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268/cloudstor/Projects/Hele-Shaw_Miscible/Zenodo_upload/"/>
    </mc:Choice>
  </mc:AlternateContent>
  <xr:revisionPtr revIDLastSave="0" documentId="13_ncr:1_{DF04FA0D-FBCF-8D43-8C34-2F0FE2E3CE24}" xr6:coauthVersionLast="47" xr6:coauthVersionMax="47" xr10:uidLastSave="{00000000-0000-0000-0000-000000000000}"/>
  <bookViews>
    <workbookView xWindow="0" yWindow="500" windowWidth="38400" windowHeight="22460" tabRatio="844" activeTab="3" xr2:uid="{00000000-000D-0000-FFFF-FFFF00000000}"/>
  </bookViews>
  <sheets>
    <sheet name="Summary" sheetId="21" r:id="rId1"/>
    <sheet name="M2_2" sheetId="4" r:id="rId2"/>
    <sheet name="M5_1" sheetId="5" r:id="rId3"/>
    <sheet name="M5_2" sheetId="6" r:id="rId4"/>
    <sheet name="M10_3" sheetId="9" r:id="rId5"/>
    <sheet name="M10_5" sheetId="11" r:id="rId6"/>
    <sheet name="M20_1" sheetId="12" r:id="rId7"/>
    <sheet name="M20_2" sheetId="13" r:id="rId8"/>
    <sheet name="M20_4" sheetId="15" r:id="rId9"/>
    <sheet name="M20_0.1mlpm" sheetId="16" r:id="rId10"/>
    <sheet name="M20_0.5mlpm" sheetId="17" r:id="rId11"/>
    <sheet name="M20_5mlpm" sheetId="18" r:id="rId12"/>
    <sheet name="M20_10mlpm" sheetId="19" r:id="rId13"/>
    <sheet name="Water Dens" sheetId="3" r:id="rId14"/>
  </sheets>
  <definedNames>
    <definedName name="_xlnm.Print_Area" localSheetId="1">M2_2!$A$1:$W$105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9" l="1"/>
  <c r="L18" i="19" s="1"/>
  <c r="K17" i="19"/>
  <c r="K18" i="19" s="1"/>
  <c r="L16" i="19"/>
  <c r="K16" i="19"/>
  <c r="K19" i="19" s="1"/>
  <c r="K20" i="19" s="1"/>
  <c r="J16" i="19"/>
  <c r="J19" i="19" s="1"/>
  <c r="L15" i="19"/>
  <c r="K15" i="19"/>
  <c r="J15" i="19"/>
  <c r="L14" i="19"/>
  <c r="K14" i="19"/>
  <c r="J13" i="19"/>
  <c r="J17" i="19" s="1"/>
  <c r="J18" i="19" s="1"/>
  <c r="G22" i="18"/>
  <c r="K18" i="18"/>
  <c r="L17" i="18"/>
  <c r="L18" i="18" s="1"/>
  <c r="K17" i="18"/>
  <c r="L16" i="18"/>
  <c r="L19" i="18" s="1"/>
  <c r="L20" i="18" s="1"/>
  <c r="K16" i="18"/>
  <c r="K19" i="18" s="1"/>
  <c r="K20" i="18" s="1"/>
  <c r="J16" i="18"/>
  <c r="L15" i="18"/>
  <c r="K15" i="18"/>
  <c r="J15" i="18"/>
  <c r="L14" i="18"/>
  <c r="K14" i="18"/>
  <c r="J13" i="18"/>
  <c r="J17" i="18" s="1"/>
  <c r="J18" i="18" s="1"/>
  <c r="G21" i="17"/>
  <c r="G22" i="17"/>
  <c r="L17" i="17"/>
  <c r="L18" i="17" s="1"/>
  <c r="K17" i="17"/>
  <c r="K18" i="17" s="1"/>
  <c r="L16" i="17"/>
  <c r="K16" i="17"/>
  <c r="J16" i="17"/>
  <c r="L15" i="17"/>
  <c r="K15" i="17"/>
  <c r="J15" i="17"/>
  <c r="L14" i="17"/>
  <c r="K14" i="17"/>
  <c r="J14" i="17"/>
  <c r="J13" i="17"/>
  <c r="J17" i="17" s="1"/>
  <c r="J18" i="17" s="1"/>
  <c r="K18" i="16"/>
  <c r="L17" i="16"/>
  <c r="L18" i="16" s="1"/>
  <c r="K17" i="16"/>
  <c r="L16" i="16"/>
  <c r="L19" i="16" s="1"/>
  <c r="L20" i="16" s="1"/>
  <c r="K16" i="16"/>
  <c r="K19" i="16" s="1"/>
  <c r="K20" i="16" s="1"/>
  <c r="J16" i="16"/>
  <c r="L15" i="16"/>
  <c r="K15" i="16"/>
  <c r="J15" i="16"/>
  <c r="L14" i="16"/>
  <c r="K14" i="16"/>
  <c r="J13" i="16"/>
  <c r="J17" i="16" s="1"/>
  <c r="J18" i="16" s="1"/>
  <c r="L17" i="15"/>
  <c r="L18" i="15" s="1"/>
  <c r="K17" i="15"/>
  <c r="K18" i="15" s="1"/>
  <c r="L16" i="15"/>
  <c r="K16" i="15"/>
  <c r="J16" i="15"/>
  <c r="L15" i="15"/>
  <c r="K15" i="15"/>
  <c r="L14" i="15"/>
  <c r="K14" i="15"/>
  <c r="J13" i="15"/>
  <c r="J17" i="15" s="1"/>
  <c r="J18" i="15" s="1"/>
  <c r="K18" i="13"/>
  <c r="J18" i="13"/>
  <c r="L17" i="13"/>
  <c r="K17" i="13"/>
  <c r="J17" i="13"/>
  <c r="L16" i="13"/>
  <c r="K16" i="13"/>
  <c r="K19" i="13" s="1"/>
  <c r="K20" i="13" s="1"/>
  <c r="J16" i="13"/>
  <c r="J19" i="13" s="1"/>
  <c r="L15" i="13"/>
  <c r="K15" i="13"/>
  <c r="J15" i="13"/>
  <c r="L14" i="13"/>
  <c r="K14" i="13"/>
  <c r="J13" i="13"/>
  <c r="J14" i="13" s="1"/>
  <c r="J20" i="13" s="1"/>
  <c r="K18" i="12"/>
  <c r="L17" i="12"/>
  <c r="L18" i="12" s="1"/>
  <c r="K17" i="12"/>
  <c r="L16" i="12"/>
  <c r="L19" i="12" s="1"/>
  <c r="L20" i="12" s="1"/>
  <c r="K16" i="12"/>
  <c r="K19" i="12" s="1"/>
  <c r="K20" i="12" s="1"/>
  <c r="J16" i="12"/>
  <c r="L15" i="12"/>
  <c r="K15" i="12"/>
  <c r="J15" i="12"/>
  <c r="L14" i="12"/>
  <c r="K14" i="12"/>
  <c r="J13" i="12"/>
  <c r="J17" i="12" s="1"/>
  <c r="J18" i="12" s="1"/>
  <c r="K18" i="11"/>
  <c r="L17" i="11"/>
  <c r="L18" i="11" s="1"/>
  <c r="K17" i="11"/>
  <c r="L16" i="11"/>
  <c r="K16" i="11"/>
  <c r="K19" i="11" s="1"/>
  <c r="K20" i="11" s="1"/>
  <c r="J16" i="11"/>
  <c r="J19" i="11" s="1"/>
  <c r="L15" i="11"/>
  <c r="K15" i="11"/>
  <c r="J15" i="11"/>
  <c r="L14" i="11"/>
  <c r="K14" i="11"/>
  <c r="J13" i="11"/>
  <c r="J17" i="11" s="1"/>
  <c r="J18" i="11" s="1"/>
  <c r="K18" i="6"/>
  <c r="L17" i="6"/>
  <c r="L18" i="6" s="1"/>
  <c r="K17" i="6"/>
  <c r="K19" i="6" s="1"/>
  <c r="K20" i="6" s="1"/>
  <c r="L16" i="6"/>
  <c r="L19" i="6" s="1"/>
  <c r="L20" i="6" s="1"/>
  <c r="K16" i="6"/>
  <c r="J16" i="6"/>
  <c r="L15" i="6"/>
  <c r="K15" i="6"/>
  <c r="J15" i="6"/>
  <c r="L14" i="6"/>
  <c r="K14" i="6"/>
  <c r="J14" i="6"/>
  <c r="J13" i="6"/>
  <c r="J17" i="6" s="1"/>
  <c r="J18" i="6" s="1"/>
  <c r="J15" i="5"/>
  <c r="L17" i="5"/>
  <c r="L18" i="5" s="1"/>
  <c r="K17" i="5"/>
  <c r="K18" i="5" s="1"/>
  <c r="L16" i="5"/>
  <c r="L19" i="5" s="1"/>
  <c r="K16" i="5"/>
  <c r="K19" i="5" s="1"/>
  <c r="K20" i="5" s="1"/>
  <c r="J16" i="5"/>
  <c r="J19" i="5" s="1"/>
  <c r="J20" i="5" s="1"/>
  <c r="L15" i="5"/>
  <c r="K15" i="5"/>
  <c r="L14" i="5"/>
  <c r="K14" i="5"/>
  <c r="J14" i="5"/>
  <c r="J13" i="5"/>
  <c r="J17" i="5" s="1"/>
  <c r="J18" i="5" s="1"/>
  <c r="F6" i="4"/>
  <c r="F5" i="4"/>
  <c r="C6" i="4"/>
  <c r="K18" i="4"/>
  <c r="L17" i="4"/>
  <c r="L18" i="4" s="1"/>
  <c r="K17" i="4"/>
  <c r="L16" i="4"/>
  <c r="K16" i="4"/>
  <c r="K19" i="4" s="1"/>
  <c r="K20" i="4" s="1"/>
  <c r="J16" i="4"/>
  <c r="L15" i="4"/>
  <c r="K15" i="4"/>
  <c r="J15" i="4"/>
  <c r="L14" i="4"/>
  <c r="K14" i="4"/>
  <c r="J13" i="4"/>
  <c r="J17" i="4" s="1"/>
  <c r="J18" i="4" s="1"/>
  <c r="J13" i="9"/>
  <c r="L17" i="9"/>
  <c r="L18" i="9" s="1"/>
  <c r="L15" i="9"/>
  <c r="J17" i="9"/>
  <c r="L16" i="9"/>
  <c r="K16" i="9"/>
  <c r="L14" i="9"/>
  <c r="K19" i="9"/>
  <c r="K20" i="9" s="1"/>
  <c r="K14" i="9"/>
  <c r="K15" i="9"/>
  <c r="K17" i="9"/>
  <c r="K18" i="9" s="1"/>
  <c r="J16" i="9"/>
  <c r="J15" i="9"/>
  <c r="J14" i="9"/>
  <c r="L7" i="19"/>
  <c r="L7" i="18"/>
  <c r="L7" i="17"/>
  <c r="L7" i="15"/>
  <c r="L7" i="13"/>
  <c r="L7" i="12"/>
  <c r="L7" i="11"/>
  <c r="L7" i="9"/>
  <c r="L7" i="6"/>
  <c r="L7" i="5"/>
  <c r="L7" i="4"/>
  <c r="L7" i="16"/>
  <c r="L6" i="16"/>
  <c r="F30" i="13"/>
  <c r="K22" i="19" l="1"/>
  <c r="K21" i="19"/>
  <c r="L19" i="19"/>
  <c r="L20" i="19" s="1"/>
  <c r="J14" i="19"/>
  <c r="J20" i="19" s="1"/>
  <c r="J19" i="18"/>
  <c r="K22" i="18"/>
  <c r="K21" i="18"/>
  <c r="L22" i="18"/>
  <c r="L21" i="18"/>
  <c r="J14" i="18"/>
  <c r="J20" i="18" s="1"/>
  <c r="G23" i="17"/>
  <c r="K19" i="17"/>
  <c r="K20" i="17"/>
  <c r="K22" i="17" s="1"/>
  <c r="L19" i="17"/>
  <c r="L20" i="17" s="1"/>
  <c r="L22" i="17" s="1"/>
  <c r="J19" i="17"/>
  <c r="J20" i="17" s="1"/>
  <c r="K21" i="17"/>
  <c r="J19" i="16"/>
  <c r="K22" i="16"/>
  <c r="K21" i="16"/>
  <c r="L22" i="16"/>
  <c r="L21" i="16"/>
  <c r="J14" i="16"/>
  <c r="J20" i="16" s="1"/>
  <c r="J19" i="15"/>
  <c r="K19" i="15"/>
  <c r="K20" i="15" s="1"/>
  <c r="K22" i="15" s="1"/>
  <c r="J15" i="15"/>
  <c r="K21" i="15"/>
  <c r="L19" i="15"/>
  <c r="L20" i="15" s="1"/>
  <c r="J14" i="15"/>
  <c r="J20" i="15" s="1"/>
  <c r="J22" i="13"/>
  <c r="J21" i="13"/>
  <c r="K22" i="13"/>
  <c r="K21" i="13"/>
  <c r="L18" i="13"/>
  <c r="L19" i="13" s="1"/>
  <c r="L20" i="13" s="1"/>
  <c r="J19" i="12"/>
  <c r="L22" i="12"/>
  <c r="L21" i="12"/>
  <c r="K22" i="12"/>
  <c r="K21" i="12"/>
  <c r="J14" i="12"/>
  <c r="J20" i="12" s="1"/>
  <c r="K22" i="11"/>
  <c r="K21" i="11"/>
  <c r="L19" i="11"/>
  <c r="L20" i="11" s="1"/>
  <c r="J14" i="11"/>
  <c r="J20" i="11" s="1"/>
  <c r="L22" i="6"/>
  <c r="L21" i="6"/>
  <c r="K22" i="6"/>
  <c r="K21" i="6"/>
  <c r="J19" i="6"/>
  <c r="J20" i="6" s="1"/>
  <c r="J22" i="5"/>
  <c r="J21" i="5"/>
  <c r="K22" i="5"/>
  <c r="K21" i="5"/>
  <c r="L20" i="5"/>
  <c r="J19" i="4"/>
  <c r="K21" i="4"/>
  <c r="K22" i="4"/>
  <c r="L19" i="4"/>
  <c r="L20" i="4" s="1"/>
  <c r="J14" i="4"/>
  <c r="K21" i="9"/>
  <c r="K22" i="9"/>
  <c r="L19" i="9"/>
  <c r="L20" i="9"/>
  <c r="L22" i="9" s="1"/>
  <c r="J18" i="9"/>
  <c r="J19" i="9" s="1"/>
  <c r="J20" i="9" s="1"/>
  <c r="L9" i="5"/>
  <c r="L8" i="13"/>
  <c r="L9" i="13"/>
  <c r="L9" i="12"/>
  <c r="L22" i="19" l="1"/>
  <c r="L21" i="19"/>
  <c r="J22" i="19"/>
  <c r="J21" i="19"/>
  <c r="J22" i="18"/>
  <c r="J21" i="18"/>
  <c r="L21" i="17"/>
  <c r="J22" i="17"/>
  <c r="J21" i="17"/>
  <c r="J22" i="16"/>
  <c r="J21" i="16"/>
  <c r="J22" i="15"/>
  <c r="J21" i="15"/>
  <c r="L22" i="15"/>
  <c r="L21" i="15"/>
  <c r="L22" i="13"/>
  <c r="L21" i="13"/>
  <c r="J22" i="12"/>
  <c r="J21" i="12"/>
  <c r="J22" i="11"/>
  <c r="J21" i="11"/>
  <c r="L22" i="11"/>
  <c r="L21" i="11"/>
  <c r="J22" i="6"/>
  <c r="J21" i="6"/>
  <c r="L22" i="5"/>
  <c r="L21" i="5"/>
  <c r="L22" i="4"/>
  <c r="L21" i="4"/>
  <c r="J20" i="4"/>
  <c r="L21" i="9"/>
  <c r="J22" i="9"/>
  <c r="J21" i="9"/>
  <c r="I105" i="19"/>
  <c r="J105" i="19" s="1"/>
  <c r="I104" i="19"/>
  <c r="J104" i="19" s="1"/>
  <c r="I103" i="19"/>
  <c r="J103" i="19" s="1"/>
  <c r="I102" i="19"/>
  <c r="J102" i="19" s="1"/>
  <c r="I101" i="19"/>
  <c r="J101" i="19" s="1"/>
  <c r="I100" i="19"/>
  <c r="J100" i="19" s="1"/>
  <c r="I99" i="19"/>
  <c r="J99" i="19" s="1"/>
  <c r="I98" i="19"/>
  <c r="J98" i="19" s="1"/>
  <c r="I97" i="19"/>
  <c r="J97" i="19" s="1"/>
  <c r="I96" i="19"/>
  <c r="J96" i="19" s="1"/>
  <c r="I95" i="19"/>
  <c r="J95" i="19" s="1"/>
  <c r="I94" i="19"/>
  <c r="J94" i="19" s="1"/>
  <c r="I93" i="19"/>
  <c r="J93" i="19" s="1"/>
  <c r="I92" i="19"/>
  <c r="J92" i="19" s="1"/>
  <c r="I91" i="19"/>
  <c r="J91" i="19" s="1"/>
  <c r="I90" i="19"/>
  <c r="J90" i="19" s="1"/>
  <c r="I89" i="19"/>
  <c r="J89" i="19" s="1"/>
  <c r="J88" i="19"/>
  <c r="L88" i="19" s="1"/>
  <c r="I88" i="19"/>
  <c r="I87" i="19"/>
  <c r="J87" i="19" s="1"/>
  <c r="I86" i="19"/>
  <c r="J86" i="19" s="1"/>
  <c r="J85" i="19"/>
  <c r="I85" i="19"/>
  <c r="I84" i="19"/>
  <c r="J84" i="19" s="1"/>
  <c r="I83" i="19"/>
  <c r="J83" i="19" s="1"/>
  <c r="I82" i="19"/>
  <c r="J82" i="19" s="1"/>
  <c r="L82" i="19" s="1"/>
  <c r="I81" i="19"/>
  <c r="J81" i="19" s="1"/>
  <c r="I80" i="19"/>
  <c r="J80" i="19" s="1"/>
  <c r="I79" i="19"/>
  <c r="J79" i="19" s="1"/>
  <c r="I78" i="19"/>
  <c r="J78" i="19" s="1"/>
  <c r="I77" i="19"/>
  <c r="J77" i="19" s="1"/>
  <c r="I76" i="19"/>
  <c r="J76" i="19" s="1"/>
  <c r="I75" i="19"/>
  <c r="J75" i="19" s="1"/>
  <c r="I74" i="19"/>
  <c r="J74" i="19" s="1"/>
  <c r="J73" i="19"/>
  <c r="L73" i="19" s="1"/>
  <c r="I73" i="19"/>
  <c r="I72" i="19"/>
  <c r="J72" i="19" s="1"/>
  <c r="L72" i="19" s="1"/>
  <c r="I71" i="19"/>
  <c r="J71" i="19" s="1"/>
  <c r="I70" i="19"/>
  <c r="J70" i="19" s="1"/>
  <c r="J69" i="19"/>
  <c r="I69" i="19"/>
  <c r="I68" i="19"/>
  <c r="J68" i="19" s="1"/>
  <c r="J67" i="19"/>
  <c r="L67" i="19" s="1"/>
  <c r="I67" i="19"/>
  <c r="I66" i="19"/>
  <c r="J66" i="19" s="1"/>
  <c r="I65" i="19"/>
  <c r="J65" i="19" s="1"/>
  <c r="L65" i="19" s="1"/>
  <c r="I64" i="19"/>
  <c r="J64" i="19" s="1"/>
  <c r="L64" i="19" s="1"/>
  <c r="I63" i="19"/>
  <c r="J63" i="19" s="1"/>
  <c r="J62" i="19"/>
  <c r="I62" i="19"/>
  <c r="I61" i="19"/>
  <c r="J61" i="19" s="1"/>
  <c r="L60" i="19"/>
  <c r="I60" i="19"/>
  <c r="J60" i="19" s="1"/>
  <c r="I59" i="19"/>
  <c r="J59" i="19" s="1"/>
  <c r="J58" i="19"/>
  <c r="I58" i="19"/>
  <c r="I57" i="19"/>
  <c r="J57" i="19" s="1"/>
  <c r="L57" i="19" s="1"/>
  <c r="J56" i="19"/>
  <c r="I56" i="19"/>
  <c r="I55" i="19"/>
  <c r="J55" i="19" s="1"/>
  <c r="I54" i="19"/>
  <c r="J54" i="19" s="1"/>
  <c r="L54" i="19" s="1"/>
  <c r="I53" i="19"/>
  <c r="J53" i="19" s="1"/>
  <c r="I52" i="19"/>
  <c r="J52" i="19" s="1"/>
  <c r="L52" i="19" s="1"/>
  <c r="I51" i="19"/>
  <c r="J51" i="19" s="1"/>
  <c r="I50" i="19"/>
  <c r="J50" i="19" s="1"/>
  <c r="I49" i="19"/>
  <c r="J49" i="19" s="1"/>
  <c r="L49" i="19" s="1"/>
  <c r="I48" i="19"/>
  <c r="J48" i="19" s="1"/>
  <c r="I47" i="19"/>
  <c r="J47" i="19" s="1"/>
  <c r="I46" i="19"/>
  <c r="J46" i="19" s="1"/>
  <c r="L46" i="19" s="1"/>
  <c r="J45" i="19"/>
  <c r="I45" i="19"/>
  <c r="I44" i="19"/>
  <c r="J44" i="19" s="1"/>
  <c r="L43" i="19"/>
  <c r="I43" i="19"/>
  <c r="J43" i="19" s="1"/>
  <c r="I42" i="19"/>
  <c r="J42" i="19" s="1"/>
  <c r="L42" i="19" s="1"/>
  <c r="I41" i="19"/>
  <c r="J41" i="19" s="1"/>
  <c r="L41" i="19" s="1"/>
  <c r="I40" i="19"/>
  <c r="J40" i="19" s="1"/>
  <c r="L40" i="19" s="1"/>
  <c r="I39" i="19"/>
  <c r="J39" i="19" s="1"/>
  <c r="L39" i="19" s="1"/>
  <c r="I38" i="19"/>
  <c r="J38" i="19" s="1"/>
  <c r="L38" i="19" s="1"/>
  <c r="I37" i="19"/>
  <c r="J37" i="19" s="1"/>
  <c r="L37" i="19" s="1"/>
  <c r="I36" i="19"/>
  <c r="J36" i="19" s="1"/>
  <c r="L35" i="19"/>
  <c r="I35" i="19"/>
  <c r="J35" i="19" s="1"/>
  <c r="I34" i="19"/>
  <c r="J34" i="19" s="1"/>
  <c r="L34" i="19" s="1"/>
  <c r="F34" i="19"/>
  <c r="I33" i="19"/>
  <c r="J33" i="19" s="1"/>
  <c r="I32" i="19"/>
  <c r="J32" i="19" s="1"/>
  <c r="L32" i="19" s="1"/>
  <c r="I31" i="19"/>
  <c r="J31" i="19" s="1"/>
  <c r="I30" i="19"/>
  <c r="J30" i="19" s="1"/>
  <c r="L30" i="19" s="1"/>
  <c r="G22" i="19"/>
  <c r="G23" i="19" s="1"/>
  <c r="F21" i="19"/>
  <c r="F23" i="19" s="1"/>
  <c r="E18" i="19"/>
  <c r="D22" i="19" s="1"/>
  <c r="D23" i="19" s="1"/>
  <c r="G13" i="19"/>
  <c r="C6" i="19"/>
  <c r="E37" i="19" s="1"/>
  <c r="C4" i="19"/>
  <c r="F48" i="19" s="1"/>
  <c r="I105" i="18"/>
  <c r="J105" i="18" s="1"/>
  <c r="J104" i="18"/>
  <c r="I104" i="18"/>
  <c r="I103" i="18"/>
  <c r="J103" i="18" s="1"/>
  <c r="I102" i="18"/>
  <c r="J102" i="18" s="1"/>
  <c r="I101" i="18"/>
  <c r="J101" i="18" s="1"/>
  <c r="I100" i="18"/>
  <c r="J100" i="18" s="1"/>
  <c r="I99" i="18"/>
  <c r="J99" i="18" s="1"/>
  <c r="I98" i="18"/>
  <c r="J98" i="18" s="1"/>
  <c r="I97" i="18"/>
  <c r="J97" i="18" s="1"/>
  <c r="I96" i="18"/>
  <c r="J96" i="18" s="1"/>
  <c r="I95" i="18"/>
  <c r="J95" i="18" s="1"/>
  <c r="J94" i="18"/>
  <c r="I94" i="18"/>
  <c r="I93" i="18"/>
  <c r="J93" i="18" s="1"/>
  <c r="I92" i="18"/>
  <c r="J92" i="18" s="1"/>
  <c r="J91" i="18"/>
  <c r="I91" i="18"/>
  <c r="I90" i="18"/>
  <c r="J90" i="18" s="1"/>
  <c r="I89" i="18"/>
  <c r="J89" i="18" s="1"/>
  <c r="I88" i="18"/>
  <c r="J88" i="18" s="1"/>
  <c r="I87" i="18"/>
  <c r="J87" i="18" s="1"/>
  <c r="J86" i="18"/>
  <c r="I86" i="18"/>
  <c r="I85" i="18"/>
  <c r="J85" i="18" s="1"/>
  <c r="I84" i="18"/>
  <c r="J84" i="18" s="1"/>
  <c r="J83" i="18"/>
  <c r="I83" i="18"/>
  <c r="I82" i="18"/>
  <c r="J82" i="18" s="1"/>
  <c r="E82" i="18"/>
  <c r="I81" i="18"/>
  <c r="J81" i="18" s="1"/>
  <c r="I80" i="18"/>
  <c r="J80" i="18" s="1"/>
  <c r="I79" i="18"/>
  <c r="J79" i="18" s="1"/>
  <c r="I78" i="18"/>
  <c r="J78" i="18" s="1"/>
  <c r="I77" i="18"/>
  <c r="J77" i="18" s="1"/>
  <c r="I76" i="18"/>
  <c r="J76" i="18" s="1"/>
  <c r="J75" i="18"/>
  <c r="I75" i="18"/>
  <c r="E75" i="18"/>
  <c r="I74" i="18"/>
  <c r="J74" i="18" s="1"/>
  <c r="I73" i="18"/>
  <c r="J73" i="18" s="1"/>
  <c r="E73" i="18"/>
  <c r="I72" i="18"/>
  <c r="J72" i="18" s="1"/>
  <c r="I71" i="18"/>
  <c r="J71" i="18" s="1"/>
  <c r="J70" i="18"/>
  <c r="I70" i="18"/>
  <c r="I69" i="18"/>
  <c r="J69" i="18" s="1"/>
  <c r="I68" i="18"/>
  <c r="J68" i="18" s="1"/>
  <c r="J67" i="18"/>
  <c r="I67" i="18"/>
  <c r="I66" i="18"/>
  <c r="J66" i="18" s="1"/>
  <c r="E66" i="18"/>
  <c r="I65" i="18"/>
  <c r="J65" i="18" s="1"/>
  <c r="E65" i="18"/>
  <c r="I64" i="18"/>
  <c r="J64" i="18" s="1"/>
  <c r="I63" i="18"/>
  <c r="J63" i="18" s="1"/>
  <c r="I62" i="18"/>
  <c r="J62" i="18" s="1"/>
  <c r="L62" i="18" s="1"/>
  <c r="I61" i="18"/>
  <c r="J61" i="18" s="1"/>
  <c r="I60" i="18"/>
  <c r="J60" i="18" s="1"/>
  <c r="I59" i="18"/>
  <c r="J59" i="18" s="1"/>
  <c r="E59" i="18"/>
  <c r="I58" i="18"/>
  <c r="J58" i="18" s="1"/>
  <c r="I57" i="18"/>
  <c r="J57" i="18" s="1"/>
  <c r="I56" i="18"/>
  <c r="J56" i="18" s="1"/>
  <c r="I55" i="18"/>
  <c r="J55" i="18" s="1"/>
  <c r="L55" i="18" s="1"/>
  <c r="I54" i="18"/>
  <c r="J54" i="18" s="1"/>
  <c r="E54" i="18"/>
  <c r="I53" i="18"/>
  <c r="J53" i="18" s="1"/>
  <c r="J52" i="18"/>
  <c r="I52" i="18"/>
  <c r="I51" i="18"/>
  <c r="J51" i="18" s="1"/>
  <c r="I50" i="18"/>
  <c r="J50" i="18" s="1"/>
  <c r="I49" i="18"/>
  <c r="J49" i="18" s="1"/>
  <c r="E49" i="18"/>
  <c r="I48" i="18"/>
  <c r="J48" i="18" s="1"/>
  <c r="L48" i="18" s="1"/>
  <c r="I47" i="18"/>
  <c r="J47" i="18" s="1"/>
  <c r="J46" i="18"/>
  <c r="I46" i="18"/>
  <c r="I45" i="18"/>
  <c r="J45" i="18" s="1"/>
  <c r="I44" i="18"/>
  <c r="J44" i="18" s="1"/>
  <c r="E44" i="18"/>
  <c r="J43" i="18"/>
  <c r="I43" i="18"/>
  <c r="I42" i="18"/>
  <c r="J42" i="18" s="1"/>
  <c r="I41" i="18"/>
  <c r="J41" i="18" s="1"/>
  <c r="E41" i="18"/>
  <c r="J40" i="18"/>
  <c r="L40" i="18" s="1"/>
  <c r="I40" i="18"/>
  <c r="I39" i="18"/>
  <c r="J39" i="18" s="1"/>
  <c r="I38" i="18"/>
  <c r="J38" i="18" s="1"/>
  <c r="F38" i="18"/>
  <c r="E38" i="18"/>
  <c r="I37" i="18"/>
  <c r="J37" i="18" s="1"/>
  <c r="L37" i="18" s="1"/>
  <c r="I36" i="18"/>
  <c r="J36" i="18" s="1"/>
  <c r="I35" i="18"/>
  <c r="J35" i="18" s="1"/>
  <c r="J34" i="18"/>
  <c r="I34" i="18"/>
  <c r="I33" i="18"/>
  <c r="J33" i="18" s="1"/>
  <c r="I32" i="18"/>
  <c r="J32" i="18" s="1"/>
  <c r="L32" i="18" s="1"/>
  <c r="F32" i="18"/>
  <c r="I31" i="18"/>
  <c r="J31" i="18" s="1"/>
  <c r="J30" i="18"/>
  <c r="I30" i="18"/>
  <c r="E30" i="18"/>
  <c r="G21" i="18"/>
  <c r="E18" i="18"/>
  <c r="D22" i="18" s="1"/>
  <c r="D23" i="18" s="1"/>
  <c r="G13" i="18"/>
  <c r="D11" i="18"/>
  <c r="D14" i="18" s="1"/>
  <c r="C6" i="18"/>
  <c r="E60" i="18" s="1"/>
  <c r="C4" i="18"/>
  <c r="I105" i="17"/>
  <c r="J105" i="17" s="1"/>
  <c r="I104" i="17"/>
  <c r="J104" i="17" s="1"/>
  <c r="J103" i="17"/>
  <c r="I103" i="17"/>
  <c r="I102" i="17"/>
  <c r="J102" i="17" s="1"/>
  <c r="I101" i="17"/>
  <c r="J101" i="17" s="1"/>
  <c r="I100" i="17"/>
  <c r="J100" i="17" s="1"/>
  <c r="I99" i="17"/>
  <c r="J99" i="17" s="1"/>
  <c r="I98" i="17"/>
  <c r="J98" i="17" s="1"/>
  <c r="I97" i="17"/>
  <c r="J97" i="17" s="1"/>
  <c r="I96" i="17"/>
  <c r="J96" i="17" s="1"/>
  <c r="I95" i="17"/>
  <c r="J95" i="17" s="1"/>
  <c r="I94" i="17"/>
  <c r="J94" i="17" s="1"/>
  <c r="I93" i="17"/>
  <c r="J93" i="17" s="1"/>
  <c r="I92" i="17"/>
  <c r="J92" i="17" s="1"/>
  <c r="I91" i="17"/>
  <c r="J91" i="17" s="1"/>
  <c r="I90" i="17"/>
  <c r="J90" i="17" s="1"/>
  <c r="I89" i="17"/>
  <c r="J89" i="17" s="1"/>
  <c r="I88" i="17"/>
  <c r="J88" i="17" s="1"/>
  <c r="I87" i="17"/>
  <c r="J87" i="17" s="1"/>
  <c r="I86" i="17"/>
  <c r="J86" i="17" s="1"/>
  <c r="I85" i="17"/>
  <c r="J85" i="17" s="1"/>
  <c r="I84" i="17"/>
  <c r="J84" i="17" s="1"/>
  <c r="I83" i="17"/>
  <c r="J83" i="17" s="1"/>
  <c r="I82" i="17"/>
  <c r="J82" i="17" s="1"/>
  <c r="I81" i="17"/>
  <c r="J81" i="17" s="1"/>
  <c r="I80" i="17"/>
  <c r="J80" i="17" s="1"/>
  <c r="I79" i="17"/>
  <c r="J79" i="17" s="1"/>
  <c r="I78" i="17"/>
  <c r="J78" i="17" s="1"/>
  <c r="I77" i="17"/>
  <c r="J77" i="17" s="1"/>
  <c r="I76" i="17"/>
  <c r="J76" i="17" s="1"/>
  <c r="I75" i="17"/>
  <c r="J75" i="17" s="1"/>
  <c r="I74" i="17"/>
  <c r="J74" i="17" s="1"/>
  <c r="I73" i="17"/>
  <c r="J73" i="17" s="1"/>
  <c r="I72" i="17"/>
  <c r="J72" i="17" s="1"/>
  <c r="I71" i="17"/>
  <c r="J71" i="17" s="1"/>
  <c r="I70" i="17"/>
  <c r="J70" i="17" s="1"/>
  <c r="I69" i="17"/>
  <c r="J69" i="17" s="1"/>
  <c r="I68" i="17"/>
  <c r="J68" i="17" s="1"/>
  <c r="I67" i="17"/>
  <c r="J67" i="17" s="1"/>
  <c r="I66" i="17"/>
  <c r="J66" i="17" s="1"/>
  <c r="I65" i="17"/>
  <c r="J65" i="17" s="1"/>
  <c r="I64" i="17"/>
  <c r="J64" i="17" s="1"/>
  <c r="I63" i="17"/>
  <c r="J63" i="17" s="1"/>
  <c r="I62" i="17"/>
  <c r="J62" i="17" s="1"/>
  <c r="I61" i="17"/>
  <c r="J61" i="17" s="1"/>
  <c r="I60" i="17"/>
  <c r="J60" i="17" s="1"/>
  <c r="I59" i="17"/>
  <c r="J59" i="17" s="1"/>
  <c r="I58" i="17"/>
  <c r="J58" i="17" s="1"/>
  <c r="I57" i="17"/>
  <c r="J57" i="17" s="1"/>
  <c r="I56" i="17"/>
  <c r="J56" i="17" s="1"/>
  <c r="I55" i="17"/>
  <c r="J55" i="17" s="1"/>
  <c r="I54" i="17"/>
  <c r="J54" i="17" s="1"/>
  <c r="I53" i="17"/>
  <c r="J53" i="17" s="1"/>
  <c r="I52" i="17"/>
  <c r="J52" i="17" s="1"/>
  <c r="I51" i="17"/>
  <c r="J51" i="17" s="1"/>
  <c r="I50" i="17"/>
  <c r="J50" i="17" s="1"/>
  <c r="I49" i="17"/>
  <c r="J49" i="17" s="1"/>
  <c r="I48" i="17"/>
  <c r="J48" i="17" s="1"/>
  <c r="I47" i="17"/>
  <c r="J47" i="17" s="1"/>
  <c r="I46" i="17"/>
  <c r="J46" i="17" s="1"/>
  <c r="I45" i="17"/>
  <c r="J45" i="17" s="1"/>
  <c r="I44" i="17"/>
  <c r="J44" i="17" s="1"/>
  <c r="I43" i="17"/>
  <c r="J43" i="17" s="1"/>
  <c r="I42" i="17"/>
  <c r="J42" i="17" s="1"/>
  <c r="I41" i="17"/>
  <c r="J41" i="17" s="1"/>
  <c r="I40" i="17"/>
  <c r="J40" i="17" s="1"/>
  <c r="I39" i="17"/>
  <c r="J39" i="17" s="1"/>
  <c r="I38" i="17"/>
  <c r="J38" i="17" s="1"/>
  <c r="I37" i="17"/>
  <c r="J37" i="17" s="1"/>
  <c r="I36" i="17"/>
  <c r="J36" i="17" s="1"/>
  <c r="I35" i="17"/>
  <c r="J35" i="17" s="1"/>
  <c r="I34" i="17"/>
  <c r="J34" i="17" s="1"/>
  <c r="I33" i="17"/>
  <c r="J33" i="17" s="1"/>
  <c r="I32" i="17"/>
  <c r="J32" i="17" s="1"/>
  <c r="I31" i="17"/>
  <c r="J31" i="17" s="1"/>
  <c r="I30" i="17"/>
  <c r="J30" i="17" s="1"/>
  <c r="E18" i="17"/>
  <c r="D22" i="17" s="1"/>
  <c r="D23" i="17" s="1"/>
  <c r="G13" i="17"/>
  <c r="C6" i="17"/>
  <c r="E80" i="17" s="1"/>
  <c r="C4" i="17"/>
  <c r="F39" i="17" s="1"/>
  <c r="I105" i="16"/>
  <c r="J105" i="16" s="1"/>
  <c r="I104" i="16"/>
  <c r="J104" i="16" s="1"/>
  <c r="I103" i="16"/>
  <c r="J103" i="16" s="1"/>
  <c r="I102" i="16"/>
  <c r="J102" i="16" s="1"/>
  <c r="I101" i="16"/>
  <c r="J101" i="16" s="1"/>
  <c r="I100" i="16"/>
  <c r="J100" i="16" s="1"/>
  <c r="I99" i="16"/>
  <c r="J99" i="16" s="1"/>
  <c r="I98" i="16"/>
  <c r="J98" i="16" s="1"/>
  <c r="I97" i="16"/>
  <c r="J97" i="16" s="1"/>
  <c r="I96" i="16"/>
  <c r="J96" i="16" s="1"/>
  <c r="I95" i="16"/>
  <c r="J95" i="16" s="1"/>
  <c r="I94" i="16"/>
  <c r="J94" i="16" s="1"/>
  <c r="I93" i="16"/>
  <c r="J93" i="16" s="1"/>
  <c r="I92" i="16"/>
  <c r="J92" i="16" s="1"/>
  <c r="I91" i="16"/>
  <c r="J91" i="16" s="1"/>
  <c r="I90" i="16"/>
  <c r="J90" i="16" s="1"/>
  <c r="I89" i="16"/>
  <c r="J89" i="16" s="1"/>
  <c r="J88" i="16"/>
  <c r="I88" i="16"/>
  <c r="I87" i="16"/>
  <c r="J87" i="16" s="1"/>
  <c r="I86" i="16"/>
  <c r="J86" i="16" s="1"/>
  <c r="I85" i="16"/>
  <c r="J85" i="16" s="1"/>
  <c r="I84" i="16"/>
  <c r="J84" i="16" s="1"/>
  <c r="J83" i="16"/>
  <c r="I83" i="16"/>
  <c r="I82" i="16"/>
  <c r="J82" i="16" s="1"/>
  <c r="I81" i="16"/>
  <c r="J81" i="16" s="1"/>
  <c r="I80" i="16"/>
  <c r="J80" i="16" s="1"/>
  <c r="I79" i="16"/>
  <c r="J79" i="16" s="1"/>
  <c r="J78" i="16"/>
  <c r="I78" i="16"/>
  <c r="I77" i="16"/>
  <c r="J77" i="16" s="1"/>
  <c r="I76" i="16"/>
  <c r="J76" i="16" s="1"/>
  <c r="J75" i="16"/>
  <c r="I75" i="16"/>
  <c r="I74" i="16"/>
  <c r="J74" i="16" s="1"/>
  <c r="I73" i="16"/>
  <c r="J73" i="16" s="1"/>
  <c r="I72" i="16"/>
  <c r="J72" i="16" s="1"/>
  <c r="I71" i="16"/>
  <c r="J71" i="16" s="1"/>
  <c r="J70" i="16"/>
  <c r="I70" i="16"/>
  <c r="I69" i="16"/>
  <c r="J69" i="16" s="1"/>
  <c r="I68" i="16"/>
  <c r="J68" i="16" s="1"/>
  <c r="J67" i="16"/>
  <c r="I67" i="16"/>
  <c r="I66" i="16"/>
  <c r="J66" i="16" s="1"/>
  <c r="I65" i="16"/>
  <c r="J65" i="16" s="1"/>
  <c r="I64" i="16"/>
  <c r="J64" i="16" s="1"/>
  <c r="I63" i="16"/>
  <c r="J63" i="16" s="1"/>
  <c r="J62" i="16"/>
  <c r="I62" i="16"/>
  <c r="E62" i="16"/>
  <c r="I61" i="16"/>
  <c r="J61" i="16" s="1"/>
  <c r="I60" i="16"/>
  <c r="J60" i="16" s="1"/>
  <c r="I59" i="16"/>
  <c r="J59" i="16" s="1"/>
  <c r="I58" i="16"/>
  <c r="J58" i="16" s="1"/>
  <c r="J57" i="16"/>
  <c r="I57" i="16"/>
  <c r="E57" i="16"/>
  <c r="I56" i="16"/>
  <c r="J56" i="16" s="1"/>
  <c r="I55" i="16"/>
  <c r="J55" i="16" s="1"/>
  <c r="J54" i="16"/>
  <c r="I54" i="16"/>
  <c r="I53" i="16"/>
  <c r="J53" i="16" s="1"/>
  <c r="I52" i="16"/>
  <c r="J52" i="16" s="1"/>
  <c r="I51" i="16"/>
  <c r="J51" i="16" s="1"/>
  <c r="L51" i="16" s="1"/>
  <c r="I50" i="16"/>
  <c r="J50" i="16" s="1"/>
  <c r="I49" i="16"/>
  <c r="J49" i="16" s="1"/>
  <c r="J48" i="16"/>
  <c r="I48" i="16"/>
  <c r="I47" i="16"/>
  <c r="J47" i="16" s="1"/>
  <c r="I46" i="16"/>
  <c r="J46" i="16" s="1"/>
  <c r="L46" i="16" s="1"/>
  <c r="I45" i="16"/>
  <c r="J45" i="16" s="1"/>
  <c r="I44" i="16"/>
  <c r="J44" i="16" s="1"/>
  <c r="L44" i="16" s="1"/>
  <c r="E44" i="16"/>
  <c r="J43" i="16"/>
  <c r="L43" i="16" s="1"/>
  <c r="I43" i="16"/>
  <c r="I42" i="16"/>
  <c r="J42" i="16" s="1"/>
  <c r="I41" i="16"/>
  <c r="J41" i="16" s="1"/>
  <c r="I40" i="16"/>
  <c r="J40" i="16" s="1"/>
  <c r="I39" i="16"/>
  <c r="J39" i="16" s="1"/>
  <c r="J38" i="16"/>
  <c r="I38" i="16"/>
  <c r="I37" i="16"/>
  <c r="J37" i="16" s="1"/>
  <c r="L37" i="16" s="1"/>
  <c r="I36" i="16"/>
  <c r="J36" i="16" s="1"/>
  <c r="L36" i="16" s="1"/>
  <c r="E36" i="16"/>
  <c r="J35" i="16"/>
  <c r="L35" i="16" s="1"/>
  <c r="I35" i="16"/>
  <c r="I34" i="16"/>
  <c r="J34" i="16" s="1"/>
  <c r="I33" i="16"/>
  <c r="J33" i="16" s="1"/>
  <c r="I32" i="16"/>
  <c r="J32" i="16" s="1"/>
  <c r="L32" i="16" s="1"/>
  <c r="I31" i="16"/>
  <c r="J31" i="16" s="1"/>
  <c r="E31" i="16"/>
  <c r="I30" i="16"/>
  <c r="J30" i="16" s="1"/>
  <c r="E18" i="16"/>
  <c r="D22" i="16" s="1"/>
  <c r="D23" i="16" s="1"/>
  <c r="G13" i="16"/>
  <c r="C6" i="16"/>
  <c r="F5" i="16"/>
  <c r="F6" i="16" s="1"/>
  <c r="C4" i="16"/>
  <c r="F77" i="16" s="1"/>
  <c r="I105" i="15"/>
  <c r="J105" i="15" s="1"/>
  <c r="I104" i="15"/>
  <c r="J104" i="15" s="1"/>
  <c r="I103" i="15"/>
  <c r="J103" i="15" s="1"/>
  <c r="I102" i="15"/>
  <c r="J102" i="15" s="1"/>
  <c r="I101" i="15"/>
  <c r="J101" i="15" s="1"/>
  <c r="I100" i="15"/>
  <c r="J100" i="15" s="1"/>
  <c r="I99" i="15"/>
  <c r="J99" i="15" s="1"/>
  <c r="I98" i="15"/>
  <c r="J98" i="15" s="1"/>
  <c r="I97" i="15"/>
  <c r="J97" i="15" s="1"/>
  <c r="I96" i="15"/>
  <c r="J96" i="15" s="1"/>
  <c r="I95" i="15"/>
  <c r="J95" i="15" s="1"/>
  <c r="I94" i="15"/>
  <c r="J94" i="15" s="1"/>
  <c r="I93" i="15"/>
  <c r="J93" i="15" s="1"/>
  <c r="I92" i="15"/>
  <c r="J92" i="15" s="1"/>
  <c r="I91" i="15"/>
  <c r="J91" i="15" s="1"/>
  <c r="I90" i="15"/>
  <c r="J90" i="15" s="1"/>
  <c r="I89" i="15"/>
  <c r="J89" i="15" s="1"/>
  <c r="I88" i="15"/>
  <c r="J88" i="15" s="1"/>
  <c r="I87" i="15"/>
  <c r="J87" i="15" s="1"/>
  <c r="I86" i="15"/>
  <c r="J86" i="15" s="1"/>
  <c r="I85" i="15"/>
  <c r="J85" i="15" s="1"/>
  <c r="I84" i="15"/>
  <c r="J84" i="15" s="1"/>
  <c r="I83" i="15"/>
  <c r="J83" i="15" s="1"/>
  <c r="I82" i="15"/>
  <c r="J82" i="15" s="1"/>
  <c r="L82" i="15" s="1"/>
  <c r="J81" i="15"/>
  <c r="I81" i="15"/>
  <c r="I80" i="15"/>
  <c r="J80" i="15" s="1"/>
  <c r="I79" i="15"/>
  <c r="J79" i="15" s="1"/>
  <c r="I78" i="15"/>
  <c r="J78" i="15" s="1"/>
  <c r="I77" i="15"/>
  <c r="J77" i="15" s="1"/>
  <c r="I76" i="15"/>
  <c r="J76" i="15" s="1"/>
  <c r="I75" i="15"/>
  <c r="J75" i="15" s="1"/>
  <c r="J74" i="15"/>
  <c r="I74" i="15"/>
  <c r="I73" i="15"/>
  <c r="J73" i="15" s="1"/>
  <c r="I72" i="15"/>
  <c r="J72" i="15" s="1"/>
  <c r="I71" i="15"/>
  <c r="J71" i="15" s="1"/>
  <c r="I70" i="15"/>
  <c r="J70" i="15" s="1"/>
  <c r="I69" i="15"/>
  <c r="J69" i="15" s="1"/>
  <c r="J68" i="15"/>
  <c r="I68" i="15"/>
  <c r="I67" i="15"/>
  <c r="J67" i="15" s="1"/>
  <c r="I66" i="15"/>
  <c r="J66" i="15" s="1"/>
  <c r="I65" i="15"/>
  <c r="J65" i="15" s="1"/>
  <c r="I64" i="15"/>
  <c r="J64" i="15" s="1"/>
  <c r="I63" i="15"/>
  <c r="J63" i="15" s="1"/>
  <c r="L63" i="15" s="1"/>
  <c r="I62" i="15"/>
  <c r="J62" i="15" s="1"/>
  <c r="I61" i="15"/>
  <c r="J61" i="15" s="1"/>
  <c r="I60" i="15"/>
  <c r="J60" i="15" s="1"/>
  <c r="I59" i="15"/>
  <c r="J59" i="15" s="1"/>
  <c r="I58" i="15"/>
  <c r="J58" i="15" s="1"/>
  <c r="I57" i="15"/>
  <c r="J57" i="15" s="1"/>
  <c r="I56" i="15"/>
  <c r="J56" i="15" s="1"/>
  <c r="I55" i="15"/>
  <c r="J55" i="15" s="1"/>
  <c r="L55" i="15" s="1"/>
  <c r="E55" i="15"/>
  <c r="I54" i="15"/>
  <c r="J54" i="15" s="1"/>
  <c r="I53" i="15"/>
  <c r="J53" i="15" s="1"/>
  <c r="I52" i="15"/>
  <c r="J52" i="15" s="1"/>
  <c r="I51" i="15"/>
  <c r="J51" i="15" s="1"/>
  <c r="I50" i="15"/>
  <c r="J50" i="15" s="1"/>
  <c r="I49" i="15"/>
  <c r="J49" i="15" s="1"/>
  <c r="L49" i="15" s="1"/>
  <c r="I48" i="15"/>
  <c r="J48" i="15" s="1"/>
  <c r="L48" i="15" s="1"/>
  <c r="I47" i="15"/>
  <c r="J47" i="15" s="1"/>
  <c r="I46" i="15"/>
  <c r="J46" i="15" s="1"/>
  <c r="I45" i="15"/>
  <c r="J45" i="15" s="1"/>
  <c r="E45" i="15"/>
  <c r="I44" i="15"/>
  <c r="J44" i="15" s="1"/>
  <c r="L44" i="15" s="1"/>
  <c r="I43" i="15"/>
  <c r="J43" i="15" s="1"/>
  <c r="J42" i="15"/>
  <c r="I42" i="15"/>
  <c r="I41" i="15"/>
  <c r="J41" i="15" s="1"/>
  <c r="L41" i="15" s="1"/>
  <c r="I40" i="15"/>
  <c r="J40" i="15" s="1"/>
  <c r="I39" i="15"/>
  <c r="J39" i="15" s="1"/>
  <c r="L39" i="15" s="1"/>
  <c r="E39" i="15"/>
  <c r="I38" i="15"/>
  <c r="J38" i="15" s="1"/>
  <c r="L38" i="15" s="1"/>
  <c r="I37" i="15"/>
  <c r="J37" i="15" s="1"/>
  <c r="I36" i="15"/>
  <c r="J36" i="15" s="1"/>
  <c r="E36" i="15"/>
  <c r="I35" i="15"/>
  <c r="J35" i="15" s="1"/>
  <c r="L35" i="15" s="1"/>
  <c r="F35" i="15"/>
  <c r="I34" i="15"/>
  <c r="J34" i="15" s="1"/>
  <c r="I33" i="15"/>
  <c r="J33" i="15" s="1"/>
  <c r="I32" i="15"/>
  <c r="J32" i="15" s="1"/>
  <c r="I31" i="15"/>
  <c r="J31" i="15" s="1"/>
  <c r="I30" i="15"/>
  <c r="J30" i="15" s="1"/>
  <c r="L30" i="15" s="1"/>
  <c r="G22" i="15"/>
  <c r="G21" i="15"/>
  <c r="E18" i="15"/>
  <c r="D22" i="15" s="1"/>
  <c r="D23" i="15" s="1"/>
  <c r="G13" i="15"/>
  <c r="C6" i="15"/>
  <c r="E61" i="15" s="1"/>
  <c r="C4" i="15"/>
  <c r="I105" i="13"/>
  <c r="J105" i="13" s="1"/>
  <c r="L105" i="13" s="1"/>
  <c r="J104" i="13"/>
  <c r="L104" i="13" s="1"/>
  <c r="I104" i="13"/>
  <c r="J103" i="13"/>
  <c r="L103" i="13" s="1"/>
  <c r="I103" i="13"/>
  <c r="I102" i="13"/>
  <c r="J102" i="13" s="1"/>
  <c r="L102" i="13" s="1"/>
  <c r="I101" i="13"/>
  <c r="J101" i="13" s="1"/>
  <c r="L101" i="13" s="1"/>
  <c r="J100" i="13"/>
  <c r="L100" i="13" s="1"/>
  <c r="I100" i="13"/>
  <c r="J99" i="13"/>
  <c r="L99" i="13" s="1"/>
  <c r="I99" i="13"/>
  <c r="I98" i="13"/>
  <c r="J98" i="13" s="1"/>
  <c r="L98" i="13" s="1"/>
  <c r="I97" i="13"/>
  <c r="J97" i="13" s="1"/>
  <c r="L97" i="13" s="1"/>
  <c r="J96" i="13"/>
  <c r="L96" i="13" s="1"/>
  <c r="I96" i="13"/>
  <c r="J95" i="13"/>
  <c r="L95" i="13" s="1"/>
  <c r="I95" i="13"/>
  <c r="I94" i="13"/>
  <c r="J94" i="13" s="1"/>
  <c r="I93" i="13"/>
  <c r="J93" i="13" s="1"/>
  <c r="I92" i="13"/>
  <c r="J92" i="13" s="1"/>
  <c r="L92" i="13" s="1"/>
  <c r="I91" i="13"/>
  <c r="J91" i="13" s="1"/>
  <c r="L91" i="13" s="1"/>
  <c r="I90" i="13"/>
  <c r="J90" i="13" s="1"/>
  <c r="L90" i="13" s="1"/>
  <c r="F90" i="13"/>
  <c r="I89" i="13"/>
  <c r="J89" i="13" s="1"/>
  <c r="I88" i="13"/>
  <c r="J88" i="13" s="1"/>
  <c r="I87" i="13"/>
  <c r="J87" i="13" s="1"/>
  <c r="L87" i="13" s="1"/>
  <c r="I86" i="13"/>
  <c r="J86" i="13" s="1"/>
  <c r="J85" i="13"/>
  <c r="L85" i="13" s="1"/>
  <c r="I85" i="13"/>
  <c r="I84" i="13"/>
  <c r="J84" i="13" s="1"/>
  <c r="L84" i="13" s="1"/>
  <c r="I83" i="13"/>
  <c r="J83" i="13" s="1"/>
  <c r="I82" i="13"/>
  <c r="J82" i="13" s="1"/>
  <c r="L82" i="13" s="1"/>
  <c r="I81" i="13"/>
  <c r="J81" i="13" s="1"/>
  <c r="L81" i="13" s="1"/>
  <c r="F81" i="13"/>
  <c r="I80" i="13"/>
  <c r="J80" i="13" s="1"/>
  <c r="L80" i="13" s="1"/>
  <c r="I79" i="13"/>
  <c r="J79" i="13" s="1"/>
  <c r="L79" i="13" s="1"/>
  <c r="I78" i="13"/>
  <c r="J78" i="13" s="1"/>
  <c r="I77" i="13"/>
  <c r="J77" i="13" s="1"/>
  <c r="L77" i="13" s="1"/>
  <c r="J76" i="13"/>
  <c r="L76" i="13" s="1"/>
  <c r="I76" i="13"/>
  <c r="I75" i="13"/>
  <c r="J75" i="13" s="1"/>
  <c r="L75" i="13" s="1"/>
  <c r="I74" i="13"/>
  <c r="J74" i="13" s="1"/>
  <c r="I73" i="13"/>
  <c r="J73" i="13" s="1"/>
  <c r="I72" i="13"/>
  <c r="J72" i="13" s="1"/>
  <c r="I71" i="13"/>
  <c r="J71" i="13" s="1"/>
  <c r="L71" i="13" s="1"/>
  <c r="I70" i="13"/>
  <c r="J70" i="13" s="1"/>
  <c r="L70" i="13" s="1"/>
  <c r="I69" i="13"/>
  <c r="J69" i="13" s="1"/>
  <c r="L69" i="13" s="1"/>
  <c r="I68" i="13"/>
  <c r="J68" i="13" s="1"/>
  <c r="I67" i="13"/>
  <c r="J67" i="13" s="1"/>
  <c r="I66" i="13"/>
  <c r="J66" i="13" s="1"/>
  <c r="L66" i="13" s="1"/>
  <c r="F66" i="13"/>
  <c r="I65" i="13"/>
  <c r="J65" i="13" s="1"/>
  <c r="L65" i="13" s="1"/>
  <c r="F65" i="13"/>
  <c r="I64" i="13"/>
  <c r="J64" i="13" s="1"/>
  <c r="I63" i="13"/>
  <c r="J63" i="13" s="1"/>
  <c r="I62" i="13"/>
  <c r="J62" i="13" s="1"/>
  <c r="I61" i="13"/>
  <c r="J61" i="13" s="1"/>
  <c r="L61" i="13" s="1"/>
  <c r="I60" i="13"/>
  <c r="J60" i="13" s="1"/>
  <c r="L60" i="13" s="1"/>
  <c r="I59" i="13"/>
  <c r="J59" i="13" s="1"/>
  <c r="I58" i="13"/>
  <c r="J58" i="13" s="1"/>
  <c r="F58" i="13"/>
  <c r="E58" i="13"/>
  <c r="I57" i="13"/>
  <c r="J57" i="13" s="1"/>
  <c r="L57" i="13" s="1"/>
  <c r="I56" i="13"/>
  <c r="J56" i="13" s="1"/>
  <c r="L56" i="13" s="1"/>
  <c r="I55" i="13"/>
  <c r="J55" i="13" s="1"/>
  <c r="L55" i="13" s="1"/>
  <c r="I54" i="13"/>
  <c r="J54" i="13" s="1"/>
  <c r="I53" i="13"/>
  <c r="J53" i="13" s="1"/>
  <c r="L53" i="13" s="1"/>
  <c r="I52" i="13"/>
  <c r="J52" i="13" s="1"/>
  <c r="L52" i="13" s="1"/>
  <c r="F52" i="13"/>
  <c r="I51" i="13"/>
  <c r="J51" i="13" s="1"/>
  <c r="I50" i="13"/>
  <c r="J50" i="13" s="1"/>
  <c r="F50" i="13"/>
  <c r="I49" i="13"/>
  <c r="J49" i="13" s="1"/>
  <c r="L49" i="13" s="1"/>
  <c r="F49" i="13"/>
  <c r="I48" i="13"/>
  <c r="J48" i="13" s="1"/>
  <c r="L48" i="13" s="1"/>
  <c r="I47" i="13"/>
  <c r="J47" i="13" s="1"/>
  <c r="L47" i="13" s="1"/>
  <c r="I46" i="13"/>
  <c r="J46" i="13" s="1"/>
  <c r="I45" i="13"/>
  <c r="J45" i="13" s="1"/>
  <c r="L45" i="13" s="1"/>
  <c r="J44" i="13"/>
  <c r="L44" i="13" s="1"/>
  <c r="I44" i="13"/>
  <c r="F44" i="13"/>
  <c r="I43" i="13"/>
  <c r="J43" i="13" s="1"/>
  <c r="I42" i="13"/>
  <c r="J42" i="13" s="1"/>
  <c r="F42" i="13"/>
  <c r="E42" i="13"/>
  <c r="I41" i="13"/>
  <c r="J41" i="13" s="1"/>
  <c r="L41" i="13" s="1"/>
  <c r="F41" i="13"/>
  <c r="J40" i="13"/>
  <c r="I40" i="13"/>
  <c r="J39" i="13"/>
  <c r="L39" i="13" s="1"/>
  <c r="I39" i="13"/>
  <c r="I38" i="13"/>
  <c r="J38" i="13" s="1"/>
  <c r="L38" i="13" s="1"/>
  <c r="I37" i="13"/>
  <c r="J37" i="13" s="1"/>
  <c r="L37" i="13" s="1"/>
  <c r="J36" i="13"/>
  <c r="I36" i="13"/>
  <c r="F36" i="13"/>
  <c r="I35" i="13"/>
  <c r="J35" i="13" s="1"/>
  <c r="F35" i="13"/>
  <c r="E35" i="13"/>
  <c r="I34" i="13"/>
  <c r="J34" i="13" s="1"/>
  <c r="L34" i="13" s="1"/>
  <c r="F34" i="13"/>
  <c r="I33" i="13"/>
  <c r="J33" i="13" s="1"/>
  <c r="F33" i="13"/>
  <c r="I32" i="13"/>
  <c r="J32" i="13" s="1"/>
  <c r="I31" i="13"/>
  <c r="J31" i="13" s="1"/>
  <c r="L31" i="13" s="1"/>
  <c r="I30" i="13"/>
  <c r="J30" i="13" s="1"/>
  <c r="L30" i="13" s="1"/>
  <c r="D22" i="13"/>
  <c r="D23" i="13" s="1"/>
  <c r="G18" i="13"/>
  <c r="E18" i="13"/>
  <c r="G13" i="13"/>
  <c r="C6" i="13"/>
  <c r="C4" i="13"/>
  <c r="I105" i="12"/>
  <c r="J105" i="12" s="1"/>
  <c r="I104" i="12"/>
  <c r="J104" i="12" s="1"/>
  <c r="I103" i="12"/>
  <c r="J103" i="12" s="1"/>
  <c r="I102" i="12"/>
  <c r="J102" i="12" s="1"/>
  <c r="I101" i="12"/>
  <c r="J101" i="12" s="1"/>
  <c r="I100" i="12"/>
  <c r="J100" i="12" s="1"/>
  <c r="I99" i="12"/>
  <c r="J99" i="12" s="1"/>
  <c r="I98" i="12"/>
  <c r="J98" i="12" s="1"/>
  <c r="I97" i="12"/>
  <c r="J97" i="12" s="1"/>
  <c r="I96" i="12"/>
  <c r="J96" i="12" s="1"/>
  <c r="I95" i="12"/>
  <c r="J95" i="12" s="1"/>
  <c r="J94" i="12"/>
  <c r="I94" i="12"/>
  <c r="J93" i="12"/>
  <c r="I93" i="12"/>
  <c r="I92" i="12"/>
  <c r="J92" i="12" s="1"/>
  <c r="I91" i="12"/>
  <c r="J91" i="12" s="1"/>
  <c r="I90" i="12"/>
  <c r="J90" i="12" s="1"/>
  <c r="I89" i="12"/>
  <c r="J89" i="12" s="1"/>
  <c r="I88" i="12"/>
  <c r="J88" i="12" s="1"/>
  <c r="J87" i="12"/>
  <c r="I87" i="12"/>
  <c r="I86" i="12"/>
  <c r="J86" i="12" s="1"/>
  <c r="I85" i="12"/>
  <c r="J85" i="12" s="1"/>
  <c r="L85" i="12" s="1"/>
  <c r="I84" i="12"/>
  <c r="J84" i="12" s="1"/>
  <c r="L83" i="12"/>
  <c r="I83" i="12"/>
  <c r="J83" i="12" s="1"/>
  <c r="J82" i="12"/>
  <c r="I82" i="12"/>
  <c r="I81" i="12"/>
  <c r="J81" i="12" s="1"/>
  <c r="I80" i="12"/>
  <c r="J80" i="12" s="1"/>
  <c r="I79" i="12"/>
  <c r="J79" i="12" s="1"/>
  <c r="J78" i="12"/>
  <c r="L78" i="12" s="1"/>
  <c r="I78" i="12"/>
  <c r="J77" i="12"/>
  <c r="I77" i="12"/>
  <c r="I76" i="12"/>
  <c r="J76" i="12" s="1"/>
  <c r="I75" i="12"/>
  <c r="J75" i="12" s="1"/>
  <c r="L75" i="12" s="1"/>
  <c r="J74" i="12"/>
  <c r="I74" i="12"/>
  <c r="I73" i="12"/>
  <c r="J73" i="12" s="1"/>
  <c r="I72" i="12"/>
  <c r="J72" i="12" s="1"/>
  <c r="J71" i="12"/>
  <c r="I71" i="12"/>
  <c r="I70" i="12"/>
  <c r="J70" i="12" s="1"/>
  <c r="J69" i="12"/>
  <c r="L69" i="12" s="1"/>
  <c r="I69" i="12"/>
  <c r="I68" i="12"/>
  <c r="J68" i="12" s="1"/>
  <c r="I67" i="12"/>
  <c r="J67" i="12" s="1"/>
  <c r="I66" i="12"/>
  <c r="J66" i="12" s="1"/>
  <c r="I65" i="12"/>
  <c r="J65" i="12" s="1"/>
  <c r="I64" i="12"/>
  <c r="J64" i="12" s="1"/>
  <c r="I63" i="12"/>
  <c r="J63" i="12" s="1"/>
  <c r="L63" i="12" s="1"/>
  <c r="J62" i="12"/>
  <c r="I62" i="12"/>
  <c r="J61" i="12"/>
  <c r="I61" i="12"/>
  <c r="I60" i="12"/>
  <c r="J60" i="12" s="1"/>
  <c r="I59" i="12"/>
  <c r="J59" i="12" s="1"/>
  <c r="I58" i="12"/>
  <c r="J58" i="12" s="1"/>
  <c r="I57" i="12"/>
  <c r="J57" i="12" s="1"/>
  <c r="I56" i="12"/>
  <c r="J56" i="12" s="1"/>
  <c r="J55" i="12"/>
  <c r="I55" i="12"/>
  <c r="F55" i="12"/>
  <c r="J54" i="12"/>
  <c r="I54" i="12"/>
  <c r="F54" i="12"/>
  <c r="I53" i="12"/>
  <c r="J53" i="12" s="1"/>
  <c r="I52" i="12"/>
  <c r="J52" i="12" s="1"/>
  <c r="I51" i="12"/>
  <c r="J51" i="12" s="1"/>
  <c r="L51" i="12" s="1"/>
  <c r="J50" i="12"/>
  <c r="L50" i="12" s="1"/>
  <c r="I50" i="12"/>
  <c r="I49" i="12"/>
  <c r="J49" i="12" s="1"/>
  <c r="L49" i="12" s="1"/>
  <c r="I48" i="12"/>
  <c r="J48" i="12" s="1"/>
  <c r="I47" i="12"/>
  <c r="J47" i="12" s="1"/>
  <c r="J46" i="12"/>
  <c r="I46" i="12"/>
  <c r="I45" i="12"/>
  <c r="J45" i="12" s="1"/>
  <c r="L45" i="12" s="1"/>
  <c r="I44" i="12"/>
  <c r="J44" i="12" s="1"/>
  <c r="L44" i="12" s="1"/>
  <c r="I43" i="12"/>
  <c r="J43" i="12" s="1"/>
  <c r="L43" i="12" s="1"/>
  <c r="J42" i="12"/>
  <c r="L42" i="12" s="1"/>
  <c r="I42" i="12"/>
  <c r="I41" i="12"/>
  <c r="J41" i="12" s="1"/>
  <c r="L41" i="12" s="1"/>
  <c r="I40" i="12"/>
  <c r="J40" i="12" s="1"/>
  <c r="L40" i="12" s="1"/>
  <c r="I39" i="12"/>
  <c r="J39" i="12" s="1"/>
  <c r="J38" i="12"/>
  <c r="I38" i="12"/>
  <c r="F38" i="12"/>
  <c r="I37" i="12"/>
  <c r="J37" i="12" s="1"/>
  <c r="L37" i="12" s="1"/>
  <c r="I36" i="12"/>
  <c r="J36" i="12" s="1"/>
  <c r="I35" i="12"/>
  <c r="J35" i="12" s="1"/>
  <c r="L35" i="12" s="1"/>
  <c r="J34" i="12"/>
  <c r="L34" i="12" s="1"/>
  <c r="I34" i="12"/>
  <c r="I33" i="12"/>
  <c r="J33" i="12" s="1"/>
  <c r="L33" i="12" s="1"/>
  <c r="I32" i="12"/>
  <c r="J32" i="12" s="1"/>
  <c r="L32" i="12" s="1"/>
  <c r="I31" i="12"/>
  <c r="J31" i="12" s="1"/>
  <c r="J30" i="12"/>
  <c r="I30" i="12"/>
  <c r="F30" i="12"/>
  <c r="E18" i="12"/>
  <c r="G13" i="12"/>
  <c r="C6" i="12"/>
  <c r="C4" i="12"/>
  <c r="L68" i="12" s="1"/>
  <c r="J105" i="11"/>
  <c r="I105" i="11"/>
  <c r="J104" i="11"/>
  <c r="I104" i="11"/>
  <c r="J103" i="11"/>
  <c r="I103" i="11"/>
  <c r="J102" i="11"/>
  <c r="I102" i="11"/>
  <c r="J101" i="11"/>
  <c r="I101" i="11"/>
  <c r="J100" i="11"/>
  <c r="I100" i="11"/>
  <c r="J99" i="11"/>
  <c r="I99" i="11"/>
  <c r="J98" i="11"/>
  <c r="I98" i="11"/>
  <c r="J97" i="11"/>
  <c r="I97" i="11"/>
  <c r="J96" i="11"/>
  <c r="I96" i="11"/>
  <c r="J95" i="11"/>
  <c r="I95" i="11"/>
  <c r="J94" i="11"/>
  <c r="I94" i="11"/>
  <c r="J93" i="11"/>
  <c r="I93" i="11"/>
  <c r="I92" i="11"/>
  <c r="J92" i="11" s="1"/>
  <c r="I91" i="11"/>
  <c r="J91" i="11" s="1"/>
  <c r="J90" i="11"/>
  <c r="I90" i="11"/>
  <c r="I89" i="11"/>
  <c r="J89" i="11" s="1"/>
  <c r="J88" i="11"/>
  <c r="I88" i="11"/>
  <c r="J87" i="11"/>
  <c r="I87" i="11"/>
  <c r="I86" i="11"/>
  <c r="J86" i="11" s="1"/>
  <c r="L86" i="11" s="1"/>
  <c r="J85" i="11"/>
  <c r="I85" i="11"/>
  <c r="I84" i="11"/>
  <c r="J84" i="11" s="1"/>
  <c r="I83" i="11"/>
  <c r="J83" i="11" s="1"/>
  <c r="I82" i="11"/>
  <c r="J82" i="11" s="1"/>
  <c r="I81" i="11"/>
  <c r="J81" i="11" s="1"/>
  <c r="J80" i="11"/>
  <c r="I80" i="11"/>
  <c r="I79" i="11"/>
  <c r="J79" i="11" s="1"/>
  <c r="J78" i="11"/>
  <c r="I78" i="11"/>
  <c r="I77" i="11"/>
  <c r="J77" i="11" s="1"/>
  <c r="I76" i="11"/>
  <c r="J76" i="11" s="1"/>
  <c r="I75" i="11"/>
  <c r="J75" i="11" s="1"/>
  <c r="J74" i="11"/>
  <c r="I74" i="11"/>
  <c r="I73" i="11"/>
  <c r="J73" i="11" s="1"/>
  <c r="I72" i="11"/>
  <c r="J72" i="11" s="1"/>
  <c r="L72" i="11" s="1"/>
  <c r="J71" i="11"/>
  <c r="I71" i="11"/>
  <c r="I70" i="11"/>
  <c r="J70" i="11" s="1"/>
  <c r="I69" i="11"/>
  <c r="J69" i="11" s="1"/>
  <c r="I68" i="11"/>
  <c r="J68" i="11" s="1"/>
  <c r="I67" i="11"/>
  <c r="J67" i="11" s="1"/>
  <c r="J66" i="11"/>
  <c r="I66" i="11"/>
  <c r="I65" i="11"/>
  <c r="J65" i="11" s="1"/>
  <c r="I64" i="11"/>
  <c r="J64" i="11" s="1"/>
  <c r="I63" i="11"/>
  <c r="J63" i="11" s="1"/>
  <c r="I62" i="11"/>
  <c r="J62" i="11" s="1"/>
  <c r="I61" i="11"/>
  <c r="J61" i="11" s="1"/>
  <c r="I60" i="11"/>
  <c r="J60" i="11" s="1"/>
  <c r="I59" i="11"/>
  <c r="J59" i="11" s="1"/>
  <c r="I58" i="11"/>
  <c r="J58" i="11" s="1"/>
  <c r="L58" i="11" s="1"/>
  <c r="I57" i="11"/>
  <c r="J57" i="11" s="1"/>
  <c r="I56" i="11"/>
  <c r="J56" i="11" s="1"/>
  <c r="L56" i="11" s="1"/>
  <c r="J55" i="11"/>
  <c r="I55" i="11"/>
  <c r="I54" i="11"/>
  <c r="J54" i="11" s="1"/>
  <c r="I53" i="11"/>
  <c r="J53" i="11" s="1"/>
  <c r="I52" i="11"/>
  <c r="J52" i="11" s="1"/>
  <c r="J51" i="11"/>
  <c r="I51" i="1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E18" i="11"/>
  <c r="D22" i="11" s="1"/>
  <c r="D23" i="11" s="1"/>
  <c r="G13" i="11"/>
  <c r="C6" i="11"/>
  <c r="E59" i="11" s="1"/>
  <c r="C4" i="11"/>
  <c r="I105" i="9"/>
  <c r="J105" i="9" s="1"/>
  <c r="I104" i="9"/>
  <c r="J104" i="9" s="1"/>
  <c r="I103" i="9"/>
  <c r="J103" i="9" s="1"/>
  <c r="I102" i="9"/>
  <c r="J102" i="9" s="1"/>
  <c r="I101" i="9"/>
  <c r="J101" i="9" s="1"/>
  <c r="I100" i="9"/>
  <c r="J100" i="9" s="1"/>
  <c r="I99" i="9"/>
  <c r="J99" i="9" s="1"/>
  <c r="I98" i="9"/>
  <c r="J98" i="9" s="1"/>
  <c r="I97" i="9"/>
  <c r="J97" i="9" s="1"/>
  <c r="I96" i="9"/>
  <c r="J96" i="9" s="1"/>
  <c r="I95" i="9"/>
  <c r="J95" i="9" s="1"/>
  <c r="I94" i="9"/>
  <c r="J94" i="9" s="1"/>
  <c r="I93" i="9"/>
  <c r="J93" i="9" s="1"/>
  <c r="I92" i="9"/>
  <c r="J92" i="9" s="1"/>
  <c r="J91" i="9"/>
  <c r="I91" i="9"/>
  <c r="I90" i="9"/>
  <c r="J90" i="9" s="1"/>
  <c r="I89" i="9"/>
  <c r="J89" i="9" s="1"/>
  <c r="I88" i="9"/>
  <c r="J88" i="9" s="1"/>
  <c r="I87" i="9"/>
  <c r="J87" i="9" s="1"/>
  <c r="I86" i="9"/>
  <c r="J86" i="9" s="1"/>
  <c r="I85" i="9"/>
  <c r="J85" i="9" s="1"/>
  <c r="I84" i="9"/>
  <c r="J84" i="9" s="1"/>
  <c r="I83" i="9"/>
  <c r="J83" i="9" s="1"/>
  <c r="I82" i="9"/>
  <c r="J82" i="9" s="1"/>
  <c r="I81" i="9"/>
  <c r="J81" i="9" s="1"/>
  <c r="I80" i="9"/>
  <c r="J80" i="9" s="1"/>
  <c r="I79" i="9"/>
  <c r="J79" i="9" s="1"/>
  <c r="I78" i="9"/>
  <c r="J78" i="9" s="1"/>
  <c r="I77" i="9"/>
  <c r="J77" i="9" s="1"/>
  <c r="I76" i="9"/>
  <c r="J76" i="9" s="1"/>
  <c r="I75" i="9"/>
  <c r="J75" i="9" s="1"/>
  <c r="I74" i="9"/>
  <c r="J74" i="9" s="1"/>
  <c r="I73" i="9"/>
  <c r="J73" i="9" s="1"/>
  <c r="I72" i="9"/>
  <c r="J72" i="9" s="1"/>
  <c r="I71" i="9"/>
  <c r="J71" i="9" s="1"/>
  <c r="I70" i="9"/>
  <c r="J70" i="9" s="1"/>
  <c r="I69" i="9"/>
  <c r="J69" i="9" s="1"/>
  <c r="I68" i="9"/>
  <c r="J68" i="9" s="1"/>
  <c r="I67" i="9"/>
  <c r="J67" i="9" s="1"/>
  <c r="I66" i="9"/>
  <c r="J66" i="9" s="1"/>
  <c r="I65" i="9"/>
  <c r="J65" i="9" s="1"/>
  <c r="I64" i="9"/>
  <c r="J64" i="9" s="1"/>
  <c r="I63" i="9"/>
  <c r="J63" i="9" s="1"/>
  <c r="I62" i="9"/>
  <c r="J62" i="9" s="1"/>
  <c r="I61" i="9"/>
  <c r="J61" i="9" s="1"/>
  <c r="I60" i="9"/>
  <c r="J60" i="9" s="1"/>
  <c r="I59" i="9"/>
  <c r="J59" i="9" s="1"/>
  <c r="I58" i="9"/>
  <c r="J58" i="9" s="1"/>
  <c r="I57" i="9"/>
  <c r="J57" i="9" s="1"/>
  <c r="I56" i="9"/>
  <c r="J56" i="9" s="1"/>
  <c r="I55" i="9"/>
  <c r="J55" i="9" s="1"/>
  <c r="I54" i="9"/>
  <c r="J54" i="9" s="1"/>
  <c r="I53" i="9"/>
  <c r="J53" i="9" s="1"/>
  <c r="I52" i="9"/>
  <c r="J52" i="9" s="1"/>
  <c r="I51" i="9"/>
  <c r="J51" i="9" s="1"/>
  <c r="I50" i="9"/>
  <c r="J50" i="9" s="1"/>
  <c r="I49" i="9"/>
  <c r="J49" i="9" s="1"/>
  <c r="I48" i="9"/>
  <c r="J48" i="9" s="1"/>
  <c r="I47" i="9"/>
  <c r="J47" i="9" s="1"/>
  <c r="I46" i="9"/>
  <c r="J46" i="9" s="1"/>
  <c r="I45" i="9"/>
  <c r="J45" i="9" s="1"/>
  <c r="I44" i="9"/>
  <c r="J44" i="9" s="1"/>
  <c r="I43" i="9"/>
  <c r="J43" i="9" s="1"/>
  <c r="I42" i="9"/>
  <c r="J42" i="9" s="1"/>
  <c r="I41" i="9"/>
  <c r="J41" i="9" s="1"/>
  <c r="I40" i="9"/>
  <c r="J40" i="9" s="1"/>
  <c r="I39" i="9"/>
  <c r="J39" i="9" s="1"/>
  <c r="I38" i="9"/>
  <c r="J38" i="9" s="1"/>
  <c r="I37" i="9"/>
  <c r="J37" i="9" s="1"/>
  <c r="I36" i="9"/>
  <c r="J36" i="9" s="1"/>
  <c r="I35" i="9"/>
  <c r="J35" i="9" s="1"/>
  <c r="I34" i="9"/>
  <c r="J34" i="9" s="1"/>
  <c r="I33" i="9"/>
  <c r="J33" i="9" s="1"/>
  <c r="I32" i="9"/>
  <c r="J32" i="9" s="1"/>
  <c r="J31" i="9"/>
  <c r="I31" i="9"/>
  <c r="I30" i="9"/>
  <c r="J30" i="9" s="1"/>
  <c r="E18" i="9"/>
  <c r="D22" i="9" s="1"/>
  <c r="D23" i="9" s="1"/>
  <c r="G13" i="9"/>
  <c r="C6" i="9"/>
  <c r="E35" i="9" s="1"/>
  <c r="C4" i="9"/>
  <c r="F41" i="9" s="1"/>
  <c r="I105" i="6"/>
  <c r="J105" i="6" s="1"/>
  <c r="I104" i="6"/>
  <c r="J104" i="6" s="1"/>
  <c r="J103" i="6"/>
  <c r="I103" i="6"/>
  <c r="I102" i="6"/>
  <c r="J102" i="6" s="1"/>
  <c r="I101" i="6"/>
  <c r="J101" i="6" s="1"/>
  <c r="I100" i="6"/>
  <c r="J100" i="6" s="1"/>
  <c r="I99" i="6"/>
  <c r="J99" i="6" s="1"/>
  <c r="I98" i="6"/>
  <c r="J98" i="6" s="1"/>
  <c r="I97" i="6"/>
  <c r="J97" i="6" s="1"/>
  <c r="I96" i="6"/>
  <c r="J96" i="6" s="1"/>
  <c r="I95" i="6"/>
  <c r="J95" i="6" s="1"/>
  <c r="I94" i="6"/>
  <c r="J94" i="6" s="1"/>
  <c r="L94" i="6" s="1"/>
  <c r="I93" i="6"/>
  <c r="J93" i="6" s="1"/>
  <c r="J92" i="6"/>
  <c r="I92" i="6"/>
  <c r="I91" i="6"/>
  <c r="J91" i="6" s="1"/>
  <c r="I90" i="6"/>
  <c r="J90" i="6" s="1"/>
  <c r="L90" i="6" s="1"/>
  <c r="I89" i="6"/>
  <c r="J89" i="6" s="1"/>
  <c r="L89" i="6" s="1"/>
  <c r="I88" i="6"/>
  <c r="J88" i="6" s="1"/>
  <c r="L88" i="6" s="1"/>
  <c r="J87" i="6"/>
  <c r="I87" i="6"/>
  <c r="I86" i="6"/>
  <c r="J86" i="6" s="1"/>
  <c r="I85" i="6"/>
  <c r="J85" i="6" s="1"/>
  <c r="I84" i="6"/>
  <c r="J84" i="6" s="1"/>
  <c r="L84" i="6" s="1"/>
  <c r="I83" i="6"/>
  <c r="J83" i="6" s="1"/>
  <c r="L83" i="6" s="1"/>
  <c r="I82" i="6"/>
  <c r="J82" i="6" s="1"/>
  <c r="L82" i="6" s="1"/>
  <c r="I81" i="6"/>
  <c r="J81" i="6" s="1"/>
  <c r="J80" i="6"/>
  <c r="I80" i="6"/>
  <c r="I79" i="6"/>
  <c r="J79" i="6" s="1"/>
  <c r="I78" i="6"/>
  <c r="J78" i="6" s="1"/>
  <c r="L78" i="6" s="1"/>
  <c r="I77" i="6"/>
  <c r="J77" i="6" s="1"/>
  <c r="L77" i="6" s="1"/>
  <c r="J76" i="6"/>
  <c r="L76" i="6" s="1"/>
  <c r="I76" i="6"/>
  <c r="I75" i="6"/>
  <c r="J75" i="6" s="1"/>
  <c r="I74" i="6"/>
  <c r="J74" i="6" s="1"/>
  <c r="I73" i="6"/>
  <c r="J73" i="6" s="1"/>
  <c r="I72" i="6"/>
  <c r="J72" i="6" s="1"/>
  <c r="L72" i="6" s="1"/>
  <c r="I71" i="6"/>
  <c r="J71" i="6" s="1"/>
  <c r="I70" i="6"/>
  <c r="J70" i="6" s="1"/>
  <c r="I69" i="6"/>
  <c r="J69" i="6" s="1"/>
  <c r="I68" i="6"/>
  <c r="J68" i="6" s="1"/>
  <c r="I67" i="6"/>
  <c r="J67" i="6" s="1"/>
  <c r="I66" i="6"/>
  <c r="J66" i="6" s="1"/>
  <c r="L66" i="6" s="1"/>
  <c r="I65" i="6"/>
  <c r="J65" i="6" s="1"/>
  <c r="L65" i="6" s="1"/>
  <c r="I64" i="6"/>
  <c r="J64" i="6" s="1"/>
  <c r="L64" i="6" s="1"/>
  <c r="I63" i="6"/>
  <c r="J63" i="6" s="1"/>
  <c r="I62" i="6"/>
  <c r="J62" i="6" s="1"/>
  <c r="I61" i="6"/>
  <c r="J61" i="6" s="1"/>
  <c r="I60" i="6"/>
  <c r="J60" i="6" s="1"/>
  <c r="L60" i="6" s="1"/>
  <c r="I59" i="6"/>
  <c r="J59" i="6" s="1"/>
  <c r="L59" i="6" s="1"/>
  <c r="I58" i="6"/>
  <c r="J58" i="6" s="1"/>
  <c r="L58" i="6" s="1"/>
  <c r="I57" i="6"/>
  <c r="J57" i="6" s="1"/>
  <c r="I56" i="6"/>
  <c r="J56" i="6" s="1"/>
  <c r="I55" i="6"/>
  <c r="J55" i="6" s="1"/>
  <c r="I54" i="6"/>
  <c r="J54" i="6" s="1"/>
  <c r="I53" i="6"/>
  <c r="J53" i="6" s="1"/>
  <c r="L53" i="6" s="1"/>
  <c r="J52" i="6"/>
  <c r="L52" i="6" s="1"/>
  <c r="I52" i="6"/>
  <c r="I51" i="6"/>
  <c r="J51" i="6" s="1"/>
  <c r="I50" i="6"/>
  <c r="J50" i="6" s="1"/>
  <c r="I49" i="6"/>
  <c r="J49" i="6" s="1"/>
  <c r="J48" i="6"/>
  <c r="I48" i="6"/>
  <c r="I47" i="6"/>
  <c r="J47" i="6" s="1"/>
  <c r="I46" i="6"/>
  <c r="J46" i="6" s="1"/>
  <c r="I45" i="6"/>
  <c r="J45" i="6" s="1"/>
  <c r="I44" i="6"/>
  <c r="J44" i="6" s="1"/>
  <c r="L44" i="6" s="1"/>
  <c r="I43" i="6"/>
  <c r="J43" i="6" s="1"/>
  <c r="I42" i="6"/>
  <c r="J42" i="6" s="1"/>
  <c r="I41" i="6"/>
  <c r="J41" i="6" s="1"/>
  <c r="L41" i="6" s="1"/>
  <c r="I40" i="6"/>
  <c r="J40" i="6" s="1"/>
  <c r="L40" i="6" s="1"/>
  <c r="J39" i="6"/>
  <c r="I39" i="6"/>
  <c r="I38" i="6"/>
  <c r="J38" i="6" s="1"/>
  <c r="I37" i="6"/>
  <c r="J37" i="6" s="1"/>
  <c r="I36" i="6"/>
  <c r="J36" i="6" s="1"/>
  <c r="L36" i="6" s="1"/>
  <c r="I35" i="6"/>
  <c r="J35" i="6" s="1"/>
  <c r="F35" i="6"/>
  <c r="I34" i="6"/>
  <c r="J34" i="6" s="1"/>
  <c r="L34" i="6" s="1"/>
  <c r="I33" i="6"/>
  <c r="J33" i="6" s="1"/>
  <c r="L33" i="6" s="1"/>
  <c r="J32" i="6"/>
  <c r="I32" i="6"/>
  <c r="J31" i="6"/>
  <c r="L31" i="6" s="1"/>
  <c r="I31" i="6"/>
  <c r="I30" i="6"/>
  <c r="J30" i="6" s="1"/>
  <c r="L30" i="6" s="1"/>
  <c r="G22" i="6"/>
  <c r="G21" i="6"/>
  <c r="G23" i="6" s="1"/>
  <c r="E18" i="6"/>
  <c r="D22" i="6" s="1"/>
  <c r="D23" i="6" s="1"/>
  <c r="G13" i="6"/>
  <c r="C6" i="6"/>
  <c r="E89" i="6" s="1"/>
  <c r="C4" i="6"/>
  <c r="F88" i="6" s="1"/>
  <c r="I105" i="5"/>
  <c r="J105" i="5" s="1"/>
  <c r="I104" i="5"/>
  <c r="J104" i="5" s="1"/>
  <c r="I103" i="5"/>
  <c r="J103" i="5" s="1"/>
  <c r="I102" i="5"/>
  <c r="J102" i="5" s="1"/>
  <c r="I101" i="5"/>
  <c r="J101" i="5" s="1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J94" i="5" s="1"/>
  <c r="J93" i="5"/>
  <c r="I93" i="5"/>
  <c r="I92" i="5"/>
  <c r="J92" i="5" s="1"/>
  <c r="I91" i="5"/>
  <c r="J91" i="5" s="1"/>
  <c r="I90" i="5"/>
  <c r="J90" i="5" s="1"/>
  <c r="I89" i="5"/>
  <c r="J89" i="5" s="1"/>
  <c r="I88" i="5"/>
  <c r="J88" i="5" s="1"/>
  <c r="I87" i="5"/>
  <c r="J87" i="5" s="1"/>
  <c r="I86" i="5"/>
  <c r="J86" i="5" s="1"/>
  <c r="J85" i="5"/>
  <c r="I85" i="5"/>
  <c r="I84" i="5"/>
  <c r="J84" i="5" s="1"/>
  <c r="L84" i="5" s="1"/>
  <c r="I83" i="5"/>
  <c r="J83" i="5" s="1"/>
  <c r="L83" i="5" s="1"/>
  <c r="I82" i="5"/>
  <c r="J82" i="5" s="1"/>
  <c r="L82" i="5" s="1"/>
  <c r="I81" i="5"/>
  <c r="J81" i="5" s="1"/>
  <c r="J80" i="5"/>
  <c r="I80" i="5"/>
  <c r="I79" i="5"/>
  <c r="J79" i="5" s="1"/>
  <c r="L79" i="5" s="1"/>
  <c r="I78" i="5"/>
  <c r="J78" i="5" s="1"/>
  <c r="J77" i="5"/>
  <c r="L77" i="5" s="1"/>
  <c r="I77" i="5"/>
  <c r="I76" i="5"/>
  <c r="J76" i="5" s="1"/>
  <c r="J75" i="5"/>
  <c r="I75" i="5"/>
  <c r="I74" i="5"/>
  <c r="J74" i="5" s="1"/>
  <c r="L74" i="5" s="1"/>
  <c r="I73" i="5"/>
  <c r="J73" i="5" s="1"/>
  <c r="J72" i="5"/>
  <c r="L72" i="5" s="1"/>
  <c r="I72" i="5"/>
  <c r="I71" i="5"/>
  <c r="J71" i="5" s="1"/>
  <c r="J70" i="5"/>
  <c r="I70" i="5"/>
  <c r="I69" i="5"/>
  <c r="J69" i="5" s="1"/>
  <c r="L69" i="5" s="1"/>
  <c r="I68" i="5"/>
  <c r="J68" i="5" s="1"/>
  <c r="L68" i="5" s="1"/>
  <c r="J67" i="5"/>
  <c r="L67" i="5" s="1"/>
  <c r="I67" i="5"/>
  <c r="I66" i="5"/>
  <c r="J66" i="5" s="1"/>
  <c r="J65" i="5"/>
  <c r="I65" i="5"/>
  <c r="I64" i="5"/>
  <c r="J64" i="5" s="1"/>
  <c r="L64" i="5" s="1"/>
  <c r="I63" i="5"/>
  <c r="J63" i="5" s="1"/>
  <c r="L63" i="5" s="1"/>
  <c r="J62" i="5"/>
  <c r="I62" i="5"/>
  <c r="J61" i="5"/>
  <c r="L61" i="5" s="1"/>
  <c r="I61" i="5"/>
  <c r="I60" i="5"/>
  <c r="J60" i="5" s="1"/>
  <c r="I59" i="5"/>
  <c r="J59" i="5" s="1"/>
  <c r="L59" i="5" s="1"/>
  <c r="I58" i="5"/>
  <c r="J58" i="5" s="1"/>
  <c r="L58" i="5" s="1"/>
  <c r="J57" i="5"/>
  <c r="I57" i="5"/>
  <c r="J56" i="5"/>
  <c r="L56" i="5" s="1"/>
  <c r="I56" i="5"/>
  <c r="I55" i="5"/>
  <c r="J55" i="5" s="1"/>
  <c r="I54" i="5"/>
  <c r="J54" i="5" s="1"/>
  <c r="L54" i="5" s="1"/>
  <c r="I53" i="5"/>
  <c r="J53" i="5" s="1"/>
  <c r="L53" i="5" s="1"/>
  <c r="I52" i="5"/>
  <c r="J52" i="5" s="1"/>
  <c r="J51" i="5"/>
  <c r="L51" i="5" s="1"/>
  <c r="I51" i="5"/>
  <c r="I50" i="5"/>
  <c r="J50" i="5" s="1"/>
  <c r="I49" i="5"/>
  <c r="J49" i="5" s="1"/>
  <c r="I48" i="5"/>
  <c r="J48" i="5" s="1"/>
  <c r="L48" i="5" s="1"/>
  <c r="I47" i="5"/>
  <c r="J47" i="5" s="1"/>
  <c r="J46" i="5"/>
  <c r="I46" i="5"/>
  <c r="I45" i="5"/>
  <c r="J45" i="5" s="1"/>
  <c r="L45" i="5" s="1"/>
  <c r="I44" i="5"/>
  <c r="J44" i="5" s="1"/>
  <c r="L44" i="5" s="1"/>
  <c r="I43" i="5"/>
  <c r="J43" i="5" s="1"/>
  <c r="L43" i="5" s="1"/>
  <c r="I42" i="5"/>
  <c r="J42" i="5" s="1"/>
  <c r="J41" i="5"/>
  <c r="I41" i="5"/>
  <c r="I40" i="5"/>
  <c r="J40" i="5" s="1"/>
  <c r="L40" i="5" s="1"/>
  <c r="I39" i="5"/>
  <c r="J39" i="5" s="1"/>
  <c r="L39" i="5" s="1"/>
  <c r="I38" i="5"/>
  <c r="J38" i="5" s="1"/>
  <c r="I37" i="5"/>
  <c r="J37" i="5" s="1"/>
  <c r="L37" i="5" s="1"/>
  <c r="I36" i="5"/>
  <c r="J36" i="5" s="1"/>
  <c r="L36" i="5" s="1"/>
  <c r="I35" i="5"/>
  <c r="J35" i="5" s="1"/>
  <c r="L35" i="5" s="1"/>
  <c r="I34" i="5"/>
  <c r="J34" i="5" s="1"/>
  <c r="L34" i="5" s="1"/>
  <c r="J33" i="5"/>
  <c r="L33" i="5" s="1"/>
  <c r="I33" i="5"/>
  <c r="I32" i="5"/>
  <c r="J32" i="5" s="1"/>
  <c r="L32" i="5" s="1"/>
  <c r="I31" i="5"/>
  <c r="J31" i="5" s="1"/>
  <c r="I30" i="5"/>
  <c r="J30" i="5" s="1"/>
  <c r="E18" i="5"/>
  <c r="G18" i="5" s="1"/>
  <c r="G13" i="5"/>
  <c r="C6" i="5"/>
  <c r="E84" i="5" s="1"/>
  <c r="F5" i="5"/>
  <c r="F6" i="5" s="1"/>
  <c r="C4" i="5"/>
  <c r="F92" i="5" s="1"/>
  <c r="J105" i="4"/>
  <c r="C105" i="4" s="1"/>
  <c r="I105" i="4"/>
  <c r="I104" i="4"/>
  <c r="J104" i="4" s="1"/>
  <c r="C104" i="4" s="1"/>
  <c r="I103" i="4"/>
  <c r="J103" i="4" s="1"/>
  <c r="I102" i="4"/>
  <c r="J102" i="4" s="1"/>
  <c r="C102" i="4" s="1"/>
  <c r="I101" i="4"/>
  <c r="J101" i="4" s="1"/>
  <c r="I100" i="4"/>
  <c r="J100" i="4" s="1"/>
  <c r="I99" i="4"/>
  <c r="J99" i="4" s="1"/>
  <c r="C99" i="4" s="1"/>
  <c r="I98" i="4"/>
  <c r="J98" i="4" s="1"/>
  <c r="J97" i="4"/>
  <c r="C97" i="4" s="1"/>
  <c r="I97" i="4"/>
  <c r="J96" i="4"/>
  <c r="C96" i="4" s="1"/>
  <c r="I96" i="4"/>
  <c r="I95" i="4"/>
  <c r="J95" i="4" s="1"/>
  <c r="I94" i="4"/>
  <c r="J94" i="4" s="1"/>
  <c r="J93" i="4"/>
  <c r="C93" i="4" s="1"/>
  <c r="I93" i="4"/>
  <c r="J92" i="4"/>
  <c r="C92" i="4" s="1"/>
  <c r="I92" i="4"/>
  <c r="I91" i="4"/>
  <c r="J91" i="4" s="1"/>
  <c r="I90" i="4"/>
  <c r="J90" i="4" s="1"/>
  <c r="I89" i="4"/>
  <c r="J89" i="4" s="1"/>
  <c r="C89" i="4" s="1"/>
  <c r="J88" i="4"/>
  <c r="C88" i="4" s="1"/>
  <c r="I88" i="4"/>
  <c r="I87" i="4"/>
  <c r="J87" i="4" s="1"/>
  <c r="I86" i="4"/>
  <c r="J86" i="4" s="1"/>
  <c r="I85" i="4"/>
  <c r="J85" i="4" s="1"/>
  <c r="C85" i="4" s="1"/>
  <c r="I84" i="4"/>
  <c r="J84" i="4" s="1"/>
  <c r="C84" i="4" s="1"/>
  <c r="I83" i="4"/>
  <c r="J83" i="4" s="1"/>
  <c r="I82" i="4"/>
  <c r="J82" i="4" s="1"/>
  <c r="J81" i="4"/>
  <c r="C81" i="4" s="1"/>
  <c r="I81" i="4"/>
  <c r="I80" i="4"/>
  <c r="J80" i="4" s="1"/>
  <c r="C80" i="4" s="1"/>
  <c r="I79" i="4"/>
  <c r="J79" i="4" s="1"/>
  <c r="I78" i="4"/>
  <c r="J78" i="4" s="1"/>
  <c r="J77" i="4"/>
  <c r="C77" i="4" s="1"/>
  <c r="I77" i="4"/>
  <c r="I76" i="4"/>
  <c r="J76" i="4" s="1"/>
  <c r="C76" i="4" s="1"/>
  <c r="I75" i="4"/>
  <c r="J75" i="4" s="1"/>
  <c r="I74" i="4"/>
  <c r="J74" i="4" s="1"/>
  <c r="J73" i="4"/>
  <c r="C73" i="4" s="1"/>
  <c r="I73" i="4"/>
  <c r="I72" i="4"/>
  <c r="J72" i="4" s="1"/>
  <c r="C72" i="4" s="1"/>
  <c r="I71" i="4"/>
  <c r="J71" i="4" s="1"/>
  <c r="I70" i="4"/>
  <c r="J70" i="4" s="1"/>
  <c r="J69" i="4"/>
  <c r="C69" i="4" s="1"/>
  <c r="I69" i="4"/>
  <c r="I68" i="4"/>
  <c r="J68" i="4" s="1"/>
  <c r="C68" i="4" s="1"/>
  <c r="I67" i="4"/>
  <c r="J67" i="4" s="1"/>
  <c r="I66" i="4"/>
  <c r="J66" i="4" s="1"/>
  <c r="J65" i="4"/>
  <c r="C65" i="4" s="1"/>
  <c r="I65" i="4"/>
  <c r="I64" i="4"/>
  <c r="J64" i="4" s="1"/>
  <c r="C64" i="4" s="1"/>
  <c r="I63" i="4"/>
  <c r="J63" i="4" s="1"/>
  <c r="I62" i="4"/>
  <c r="J62" i="4" s="1"/>
  <c r="J61" i="4"/>
  <c r="C61" i="4" s="1"/>
  <c r="I61" i="4"/>
  <c r="I60" i="4"/>
  <c r="J60" i="4" s="1"/>
  <c r="C60" i="4" s="1"/>
  <c r="I59" i="4"/>
  <c r="J59" i="4" s="1"/>
  <c r="I58" i="4"/>
  <c r="J58" i="4" s="1"/>
  <c r="J57" i="4"/>
  <c r="C57" i="4" s="1"/>
  <c r="I57" i="4"/>
  <c r="I56" i="4"/>
  <c r="J56" i="4" s="1"/>
  <c r="C56" i="4" s="1"/>
  <c r="I55" i="4"/>
  <c r="J55" i="4" s="1"/>
  <c r="I54" i="4"/>
  <c r="J54" i="4" s="1"/>
  <c r="J53" i="4"/>
  <c r="C53" i="4" s="1"/>
  <c r="I53" i="4"/>
  <c r="I52" i="4"/>
  <c r="J52" i="4" s="1"/>
  <c r="C52" i="4" s="1"/>
  <c r="I51" i="4"/>
  <c r="J51" i="4" s="1"/>
  <c r="I50" i="4"/>
  <c r="J50" i="4" s="1"/>
  <c r="J49" i="4"/>
  <c r="C49" i="4" s="1"/>
  <c r="I49" i="4"/>
  <c r="I48" i="4"/>
  <c r="J48" i="4" s="1"/>
  <c r="C48" i="4" s="1"/>
  <c r="I47" i="4"/>
  <c r="J47" i="4" s="1"/>
  <c r="I46" i="4"/>
  <c r="J46" i="4" s="1"/>
  <c r="J45" i="4"/>
  <c r="C45" i="4" s="1"/>
  <c r="I45" i="4"/>
  <c r="I44" i="4"/>
  <c r="J44" i="4" s="1"/>
  <c r="C44" i="4" s="1"/>
  <c r="I43" i="4"/>
  <c r="J43" i="4" s="1"/>
  <c r="I42" i="4"/>
  <c r="J42" i="4" s="1"/>
  <c r="J41" i="4"/>
  <c r="C41" i="4" s="1"/>
  <c r="I41" i="4"/>
  <c r="I40" i="4"/>
  <c r="J40" i="4" s="1"/>
  <c r="C40" i="4" s="1"/>
  <c r="I39" i="4"/>
  <c r="J39" i="4" s="1"/>
  <c r="I38" i="4"/>
  <c r="J38" i="4" s="1"/>
  <c r="J37" i="4"/>
  <c r="C37" i="4" s="1"/>
  <c r="I37" i="4"/>
  <c r="I36" i="4"/>
  <c r="J36" i="4" s="1"/>
  <c r="C36" i="4" s="1"/>
  <c r="I35" i="4"/>
  <c r="J35" i="4" s="1"/>
  <c r="I34" i="4"/>
  <c r="J34" i="4" s="1"/>
  <c r="J33" i="4"/>
  <c r="C33" i="4" s="1"/>
  <c r="I33" i="4"/>
  <c r="I32" i="4"/>
  <c r="J32" i="4" s="1"/>
  <c r="C32" i="4" s="1"/>
  <c r="I31" i="4"/>
  <c r="J31" i="4" s="1"/>
  <c r="J30" i="4"/>
  <c r="L30" i="4" s="1"/>
  <c r="I30" i="4"/>
  <c r="E18" i="4"/>
  <c r="G18" i="4" s="1"/>
  <c r="E98" i="4"/>
  <c r="C4" i="4"/>
  <c r="F33" i="4" s="1"/>
  <c r="L50" i="17" l="1"/>
  <c r="L58" i="17"/>
  <c r="L80" i="17"/>
  <c r="E37" i="17"/>
  <c r="L43" i="17"/>
  <c r="L73" i="17"/>
  <c r="F37" i="17"/>
  <c r="L52" i="17"/>
  <c r="L31" i="17"/>
  <c r="F5" i="17"/>
  <c r="F6" i="17" s="1"/>
  <c r="L33" i="17"/>
  <c r="L39" i="17"/>
  <c r="E62" i="17"/>
  <c r="E85" i="17"/>
  <c r="E40" i="17"/>
  <c r="E46" i="17"/>
  <c r="N47" i="17" s="1"/>
  <c r="E47" i="17"/>
  <c r="E69" i="17"/>
  <c r="E92" i="17"/>
  <c r="E97" i="17"/>
  <c r="E105" i="17"/>
  <c r="G24" i="17"/>
  <c r="E38" i="17"/>
  <c r="L42" i="17"/>
  <c r="E53" i="17"/>
  <c r="L59" i="17"/>
  <c r="E64" i="17"/>
  <c r="E48" i="17"/>
  <c r="L76" i="17"/>
  <c r="L35" i="17"/>
  <c r="E39" i="17"/>
  <c r="N39" i="17" s="1"/>
  <c r="E77" i="17"/>
  <c r="E103" i="17"/>
  <c r="E31" i="17"/>
  <c r="L36" i="17"/>
  <c r="L44" i="17"/>
  <c r="E55" i="17"/>
  <c r="E95" i="17"/>
  <c r="G24" i="15"/>
  <c r="E31" i="15"/>
  <c r="L45" i="15"/>
  <c r="L50" i="15"/>
  <c r="E84" i="15"/>
  <c r="L96" i="15"/>
  <c r="L95" i="15"/>
  <c r="F42" i="15"/>
  <c r="L31" i="15"/>
  <c r="E46" i="15"/>
  <c r="N46" i="15" s="1"/>
  <c r="L58" i="15"/>
  <c r="L71" i="15"/>
  <c r="E38" i="15"/>
  <c r="L46" i="15"/>
  <c r="L90" i="15"/>
  <c r="L42" i="15"/>
  <c r="E47" i="15"/>
  <c r="L53" i="15"/>
  <c r="L60" i="15"/>
  <c r="E85" i="15"/>
  <c r="N85" i="15" s="1"/>
  <c r="L34" i="15"/>
  <c r="F43" i="15"/>
  <c r="L47" i="15"/>
  <c r="J22" i="4"/>
  <c r="J21" i="4"/>
  <c r="L44" i="9"/>
  <c r="L39" i="9"/>
  <c r="L101" i="9"/>
  <c r="L48" i="9"/>
  <c r="L56" i="9"/>
  <c r="L64" i="9"/>
  <c r="F38" i="9"/>
  <c r="F42" i="9"/>
  <c r="L55" i="9"/>
  <c r="L62" i="9"/>
  <c r="L69" i="9"/>
  <c r="L98" i="9"/>
  <c r="G18" i="9"/>
  <c r="F33" i="9"/>
  <c r="L63" i="9"/>
  <c r="L70" i="9"/>
  <c r="L92" i="9"/>
  <c r="L105" i="9"/>
  <c r="L33" i="9"/>
  <c r="L71" i="9"/>
  <c r="L86" i="9"/>
  <c r="L93" i="9"/>
  <c r="L100" i="9"/>
  <c r="F34" i="9"/>
  <c r="L72" i="9"/>
  <c r="L80" i="9"/>
  <c r="L87" i="9"/>
  <c r="L30" i="9"/>
  <c r="L81" i="9"/>
  <c r="L88" i="9"/>
  <c r="F31" i="9"/>
  <c r="L35" i="9"/>
  <c r="L40" i="9"/>
  <c r="L45" i="9"/>
  <c r="L52" i="9"/>
  <c r="L66" i="9"/>
  <c r="L82" i="9"/>
  <c r="L96" i="9"/>
  <c r="L102" i="9"/>
  <c r="L36" i="9"/>
  <c r="L46" i="9"/>
  <c r="L53" i="9"/>
  <c r="L60" i="9"/>
  <c r="L97" i="9"/>
  <c r="L103" i="9"/>
  <c r="L31" i="9"/>
  <c r="L37" i="9"/>
  <c r="L41" i="9"/>
  <c r="L47" i="9"/>
  <c r="L68" i="9"/>
  <c r="L76" i="9"/>
  <c r="F5" i="9"/>
  <c r="F6" i="9" s="1"/>
  <c r="E34" i="9"/>
  <c r="N35" i="9" s="1"/>
  <c r="G11" i="9"/>
  <c r="G12" i="9" s="1"/>
  <c r="K65" i="9" s="1"/>
  <c r="E31" i="9"/>
  <c r="L38" i="4"/>
  <c r="C38" i="4"/>
  <c r="L70" i="4"/>
  <c r="C70" i="4"/>
  <c r="L66" i="4"/>
  <c r="C66" i="4"/>
  <c r="L54" i="4"/>
  <c r="C54" i="4"/>
  <c r="L46" i="4"/>
  <c r="C46" i="4"/>
  <c r="L78" i="4"/>
  <c r="C78" i="4"/>
  <c r="L74" i="4"/>
  <c r="C74" i="4"/>
  <c r="L58" i="4"/>
  <c r="C58" i="4"/>
  <c r="L62" i="4"/>
  <c r="C62" i="4"/>
  <c r="L34" i="4"/>
  <c r="C34" i="4"/>
  <c r="L42" i="4"/>
  <c r="C42" i="4"/>
  <c r="L94" i="4"/>
  <c r="C94" i="4"/>
  <c r="L50" i="4"/>
  <c r="C50" i="4"/>
  <c r="L101" i="4"/>
  <c r="C101" i="4"/>
  <c r="L93" i="11"/>
  <c r="F58" i="11"/>
  <c r="F37" i="11"/>
  <c r="F66" i="11"/>
  <c r="L30" i="11"/>
  <c r="L36" i="11"/>
  <c r="L48" i="11"/>
  <c r="L54" i="11"/>
  <c r="L64" i="11"/>
  <c r="L80" i="11"/>
  <c r="F90" i="11"/>
  <c r="E30" i="5"/>
  <c r="N30" i="5" s="1"/>
  <c r="G18" i="6"/>
  <c r="E90" i="11"/>
  <c r="E53" i="11"/>
  <c r="E75" i="11"/>
  <c r="E37" i="11"/>
  <c r="G11" i="11"/>
  <c r="G12" i="11" s="1"/>
  <c r="L37" i="11"/>
  <c r="L43" i="11"/>
  <c r="E49" i="11"/>
  <c r="L59" i="11"/>
  <c r="L65" i="11"/>
  <c r="L81" i="11"/>
  <c r="L38" i="11"/>
  <c r="L44" i="11"/>
  <c r="L49" i="11"/>
  <c r="L76" i="11"/>
  <c r="F82" i="11"/>
  <c r="L90" i="11"/>
  <c r="G18" i="12"/>
  <c r="D22" i="12"/>
  <c r="D23" i="12" s="1"/>
  <c r="E33" i="11"/>
  <c r="L39" i="11"/>
  <c r="E45" i="11"/>
  <c r="L50" i="11"/>
  <c r="L61" i="11"/>
  <c r="L66" i="11"/>
  <c r="L77" i="11"/>
  <c r="L82" i="11"/>
  <c r="D11" i="5"/>
  <c r="D14" i="5" s="1"/>
  <c r="G11" i="5"/>
  <c r="G12" i="5" s="1"/>
  <c r="K90" i="5" s="1"/>
  <c r="L31" i="5"/>
  <c r="E36" i="5"/>
  <c r="L50" i="5"/>
  <c r="L55" i="5"/>
  <c r="L60" i="5"/>
  <c r="L32" i="6"/>
  <c r="L42" i="6"/>
  <c r="L54" i="6"/>
  <c r="L67" i="6"/>
  <c r="L73" i="6"/>
  <c r="L85" i="6"/>
  <c r="L91" i="6"/>
  <c r="F92" i="9"/>
  <c r="F30" i="9"/>
  <c r="L34" i="9"/>
  <c r="L38" i="9"/>
  <c r="L54" i="9"/>
  <c r="L65" i="9"/>
  <c r="L94" i="9"/>
  <c r="L99" i="9"/>
  <c r="F33" i="11"/>
  <c r="L45" i="11"/>
  <c r="E67" i="11"/>
  <c r="L52" i="12"/>
  <c r="D22" i="4"/>
  <c r="D23" i="4" s="1"/>
  <c r="L70" i="5"/>
  <c r="L75" i="5"/>
  <c r="L80" i="5"/>
  <c r="L29" i="6"/>
  <c r="M29" i="6" s="1"/>
  <c r="M30" i="6" s="1"/>
  <c r="M31" i="6" s="1"/>
  <c r="M32" i="6" s="1"/>
  <c r="M33" i="6" s="1"/>
  <c r="M34" i="6" s="1"/>
  <c r="L37" i="6"/>
  <c r="L43" i="6"/>
  <c r="L48" i="6"/>
  <c r="L61" i="6"/>
  <c r="L68" i="6"/>
  <c r="L77" i="9"/>
  <c r="L95" i="9"/>
  <c r="L104" i="9"/>
  <c r="L33" i="11"/>
  <c r="L40" i="11"/>
  <c r="L62" i="11"/>
  <c r="L67" i="11"/>
  <c r="L73" i="11"/>
  <c r="L78" i="11"/>
  <c r="L66" i="5"/>
  <c r="L71" i="5"/>
  <c r="L76" i="5"/>
  <c r="L38" i="6"/>
  <c r="L49" i="6"/>
  <c r="L62" i="6"/>
  <c r="E93" i="9"/>
  <c r="E43" i="9"/>
  <c r="E39" i="9"/>
  <c r="E30" i="9"/>
  <c r="N30" i="9" s="1"/>
  <c r="E32" i="9"/>
  <c r="L49" i="9"/>
  <c r="L78" i="9"/>
  <c r="L84" i="9"/>
  <c r="L34" i="11"/>
  <c r="E41" i="11"/>
  <c r="L68" i="11"/>
  <c r="F74" i="11"/>
  <c r="F105" i="4"/>
  <c r="F30" i="4"/>
  <c r="C30" i="4"/>
  <c r="L42" i="5"/>
  <c r="L47" i="5"/>
  <c r="L52" i="5"/>
  <c r="L87" i="5"/>
  <c r="F30" i="6"/>
  <c r="F34" i="6"/>
  <c r="L50" i="6"/>
  <c r="L56" i="6"/>
  <c r="L70" i="6"/>
  <c r="L81" i="6"/>
  <c r="L93" i="6"/>
  <c r="D11" i="9"/>
  <c r="D14" i="9" s="1"/>
  <c r="L29" i="9"/>
  <c r="M29" i="9" s="1"/>
  <c r="M30" i="9" s="1"/>
  <c r="L32" i="9"/>
  <c r="L50" i="9"/>
  <c r="L61" i="9"/>
  <c r="L79" i="9"/>
  <c r="L85" i="9"/>
  <c r="L35" i="11"/>
  <c r="L53" i="11"/>
  <c r="L89" i="11"/>
  <c r="L91" i="12"/>
  <c r="F45" i="12"/>
  <c r="F37" i="12"/>
  <c r="F71" i="12"/>
  <c r="F52" i="12"/>
  <c r="F44" i="12"/>
  <c r="F36" i="12"/>
  <c r="F64" i="12"/>
  <c r="F46" i="12"/>
  <c r="L36" i="12"/>
  <c r="L48" i="12"/>
  <c r="L59" i="12"/>
  <c r="L70" i="12"/>
  <c r="L38" i="16"/>
  <c r="F47" i="16"/>
  <c r="L66" i="16"/>
  <c r="L79" i="12"/>
  <c r="L84" i="12"/>
  <c r="L31" i="16"/>
  <c r="F39" i="16"/>
  <c r="L39" i="16"/>
  <c r="N39" i="15"/>
  <c r="L53" i="16"/>
  <c r="L68" i="16"/>
  <c r="L60" i="11"/>
  <c r="L69" i="11"/>
  <c r="L91" i="11"/>
  <c r="L31" i="12"/>
  <c r="L39" i="12"/>
  <c r="L47" i="12"/>
  <c r="L86" i="12"/>
  <c r="F88" i="13"/>
  <c r="F82" i="13"/>
  <c r="F73" i="13"/>
  <c r="F60" i="13"/>
  <c r="F57" i="13"/>
  <c r="L50" i="13"/>
  <c r="L58" i="13"/>
  <c r="L67" i="13"/>
  <c r="L72" i="13"/>
  <c r="L83" i="13"/>
  <c r="G23" i="15"/>
  <c r="L43" i="15"/>
  <c r="N47" i="15"/>
  <c r="L66" i="15"/>
  <c r="L72" i="15"/>
  <c r="E78" i="16"/>
  <c r="E52" i="16"/>
  <c r="E43" i="16"/>
  <c r="N44" i="16" s="1"/>
  <c r="L33" i="16"/>
  <c r="L49" i="16"/>
  <c r="F87" i="17"/>
  <c r="F59" i="17"/>
  <c r="F31" i="17"/>
  <c r="F45" i="17"/>
  <c r="F36" i="17"/>
  <c r="F30" i="17"/>
  <c r="F61" i="17"/>
  <c r="F38" i="17"/>
  <c r="L40" i="17"/>
  <c r="L65" i="17"/>
  <c r="L83" i="17"/>
  <c r="L93" i="17"/>
  <c r="L70" i="11"/>
  <c r="L74" i="11"/>
  <c r="L83" i="11"/>
  <c r="L92" i="11"/>
  <c r="E89" i="13"/>
  <c r="E50" i="13"/>
  <c r="F5" i="13"/>
  <c r="F6" i="13" s="1"/>
  <c r="E43" i="13"/>
  <c r="N43" i="13" s="1"/>
  <c r="L46" i="13"/>
  <c r="E51" i="13"/>
  <c r="L54" i="13"/>
  <c r="E59" i="13"/>
  <c r="L62" i="13"/>
  <c r="L68" i="13"/>
  <c r="L73" i="13"/>
  <c r="L78" i="13"/>
  <c r="L88" i="13"/>
  <c r="L93" i="13"/>
  <c r="F36" i="15"/>
  <c r="F44" i="15"/>
  <c r="L51" i="15"/>
  <c r="L88" i="15"/>
  <c r="E30" i="16"/>
  <c r="N30" i="16" s="1"/>
  <c r="L34" i="16"/>
  <c r="L41" i="16"/>
  <c r="L45" i="16"/>
  <c r="L54" i="16"/>
  <c r="L58" i="16"/>
  <c r="L30" i="17"/>
  <c r="L37" i="17"/>
  <c r="L41" i="17"/>
  <c r="G24" i="6"/>
  <c r="L45" i="6"/>
  <c r="L51" i="6"/>
  <c r="L74" i="6"/>
  <c r="L86" i="6"/>
  <c r="L42" i="9"/>
  <c r="L57" i="9"/>
  <c r="L73" i="9"/>
  <c r="L89" i="9"/>
  <c r="L31" i="11"/>
  <c r="L41" i="11"/>
  <c r="L52" i="11"/>
  <c r="L57" i="11"/>
  <c r="L84" i="11"/>
  <c r="L77" i="12"/>
  <c r="D11" i="13"/>
  <c r="D14" i="13" s="1"/>
  <c r="L29" i="13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M84" i="13" s="1"/>
  <c r="M85" i="13" s="1"/>
  <c r="M86" i="13" s="1"/>
  <c r="M87" i="13" s="1"/>
  <c r="M88" i="13" s="1"/>
  <c r="M89" i="13" s="1"/>
  <c r="M90" i="13" s="1"/>
  <c r="M91" i="13" s="1"/>
  <c r="M92" i="13" s="1"/>
  <c r="M93" i="13" s="1"/>
  <c r="M94" i="13" s="1"/>
  <c r="M95" i="13" s="1"/>
  <c r="M96" i="13" s="1"/>
  <c r="M97" i="13" s="1"/>
  <c r="M98" i="13" s="1"/>
  <c r="M99" i="13" s="1"/>
  <c r="M100" i="13" s="1"/>
  <c r="M101" i="13" s="1"/>
  <c r="M102" i="13" s="1"/>
  <c r="M103" i="13" s="1"/>
  <c r="M104" i="13" s="1"/>
  <c r="M105" i="13" s="1"/>
  <c r="L33" i="13"/>
  <c r="F43" i="13"/>
  <c r="F51" i="13"/>
  <c r="F59" i="13"/>
  <c r="L63" i="13"/>
  <c r="F74" i="13"/>
  <c r="F89" i="13"/>
  <c r="L94" i="13"/>
  <c r="E68" i="15"/>
  <c r="E50" i="15"/>
  <c r="E44" i="15"/>
  <c r="E37" i="15"/>
  <c r="N38" i="15" s="1"/>
  <c r="L32" i="15"/>
  <c r="L36" i="15"/>
  <c r="L40" i="15"/>
  <c r="L52" i="15"/>
  <c r="D11" i="16"/>
  <c r="D14" i="16" s="1"/>
  <c r="F30" i="16"/>
  <c r="E35" i="16"/>
  <c r="N36" i="16" s="1"/>
  <c r="O36" i="16" s="1"/>
  <c r="L42" i="16"/>
  <c r="F55" i="16"/>
  <c r="L76" i="16"/>
  <c r="N38" i="17"/>
  <c r="F54" i="18"/>
  <c r="F46" i="18"/>
  <c r="F57" i="18"/>
  <c r="F42" i="18"/>
  <c r="G18" i="18"/>
  <c r="F41" i="18"/>
  <c r="F30" i="18"/>
  <c r="L38" i="18"/>
  <c r="L46" i="6"/>
  <c r="L57" i="6"/>
  <c r="L69" i="6"/>
  <c r="L75" i="6"/>
  <c r="L80" i="6"/>
  <c r="L92" i="6"/>
  <c r="L58" i="9"/>
  <c r="L74" i="9"/>
  <c r="L90" i="9"/>
  <c r="L32" i="11"/>
  <c r="L42" i="11"/>
  <c r="L75" i="11"/>
  <c r="L88" i="11"/>
  <c r="L53" i="12"/>
  <c r="L57" i="12"/>
  <c r="L62" i="12"/>
  <c r="L72" i="12"/>
  <c r="G11" i="13"/>
  <c r="G12" i="13" s="1"/>
  <c r="E34" i="13"/>
  <c r="N35" i="13" s="1"/>
  <c r="O35" i="13" s="1"/>
  <c r="Q35" i="13" s="1"/>
  <c r="L36" i="13"/>
  <c r="L40" i="13"/>
  <c r="L43" i="13"/>
  <c r="L51" i="13"/>
  <c r="L59" i="13"/>
  <c r="L64" i="13"/>
  <c r="L74" i="13"/>
  <c r="L89" i="13"/>
  <c r="E30" i="15"/>
  <c r="N30" i="15" s="1"/>
  <c r="L33" i="15"/>
  <c r="L37" i="15"/>
  <c r="E53" i="15"/>
  <c r="L79" i="15"/>
  <c r="G11" i="16"/>
  <c r="G12" i="16" s="1"/>
  <c r="L60" i="16"/>
  <c r="L34" i="17"/>
  <c r="N48" i="17"/>
  <c r="L51" i="17"/>
  <c r="L34" i="18"/>
  <c r="L49" i="18"/>
  <c r="F33" i="19"/>
  <c r="L36" i="19"/>
  <c r="F40" i="19"/>
  <c r="L44" i="19"/>
  <c r="E30" i="17"/>
  <c r="N30" i="17" s="1"/>
  <c r="E32" i="17"/>
  <c r="E45" i="17"/>
  <c r="E87" i="17"/>
  <c r="E99" i="17"/>
  <c r="E33" i="18"/>
  <c r="N33" i="18" s="1"/>
  <c r="O33" i="18" s="1"/>
  <c r="L35" i="18"/>
  <c r="E47" i="18"/>
  <c r="N47" i="18" s="1"/>
  <c r="O47" i="18" s="1"/>
  <c r="E74" i="18"/>
  <c r="N74" i="18" s="1"/>
  <c r="G24" i="19"/>
  <c r="E45" i="19"/>
  <c r="L56" i="12"/>
  <c r="L32" i="13"/>
  <c r="L35" i="13"/>
  <c r="L42" i="13"/>
  <c r="L86" i="13"/>
  <c r="L64" i="15"/>
  <c r="L97" i="15"/>
  <c r="L50" i="16"/>
  <c r="D11" i="17"/>
  <c r="D14" i="17" s="1"/>
  <c r="L38" i="17"/>
  <c r="L56" i="17"/>
  <c r="L91" i="17"/>
  <c r="L33" i="18"/>
  <c r="L36" i="18"/>
  <c r="L47" i="18"/>
  <c r="E51" i="18"/>
  <c r="E57" i="18"/>
  <c r="L60" i="18"/>
  <c r="E89" i="18"/>
  <c r="L101" i="18"/>
  <c r="F5" i="19"/>
  <c r="F6" i="19" s="1"/>
  <c r="L29" i="19"/>
  <c r="M29" i="19" s="1"/>
  <c r="E34" i="19"/>
  <c r="L71" i="19"/>
  <c r="L75" i="19"/>
  <c r="L81" i="19"/>
  <c r="G24" i="18"/>
  <c r="L45" i="18"/>
  <c r="N66" i="18"/>
  <c r="O66" i="18" s="1"/>
  <c r="L102" i="18"/>
  <c r="M30" i="19"/>
  <c r="L95" i="19"/>
  <c r="N60" i="18"/>
  <c r="E31" i="18"/>
  <c r="E39" i="18"/>
  <c r="N39" i="18" s="1"/>
  <c r="O39" i="18" s="1"/>
  <c r="L42" i="18"/>
  <c r="L57" i="18"/>
  <c r="L71" i="18"/>
  <c r="L84" i="18"/>
  <c r="E90" i="18"/>
  <c r="L95" i="18"/>
  <c r="L103" i="18"/>
  <c r="G11" i="19"/>
  <c r="G12" i="19" s="1"/>
  <c r="F31" i="19"/>
  <c r="L55" i="19"/>
  <c r="F59" i="19"/>
  <c r="L68" i="19"/>
  <c r="L83" i="19"/>
  <c r="L89" i="19"/>
  <c r="L96" i="19"/>
  <c r="L39" i="18"/>
  <c r="E43" i="18"/>
  <c r="E46" i="18"/>
  <c r="E52" i="18"/>
  <c r="N52" i="18" s="1"/>
  <c r="O52" i="18" s="1"/>
  <c r="Q52" i="18" s="1"/>
  <c r="E58" i="18"/>
  <c r="E67" i="18"/>
  <c r="L96" i="18"/>
  <c r="L31" i="19"/>
  <c r="F51" i="19"/>
  <c r="F56" i="19"/>
  <c r="F69" i="19"/>
  <c r="L90" i="19"/>
  <c r="L97" i="19"/>
  <c r="L47" i="16"/>
  <c r="L55" i="16"/>
  <c r="L49" i="17"/>
  <c r="E54" i="17"/>
  <c r="N55" i="17" s="1"/>
  <c r="E101" i="17"/>
  <c r="G11" i="18"/>
  <c r="G12" i="18" s="1"/>
  <c r="E32" i="18"/>
  <c r="N32" i="18" s="1"/>
  <c r="O32" i="18" s="1"/>
  <c r="E55" i="18"/>
  <c r="N55" i="18" s="1"/>
  <c r="O55" i="18" s="1"/>
  <c r="E81" i="18"/>
  <c r="N82" i="18" s="1"/>
  <c r="O82" i="18" s="1"/>
  <c r="F32" i="19"/>
  <c r="F39" i="19"/>
  <c r="L47" i="19"/>
  <c r="L51" i="19"/>
  <c r="C87" i="4"/>
  <c r="L87" i="4"/>
  <c r="L82" i="4"/>
  <c r="C82" i="4"/>
  <c r="C83" i="4"/>
  <c r="L83" i="4"/>
  <c r="C31" i="4"/>
  <c r="L31" i="4"/>
  <c r="C98" i="4"/>
  <c r="L98" i="4"/>
  <c r="C35" i="4"/>
  <c r="L35" i="4"/>
  <c r="C39" i="4"/>
  <c r="L39" i="4"/>
  <c r="C43" i="4"/>
  <c r="L43" i="4"/>
  <c r="C47" i="4"/>
  <c r="L47" i="4"/>
  <c r="C51" i="4"/>
  <c r="L51" i="4"/>
  <c r="C55" i="4"/>
  <c r="L55" i="4"/>
  <c r="C59" i="4"/>
  <c r="L59" i="4"/>
  <c r="C63" i="4"/>
  <c r="L63" i="4"/>
  <c r="C67" i="4"/>
  <c r="L67" i="4"/>
  <c r="C71" i="4"/>
  <c r="L71" i="4"/>
  <c r="C75" i="4"/>
  <c r="L75" i="4"/>
  <c r="C79" i="4"/>
  <c r="L79" i="4"/>
  <c r="C103" i="4"/>
  <c r="L103" i="4"/>
  <c r="L90" i="4"/>
  <c r="C90" i="4"/>
  <c r="C91" i="4"/>
  <c r="L91" i="4"/>
  <c r="C95" i="4"/>
  <c r="L95" i="4"/>
  <c r="L100" i="4"/>
  <c r="C100" i="4"/>
  <c r="K94" i="5"/>
  <c r="K93" i="5"/>
  <c r="K85" i="5"/>
  <c r="K92" i="5"/>
  <c r="K91" i="5"/>
  <c r="K105" i="5"/>
  <c r="K104" i="5"/>
  <c r="K102" i="5"/>
  <c r="K101" i="5"/>
  <c r="K100" i="5"/>
  <c r="K99" i="5"/>
  <c r="K97" i="5"/>
  <c r="K96" i="5"/>
  <c r="K87" i="5"/>
  <c r="K78" i="5"/>
  <c r="K70" i="5"/>
  <c r="K62" i="5"/>
  <c r="K46" i="5"/>
  <c r="K38" i="5"/>
  <c r="K88" i="5"/>
  <c r="K77" i="5"/>
  <c r="K69" i="5"/>
  <c r="K61" i="5"/>
  <c r="K45" i="5"/>
  <c r="K37" i="5"/>
  <c r="K68" i="5"/>
  <c r="K60" i="5"/>
  <c r="K52" i="5"/>
  <c r="K44" i="5"/>
  <c r="G14" i="5"/>
  <c r="K89" i="5"/>
  <c r="K83" i="5"/>
  <c r="K75" i="5"/>
  <c r="K67" i="5"/>
  <c r="K59" i="5"/>
  <c r="K43" i="5"/>
  <c r="K35" i="5"/>
  <c r="K74" i="5"/>
  <c r="K66" i="5"/>
  <c r="K58" i="5"/>
  <c r="K50" i="5"/>
  <c r="K34" i="5"/>
  <c r="K81" i="5"/>
  <c r="K65" i="5"/>
  <c r="K57" i="5"/>
  <c r="K49" i="5"/>
  <c r="K41" i="5"/>
  <c r="K80" i="5"/>
  <c r="K72" i="5"/>
  <c r="K56" i="5"/>
  <c r="K48" i="5"/>
  <c r="K40" i="5"/>
  <c r="K32" i="5"/>
  <c r="K71" i="5"/>
  <c r="K63" i="5"/>
  <c r="K47" i="5"/>
  <c r="K39" i="5"/>
  <c r="K31" i="5"/>
  <c r="L86" i="4"/>
  <c r="C86" i="4"/>
  <c r="G11" i="4"/>
  <c r="G12" i="4" s="1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F98" i="4"/>
  <c r="E99" i="4"/>
  <c r="N99" i="4" s="1"/>
  <c r="L102" i="4"/>
  <c r="D22" i="5"/>
  <c r="D23" i="5" s="1"/>
  <c r="L30" i="5"/>
  <c r="F34" i="5"/>
  <c r="E35" i="5"/>
  <c r="L38" i="5"/>
  <c r="F42" i="5"/>
  <c r="E43" i="5"/>
  <c r="L46" i="5"/>
  <c r="F50" i="5"/>
  <c r="E51" i="5"/>
  <c r="F58" i="5"/>
  <c r="E59" i="5"/>
  <c r="L62" i="5"/>
  <c r="F66" i="5"/>
  <c r="E67" i="5"/>
  <c r="F74" i="5"/>
  <c r="E75" i="5"/>
  <c r="L78" i="5"/>
  <c r="F82" i="5"/>
  <c r="E83" i="5"/>
  <c r="N84" i="5" s="1"/>
  <c r="L86" i="5"/>
  <c r="L90" i="5"/>
  <c r="E93" i="5"/>
  <c r="L98" i="5"/>
  <c r="F37" i="4"/>
  <c r="F41" i="4"/>
  <c r="F45" i="4"/>
  <c r="F49" i="4"/>
  <c r="F53" i="4"/>
  <c r="F57" i="4"/>
  <c r="F61" i="4"/>
  <c r="F65" i="4"/>
  <c r="F69" i="4"/>
  <c r="F73" i="4"/>
  <c r="F77" i="4"/>
  <c r="F81" i="4"/>
  <c r="F85" i="4"/>
  <c r="F89" i="4"/>
  <c r="F93" i="4"/>
  <c r="F99" i="4"/>
  <c r="E100" i="4"/>
  <c r="F35" i="5"/>
  <c r="F43" i="5"/>
  <c r="E44" i="5"/>
  <c r="F51" i="5"/>
  <c r="E52" i="5"/>
  <c r="F59" i="5"/>
  <c r="E60" i="5"/>
  <c r="N60" i="5" s="1"/>
  <c r="O60" i="5" s="1"/>
  <c r="F67" i="5"/>
  <c r="E68" i="5"/>
  <c r="F75" i="5"/>
  <c r="E76" i="5"/>
  <c r="F83" i="5"/>
  <c r="L99" i="5"/>
  <c r="E30" i="4"/>
  <c r="N30" i="4" s="1"/>
  <c r="E34" i="4"/>
  <c r="N34" i="4" s="1"/>
  <c r="O34" i="4" s="1"/>
  <c r="E38" i="4"/>
  <c r="E42" i="4"/>
  <c r="E46" i="4"/>
  <c r="E50" i="4"/>
  <c r="E54" i="4"/>
  <c r="E58" i="4"/>
  <c r="N58" i="4" s="1"/>
  <c r="O58" i="4" s="1"/>
  <c r="E62" i="4"/>
  <c r="E66" i="4"/>
  <c r="N66" i="4" s="1"/>
  <c r="O66" i="4" s="1"/>
  <c r="E70" i="4"/>
  <c r="E74" i="4"/>
  <c r="E78" i="4"/>
  <c r="E82" i="4"/>
  <c r="E86" i="4"/>
  <c r="E90" i="4"/>
  <c r="N90" i="4" s="1"/>
  <c r="O90" i="4" s="1"/>
  <c r="E94" i="4"/>
  <c r="L96" i="4"/>
  <c r="F100" i="4"/>
  <c r="E101" i="4"/>
  <c r="L104" i="4"/>
  <c r="E90" i="5"/>
  <c r="E89" i="5"/>
  <c r="E88" i="5"/>
  <c r="E105" i="5"/>
  <c r="E104" i="5"/>
  <c r="N104" i="5" s="1"/>
  <c r="O104" i="5" s="1"/>
  <c r="E103" i="5"/>
  <c r="E102" i="5"/>
  <c r="N102" i="5" s="1"/>
  <c r="O102" i="5" s="1"/>
  <c r="E101" i="5"/>
  <c r="E100" i="5"/>
  <c r="E99" i="5"/>
  <c r="E98" i="5"/>
  <c r="E97" i="5"/>
  <c r="E96" i="5"/>
  <c r="N96" i="5" s="1"/>
  <c r="O96" i="5" s="1"/>
  <c r="E95" i="5"/>
  <c r="E87" i="5"/>
  <c r="E94" i="5"/>
  <c r="N94" i="5" s="1"/>
  <c r="O94" i="5" s="1"/>
  <c r="E86" i="5"/>
  <c r="E92" i="5"/>
  <c r="E91" i="5"/>
  <c r="F36" i="5"/>
  <c r="E37" i="5"/>
  <c r="N37" i="5" s="1"/>
  <c r="O37" i="5" s="1"/>
  <c r="F44" i="5"/>
  <c r="E45" i="5"/>
  <c r="N45" i="5" s="1"/>
  <c r="O45" i="5" s="1"/>
  <c r="F52" i="5"/>
  <c r="E53" i="5"/>
  <c r="F60" i="5"/>
  <c r="E61" i="5"/>
  <c r="F68" i="5"/>
  <c r="E69" i="5"/>
  <c r="N69" i="5" s="1"/>
  <c r="O69" i="5" s="1"/>
  <c r="F76" i="5"/>
  <c r="E77" i="5"/>
  <c r="N77" i="5" s="1"/>
  <c r="O77" i="5" s="1"/>
  <c r="F84" i="5"/>
  <c r="L93" i="5"/>
  <c r="L100" i="5"/>
  <c r="L32" i="4"/>
  <c r="F34" i="4"/>
  <c r="L36" i="4"/>
  <c r="F38" i="4"/>
  <c r="L40" i="4"/>
  <c r="F42" i="4"/>
  <c r="L44" i="4"/>
  <c r="F46" i="4"/>
  <c r="L48" i="4"/>
  <c r="F50" i="4"/>
  <c r="L52" i="4"/>
  <c r="F54" i="4"/>
  <c r="L56" i="4"/>
  <c r="F58" i="4"/>
  <c r="L60" i="4"/>
  <c r="F62" i="4"/>
  <c r="L64" i="4"/>
  <c r="F66" i="4"/>
  <c r="L68" i="4"/>
  <c r="F70" i="4"/>
  <c r="L72" i="4"/>
  <c r="F74" i="4"/>
  <c r="L76" i="4"/>
  <c r="F78" i="4"/>
  <c r="L80" i="4"/>
  <c r="F82" i="4"/>
  <c r="L84" i="4"/>
  <c r="F86" i="4"/>
  <c r="L88" i="4"/>
  <c r="F90" i="4"/>
  <c r="L92" i="4"/>
  <c r="F94" i="4"/>
  <c r="L97" i="4"/>
  <c r="F101" i="4"/>
  <c r="E102" i="4"/>
  <c r="N102" i="4" s="1"/>
  <c r="O102" i="4" s="1"/>
  <c r="L105" i="4"/>
  <c r="F37" i="5"/>
  <c r="E38" i="5"/>
  <c r="N38" i="5" s="1"/>
  <c r="O38" i="5" s="1"/>
  <c r="L41" i="5"/>
  <c r="F45" i="5"/>
  <c r="E46" i="5"/>
  <c r="L49" i="5"/>
  <c r="F53" i="5"/>
  <c r="E54" i="5"/>
  <c r="L57" i="5"/>
  <c r="F61" i="5"/>
  <c r="E62" i="5"/>
  <c r="L65" i="5"/>
  <c r="F69" i="5"/>
  <c r="E70" i="5"/>
  <c r="L73" i="5"/>
  <c r="F77" i="5"/>
  <c r="E78" i="5"/>
  <c r="N78" i="5" s="1"/>
  <c r="O78" i="5" s="1"/>
  <c r="L81" i="5"/>
  <c r="L89" i="5"/>
  <c r="L91" i="5"/>
  <c r="L101" i="5"/>
  <c r="E31" i="4"/>
  <c r="N31" i="4" s="1"/>
  <c r="O31" i="4" s="1"/>
  <c r="E35" i="4"/>
  <c r="N35" i="4" s="1"/>
  <c r="O35" i="4" s="1"/>
  <c r="E39" i="4"/>
  <c r="N39" i="4" s="1"/>
  <c r="O39" i="4" s="1"/>
  <c r="E43" i="4"/>
  <c r="N43" i="4" s="1"/>
  <c r="O43" i="4" s="1"/>
  <c r="E47" i="4"/>
  <c r="N47" i="4" s="1"/>
  <c r="O47" i="4" s="1"/>
  <c r="E51" i="4"/>
  <c r="E55" i="4"/>
  <c r="N55" i="4" s="1"/>
  <c r="O55" i="4" s="1"/>
  <c r="E59" i="4"/>
  <c r="N59" i="4" s="1"/>
  <c r="O59" i="4" s="1"/>
  <c r="E63" i="4"/>
  <c r="N63" i="4" s="1"/>
  <c r="O63" i="4" s="1"/>
  <c r="E67" i="4"/>
  <c r="N67" i="4" s="1"/>
  <c r="O67" i="4" s="1"/>
  <c r="E71" i="4"/>
  <c r="N71" i="4" s="1"/>
  <c r="O71" i="4" s="1"/>
  <c r="E75" i="4"/>
  <c r="N75" i="4" s="1"/>
  <c r="O75" i="4" s="1"/>
  <c r="E79" i="4"/>
  <c r="N79" i="4" s="1"/>
  <c r="O79" i="4" s="1"/>
  <c r="E83" i="4"/>
  <c r="E87" i="4"/>
  <c r="N87" i="4" s="1"/>
  <c r="O87" i="4" s="1"/>
  <c r="E91" i="4"/>
  <c r="N91" i="4" s="1"/>
  <c r="O91" i="4" s="1"/>
  <c r="E95" i="4"/>
  <c r="N95" i="4" s="1"/>
  <c r="O95" i="4" s="1"/>
  <c r="F102" i="4"/>
  <c r="E103" i="4"/>
  <c r="F30" i="5"/>
  <c r="E31" i="5"/>
  <c r="N31" i="5" s="1"/>
  <c r="O31" i="5" s="1"/>
  <c r="F38" i="5"/>
  <c r="E39" i="5"/>
  <c r="F46" i="5"/>
  <c r="E47" i="5"/>
  <c r="F54" i="5"/>
  <c r="E55" i="5"/>
  <c r="N55" i="5" s="1"/>
  <c r="O55" i="5" s="1"/>
  <c r="F62" i="5"/>
  <c r="E63" i="5"/>
  <c r="N63" i="5" s="1"/>
  <c r="O63" i="5" s="1"/>
  <c r="F70" i="5"/>
  <c r="E71" i="5"/>
  <c r="N71" i="5" s="1"/>
  <c r="O71" i="5" s="1"/>
  <c r="F78" i="5"/>
  <c r="E79" i="5"/>
  <c r="L94" i="5"/>
  <c r="L102" i="5"/>
  <c r="L29" i="4"/>
  <c r="M29" i="4" s="1"/>
  <c r="M30" i="4" s="1"/>
  <c r="F31" i="4"/>
  <c r="L33" i="4"/>
  <c r="F35" i="4"/>
  <c r="L37" i="4"/>
  <c r="F39" i="4"/>
  <c r="L41" i="4"/>
  <c r="F43" i="4"/>
  <c r="L45" i="4"/>
  <c r="F47" i="4"/>
  <c r="L49" i="4"/>
  <c r="F51" i="4"/>
  <c r="L53" i="4"/>
  <c r="F55" i="4"/>
  <c r="L57" i="4"/>
  <c r="F59" i="4"/>
  <c r="L61" i="4"/>
  <c r="F63" i="4"/>
  <c r="L65" i="4"/>
  <c r="F67" i="4"/>
  <c r="L69" i="4"/>
  <c r="F71" i="4"/>
  <c r="L73" i="4"/>
  <c r="F75" i="4"/>
  <c r="L77" i="4"/>
  <c r="F79" i="4"/>
  <c r="L81" i="4"/>
  <c r="F83" i="4"/>
  <c r="L85" i="4"/>
  <c r="F87" i="4"/>
  <c r="L89" i="4"/>
  <c r="F91" i="4"/>
  <c r="L93" i="4"/>
  <c r="F95" i="4"/>
  <c r="E96" i="4"/>
  <c r="L99" i="4"/>
  <c r="F103" i="4"/>
  <c r="E104" i="4"/>
  <c r="N104" i="4" s="1"/>
  <c r="O104" i="4" s="1"/>
  <c r="F31" i="5"/>
  <c r="E32" i="5"/>
  <c r="N32" i="5" s="1"/>
  <c r="O32" i="5" s="1"/>
  <c r="F39" i="5"/>
  <c r="E40" i="5"/>
  <c r="F47" i="5"/>
  <c r="E48" i="5"/>
  <c r="F55" i="5"/>
  <c r="E56" i="5"/>
  <c r="F63" i="5"/>
  <c r="E64" i="5"/>
  <c r="N64" i="5" s="1"/>
  <c r="O64" i="5" s="1"/>
  <c r="F71" i="5"/>
  <c r="E72" i="5"/>
  <c r="F79" i="5"/>
  <c r="E80" i="5"/>
  <c r="E85" i="5"/>
  <c r="N85" i="5" s="1"/>
  <c r="O85" i="5" s="1"/>
  <c r="L95" i="5"/>
  <c r="L103" i="5"/>
  <c r="E32" i="4"/>
  <c r="E36" i="4"/>
  <c r="E40" i="4"/>
  <c r="E44" i="4"/>
  <c r="E48" i="4"/>
  <c r="E52" i="4"/>
  <c r="N52" i="4" s="1"/>
  <c r="O52" i="4" s="1"/>
  <c r="E56" i="4"/>
  <c r="N56" i="4" s="1"/>
  <c r="O56" i="4" s="1"/>
  <c r="E60" i="4"/>
  <c r="N60" i="4" s="1"/>
  <c r="O60" i="4" s="1"/>
  <c r="E64" i="4"/>
  <c r="E68" i="4"/>
  <c r="E72" i="4"/>
  <c r="E76" i="4"/>
  <c r="E80" i="4"/>
  <c r="E84" i="4"/>
  <c r="N84" i="4" s="1"/>
  <c r="O84" i="4" s="1"/>
  <c r="E88" i="4"/>
  <c r="N88" i="4" s="1"/>
  <c r="O88" i="4" s="1"/>
  <c r="E92" i="4"/>
  <c r="N92" i="4" s="1"/>
  <c r="O92" i="4" s="1"/>
  <c r="F96" i="4"/>
  <c r="E97" i="4"/>
  <c r="N97" i="4" s="1"/>
  <c r="O97" i="4" s="1"/>
  <c r="F104" i="4"/>
  <c r="E105" i="4"/>
  <c r="F89" i="5"/>
  <c r="F88" i="5"/>
  <c r="F105" i="5"/>
  <c r="F104" i="5"/>
  <c r="F103" i="5"/>
  <c r="F102" i="5"/>
  <c r="F101" i="5"/>
  <c r="F100" i="5"/>
  <c r="F99" i="5"/>
  <c r="F98" i="5"/>
  <c r="F97" i="5"/>
  <c r="F96" i="5"/>
  <c r="F95" i="5"/>
  <c r="F87" i="5"/>
  <c r="F94" i="5"/>
  <c r="F86" i="5"/>
  <c r="F93" i="5"/>
  <c r="F85" i="5"/>
  <c r="F91" i="5"/>
  <c r="F90" i="5"/>
  <c r="F32" i="5"/>
  <c r="E33" i="5"/>
  <c r="F40" i="5"/>
  <c r="E41" i="5"/>
  <c r="N41" i="5" s="1"/>
  <c r="O41" i="5" s="1"/>
  <c r="F48" i="5"/>
  <c r="E49" i="5"/>
  <c r="F56" i="5"/>
  <c r="E57" i="5"/>
  <c r="F64" i="5"/>
  <c r="E65" i="5"/>
  <c r="F72" i="5"/>
  <c r="E73" i="5"/>
  <c r="N73" i="5" s="1"/>
  <c r="O73" i="5" s="1"/>
  <c r="F80" i="5"/>
  <c r="E81" i="5"/>
  <c r="L92" i="5"/>
  <c r="L96" i="5"/>
  <c r="L104" i="5"/>
  <c r="D11" i="4"/>
  <c r="D14" i="4" s="1"/>
  <c r="F32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97" i="4"/>
  <c r="L29" i="5"/>
  <c r="M29" i="5" s="1"/>
  <c r="F33" i="5"/>
  <c r="E34" i="5"/>
  <c r="F41" i="5"/>
  <c r="E42" i="5"/>
  <c r="N42" i="5" s="1"/>
  <c r="O42" i="5" s="1"/>
  <c r="F49" i="5"/>
  <c r="E50" i="5"/>
  <c r="N50" i="5" s="1"/>
  <c r="O50" i="5" s="1"/>
  <c r="F57" i="5"/>
  <c r="E58" i="5"/>
  <c r="F65" i="5"/>
  <c r="E66" i="5"/>
  <c r="F73" i="5"/>
  <c r="E74" i="5"/>
  <c r="N74" i="5" s="1"/>
  <c r="O74" i="5" s="1"/>
  <c r="F81" i="5"/>
  <c r="E82" i="5"/>
  <c r="N82" i="5" s="1"/>
  <c r="O82" i="5" s="1"/>
  <c r="L85" i="5"/>
  <c r="L88" i="5"/>
  <c r="L97" i="5"/>
  <c r="L105" i="5"/>
  <c r="F33" i="6"/>
  <c r="E34" i="6"/>
  <c r="F41" i="6"/>
  <c r="E42" i="6"/>
  <c r="F49" i="6"/>
  <c r="E50" i="6"/>
  <c r="F57" i="6"/>
  <c r="E58" i="6"/>
  <c r="F65" i="6"/>
  <c r="E66" i="6"/>
  <c r="F73" i="6"/>
  <c r="E74" i="6"/>
  <c r="F81" i="6"/>
  <c r="E82" i="6"/>
  <c r="F89" i="6"/>
  <c r="E90" i="6"/>
  <c r="N90" i="6" s="1"/>
  <c r="E35" i="6"/>
  <c r="F42" i="6"/>
  <c r="E43" i="6"/>
  <c r="F50" i="6"/>
  <c r="E51" i="6"/>
  <c r="N51" i="6" s="1"/>
  <c r="F58" i="6"/>
  <c r="E59" i="6"/>
  <c r="N59" i="6" s="1"/>
  <c r="F66" i="6"/>
  <c r="E67" i="6"/>
  <c r="N67" i="6" s="1"/>
  <c r="F74" i="6"/>
  <c r="E75" i="6"/>
  <c r="F82" i="6"/>
  <c r="E83" i="6"/>
  <c r="N83" i="6" s="1"/>
  <c r="F90" i="6"/>
  <c r="E91" i="6"/>
  <c r="N91" i="6" s="1"/>
  <c r="E36" i="6"/>
  <c r="L39" i="6"/>
  <c r="F43" i="6"/>
  <c r="E44" i="6"/>
  <c r="N44" i="6" s="1"/>
  <c r="L47" i="6"/>
  <c r="F51" i="6"/>
  <c r="E52" i="6"/>
  <c r="L55" i="6"/>
  <c r="F59" i="6"/>
  <c r="E60" i="6"/>
  <c r="N60" i="6" s="1"/>
  <c r="L63" i="6"/>
  <c r="F67" i="6"/>
  <c r="E68" i="6"/>
  <c r="L71" i="6"/>
  <c r="F75" i="6"/>
  <c r="E76" i="6"/>
  <c r="N76" i="6" s="1"/>
  <c r="L79" i="6"/>
  <c r="F83" i="6"/>
  <c r="E84" i="6"/>
  <c r="L87" i="6"/>
  <c r="F91" i="6"/>
  <c r="E92" i="6"/>
  <c r="L95" i="6"/>
  <c r="L96" i="6"/>
  <c r="L97" i="6"/>
  <c r="L98" i="6"/>
  <c r="L99" i="6"/>
  <c r="L100" i="6"/>
  <c r="L101" i="6"/>
  <c r="L102" i="6"/>
  <c r="L103" i="6"/>
  <c r="L104" i="6"/>
  <c r="L105" i="6"/>
  <c r="F36" i="6"/>
  <c r="E37" i="6"/>
  <c r="N37" i="6" s="1"/>
  <c r="F44" i="6"/>
  <c r="E45" i="6"/>
  <c r="N45" i="6" s="1"/>
  <c r="F52" i="6"/>
  <c r="E53" i="6"/>
  <c r="N53" i="6" s="1"/>
  <c r="F60" i="6"/>
  <c r="E61" i="6"/>
  <c r="F68" i="6"/>
  <c r="E69" i="6"/>
  <c r="F76" i="6"/>
  <c r="E77" i="6"/>
  <c r="F84" i="6"/>
  <c r="E85" i="6"/>
  <c r="F92" i="6"/>
  <c r="E93" i="6"/>
  <c r="N93" i="6" s="1"/>
  <c r="E30" i="6"/>
  <c r="N30" i="6" s="1"/>
  <c r="F37" i="6"/>
  <c r="E38" i="6"/>
  <c r="F45" i="6"/>
  <c r="E46" i="6"/>
  <c r="F53" i="6"/>
  <c r="E54" i="6"/>
  <c r="F61" i="6"/>
  <c r="E62" i="6"/>
  <c r="N62" i="6" s="1"/>
  <c r="F69" i="6"/>
  <c r="E70" i="6"/>
  <c r="F77" i="6"/>
  <c r="E78" i="6"/>
  <c r="F85" i="6"/>
  <c r="E86" i="6"/>
  <c r="F93" i="6"/>
  <c r="E94" i="6"/>
  <c r="N94" i="6" s="1"/>
  <c r="E31" i="6"/>
  <c r="F38" i="6"/>
  <c r="E39" i="6"/>
  <c r="N39" i="6" s="1"/>
  <c r="F46" i="6"/>
  <c r="E47" i="6"/>
  <c r="N47" i="6" s="1"/>
  <c r="F54" i="6"/>
  <c r="E55" i="6"/>
  <c r="N55" i="6" s="1"/>
  <c r="F62" i="6"/>
  <c r="E63" i="6"/>
  <c r="F70" i="6"/>
  <c r="E71" i="6"/>
  <c r="N71" i="6" s="1"/>
  <c r="F78" i="6"/>
  <c r="E79" i="6"/>
  <c r="N79" i="6" s="1"/>
  <c r="F86" i="6"/>
  <c r="E87" i="6"/>
  <c r="N87" i="6" s="1"/>
  <c r="F94" i="6"/>
  <c r="E95" i="6"/>
  <c r="E96" i="6"/>
  <c r="E97" i="6"/>
  <c r="N97" i="6" s="1"/>
  <c r="E98" i="6"/>
  <c r="E99" i="6"/>
  <c r="E100" i="6"/>
  <c r="E101" i="6"/>
  <c r="N101" i="6" s="1"/>
  <c r="E102" i="6"/>
  <c r="E103" i="6"/>
  <c r="E104" i="6"/>
  <c r="E105" i="6"/>
  <c r="N105" i="6" s="1"/>
  <c r="F5" i="6"/>
  <c r="F6" i="6" s="1"/>
  <c r="D11" i="6"/>
  <c r="D14" i="6" s="1"/>
  <c r="F31" i="6"/>
  <c r="E32" i="6"/>
  <c r="N32" i="6" s="1"/>
  <c r="O32" i="6" s="1"/>
  <c r="L35" i="6"/>
  <c r="F39" i="6"/>
  <c r="E40" i="6"/>
  <c r="F47" i="6"/>
  <c r="E48" i="6"/>
  <c r="F55" i="6"/>
  <c r="E56" i="6"/>
  <c r="F63" i="6"/>
  <c r="E64" i="6"/>
  <c r="F71" i="6"/>
  <c r="E72" i="6"/>
  <c r="F79" i="6"/>
  <c r="E80" i="6"/>
  <c r="F87" i="6"/>
  <c r="E88" i="6"/>
  <c r="N89" i="6" s="1"/>
  <c r="O89" i="6" s="1"/>
  <c r="F95" i="6"/>
  <c r="F96" i="6"/>
  <c r="F97" i="6"/>
  <c r="F98" i="6"/>
  <c r="F99" i="6"/>
  <c r="F100" i="6"/>
  <c r="F101" i="6"/>
  <c r="F102" i="6"/>
  <c r="F103" i="6"/>
  <c r="F104" i="6"/>
  <c r="F105" i="6"/>
  <c r="G11" i="6"/>
  <c r="G12" i="6" s="1"/>
  <c r="F32" i="6"/>
  <c r="E33" i="6"/>
  <c r="F40" i="6"/>
  <c r="E41" i="6"/>
  <c r="N41" i="6" s="1"/>
  <c r="O41" i="6" s="1"/>
  <c r="F48" i="6"/>
  <c r="E49" i="6"/>
  <c r="N49" i="6" s="1"/>
  <c r="O49" i="6" s="1"/>
  <c r="F56" i="6"/>
  <c r="E57" i="6"/>
  <c r="F64" i="6"/>
  <c r="E65" i="6"/>
  <c r="F72" i="6"/>
  <c r="E73" i="6"/>
  <c r="N73" i="6" s="1"/>
  <c r="O73" i="6" s="1"/>
  <c r="F80" i="6"/>
  <c r="E81" i="6"/>
  <c r="N81" i="6" s="1"/>
  <c r="O81" i="6" s="1"/>
  <c r="K73" i="9"/>
  <c r="K88" i="9"/>
  <c r="K80" i="9"/>
  <c r="K105" i="9"/>
  <c r="K99" i="9"/>
  <c r="K98" i="9"/>
  <c r="K63" i="9"/>
  <c r="K39" i="9"/>
  <c r="K31" i="9"/>
  <c r="K54" i="9"/>
  <c r="K30" i="9"/>
  <c r="K77" i="9"/>
  <c r="K45" i="9"/>
  <c r="K68" i="9"/>
  <c r="K60" i="9"/>
  <c r="K83" i="9"/>
  <c r="K59" i="9"/>
  <c r="K51" i="9"/>
  <c r="K66" i="9"/>
  <c r="K42" i="9"/>
  <c r="F37" i="9"/>
  <c r="E38" i="9"/>
  <c r="F45" i="9"/>
  <c r="E46" i="9"/>
  <c r="F53" i="9"/>
  <c r="E54" i="9"/>
  <c r="F61" i="9"/>
  <c r="E62" i="9"/>
  <c r="F69" i="9"/>
  <c r="E70" i="9"/>
  <c r="F77" i="9"/>
  <c r="E78" i="9"/>
  <c r="F85" i="9"/>
  <c r="E86" i="9"/>
  <c r="F93" i="9"/>
  <c r="E94" i="9"/>
  <c r="K43" i="11"/>
  <c r="K55" i="11"/>
  <c r="F46" i="9"/>
  <c r="E47" i="9"/>
  <c r="F54" i="9"/>
  <c r="E55" i="9"/>
  <c r="N55" i="9" s="1"/>
  <c r="F62" i="9"/>
  <c r="E63" i="9"/>
  <c r="N63" i="9" s="1"/>
  <c r="F70" i="9"/>
  <c r="E71" i="9"/>
  <c r="F78" i="9"/>
  <c r="E79" i="9"/>
  <c r="F86" i="9"/>
  <c r="E87" i="9"/>
  <c r="N87" i="9" s="1"/>
  <c r="F94" i="9"/>
  <c r="E95" i="9"/>
  <c r="N95" i="9" s="1"/>
  <c r="E96" i="9"/>
  <c r="E97" i="9"/>
  <c r="E98" i="9"/>
  <c r="E99" i="9"/>
  <c r="E100" i="9"/>
  <c r="E101" i="9"/>
  <c r="E102" i="9"/>
  <c r="E103" i="9"/>
  <c r="E104" i="9"/>
  <c r="E105" i="9"/>
  <c r="F39" i="9"/>
  <c r="E40" i="9"/>
  <c r="L43" i="9"/>
  <c r="F47" i="9"/>
  <c r="E48" i="9"/>
  <c r="L51" i="9"/>
  <c r="F55" i="9"/>
  <c r="E56" i="9"/>
  <c r="L59" i="9"/>
  <c r="F63" i="9"/>
  <c r="E64" i="9"/>
  <c r="L67" i="9"/>
  <c r="F71" i="9"/>
  <c r="E72" i="9"/>
  <c r="L75" i="9"/>
  <c r="F79" i="9"/>
  <c r="E80" i="9"/>
  <c r="L83" i="9"/>
  <c r="F87" i="9"/>
  <c r="E88" i="9"/>
  <c r="L91" i="9"/>
  <c r="F95" i="9"/>
  <c r="F96" i="9"/>
  <c r="F97" i="9"/>
  <c r="F98" i="9"/>
  <c r="F99" i="9"/>
  <c r="F100" i="9"/>
  <c r="F101" i="9"/>
  <c r="F102" i="9"/>
  <c r="F103" i="9"/>
  <c r="F104" i="9"/>
  <c r="F105" i="9"/>
  <c r="K31" i="11"/>
  <c r="F32" i="9"/>
  <c r="E33" i="9"/>
  <c r="N33" i="9" s="1"/>
  <c r="F40" i="9"/>
  <c r="E41" i="9"/>
  <c r="F48" i="9"/>
  <c r="E49" i="9"/>
  <c r="N49" i="9" s="1"/>
  <c r="F56" i="9"/>
  <c r="E57" i="9"/>
  <c r="F64" i="9"/>
  <c r="E65" i="9"/>
  <c r="F72" i="9"/>
  <c r="E73" i="9"/>
  <c r="F80" i="9"/>
  <c r="E81" i="9"/>
  <c r="N81" i="9" s="1"/>
  <c r="F88" i="9"/>
  <c r="E89" i="9"/>
  <c r="K51" i="11"/>
  <c r="E42" i="9"/>
  <c r="F49" i="9"/>
  <c r="E50" i="9"/>
  <c r="F57" i="9"/>
  <c r="E58" i="9"/>
  <c r="F65" i="9"/>
  <c r="E66" i="9"/>
  <c r="F73" i="9"/>
  <c r="E74" i="9"/>
  <c r="F81" i="9"/>
  <c r="E82" i="9"/>
  <c r="F89" i="9"/>
  <c r="E90" i="9"/>
  <c r="F50" i="9"/>
  <c r="E51" i="9"/>
  <c r="F58" i="9"/>
  <c r="E59" i="9"/>
  <c r="F66" i="9"/>
  <c r="E67" i="9"/>
  <c r="F74" i="9"/>
  <c r="E75" i="9"/>
  <c r="F82" i="9"/>
  <c r="E83" i="9"/>
  <c r="F90" i="9"/>
  <c r="E91" i="9"/>
  <c r="F35" i="9"/>
  <c r="E36" i="9"/>
  <c r="N36" i="9" s="1"/>
  <c r="F43" i="9"/>
  <c r="E44" i="9"/>
  <c r="F51" i="9"/>
  <c r="E52" i="9"/>
  <c r="N52" i="9" s="1"/>
  <c r="O52" i="9" s="1"/>
  <c r="F59" i="9"/>
  <c r="E60" i="9"/>
  <c r="F67" i="9"/>
  <c r="E68" i="9"/>
  <c r="F75" i="9"/>
  <c r="E76" i="9"/>
  <c r="F83" i="9"/>
  <c r="E84" i="9"/>
  <c r="N84" i="9" s="1"/>
  <c r="O84" i="9" s="1"/>
  <c r="F91" i="9"/>
  <c r="E92" i="9"/>
  <c r="K94" i="11"/>
  <c r="K86" i="11"/>
  <c r="K78" i="11"/>
  <c r="K70" i="11"/>
  <c r="K62" i="11"/>
  <c r="K93" i="11"/>
  <c r="K85" i="11"/>
  <c r="K77" i="11"/>
  <c r="K69" i="11"/>
  <c r="K61" i="11"/>
  <c r="K54" i="11"/>
  <c r="K50" i="11"/>
  <c r="K46" i="11"/>
  <c r="K42" i="11"/>
  <c r="K38" i="11"/>
  <c r="K34" i="11"/>
  <c r="K30" i="11"/>
  <c r="K92" i="11"/>
  <c r="K84" i="11"/>
  <c r="K76" i="11"/>
  <c r="K68" i="11"/>
  <c r="K60" i="11"/>
  <c r="K91" i="11"/>
  <c r="K83" i="11"/>
  <c r="K75" i="11"/>
  <c r="K67" i="11"/>
  <c r="K59" i="11"/>
  <c r="K53" i="11"/>
  <c r="K49" i="11"/>
  <c r="K45" i="11"/>
  <c r="K41" i="11"/>
  <c r="K37" i="11"/>
  <c r="K33" i="11"/>
  <c r="G14" i="11"/>
  <c r="K90" i="11"/>
  <c r="K82" i="11"/>
  <c r="K74" i="11"/>
  <c r="K66" i="11"/>
  <c r="K58" i="11"/>
  <c r="K89" i="11"/>
  <c r="K81" i="11"/>
  <c r="K73" i="11"/>
  <c r="K65" i="11"/>
  <c r="K57" i="11"/>
  <c r="K52" i="11"/>
  <c r="K48" i="11"/>
  <c r="K44" i="11"/>
  <c r="K40" i="11"/>
  <c r="K36" i="11"/>
  <c r="K32" i="11"/>
  <c r="K88" i="11"/>
  <c r="K80" i="11"/>
  <c r="K72" i="11"/>
  <c r="K64" i="11"/>
  <c r="K56" i="11"/>
  <c r="K105" i="11"/>
  <c r="K104" i="11"/>
  <c r="K103" i="11"/>
  <c r="K102" i="11"/>
  <c r="K101" i="11"/>
  <c r="K100" i="11"/>
  <c r="K99" i="11"/>
  <c r="K98" i="11"/>
  <c r="K97" i="11"/>
  <c r="K96" i="11"/>
  <c r="K95" i="11"/>
  <c r="K87" i="11"/>
  <c r="K79" i="11"/>
  <c r="K71" i="11"/>
  <c r="K47" i="11"/>
  <c r="F36" i="9"/>
  <c r="E37" i="9"/>
  <c r="F44" i="9"/>
  <c r="E45" i="9"/>
  <c r="F52" i="9"/>
  <c r="E53" i="9"/>
  <c r="F60" i="9"/>
  <c r="E61" i="9"/>
  <c r="F68" i="9"/>
  <c r="E69" i="9"/>
  <c r="F76" i="9"/>
  <c r="E77" i="9"/>
  <c r="F84" i="9"/>
  <c r="E85" i="9"/>
  <c r="K35" i="11"/>
  <c r="E83" i="11"/>
  <c r="E91" i="11"/>
  <c r="N91" i="11" s="1"/>
  <c r="O91" i="11" s="1"/>
  <c r="L94" i="11"/>
  <c r="E105" i="12"/>
  <c r="E104" i="12"/>
  <c r="N104" i="12" s="1"/>
  <c r="E103" i="12"/>
  <c r="E102" i="12"/>
  <c r="N102" i="12" s="1"/>
  <c r="E101" i="12"/>
  <c r="E100" i="12"/>
  <c r="E99" i="12"/>
  <c r="E98" i="12"/>
  <c r="E97" i="12"/>
  <c r="E96" i="12"/>
  <c r="N96" i="12" s="1"/>
  <c r="E95" i="12"/>
  <c r="E87" i="12"/>
  <c r="E79" i="12"/>
  <c r="E71" i="12"/>
  <c r="E63" i="12"/>
  <c r="N63" i="12" s="1"/>
  <c r="E55" i="12"/>
  <c r="E94" i="12"/>
  <c r="E86" i="12"/>
  <c r="E78" i="12"/>
  <c r="E70" i="12"/>
  <c r="E62" i="12"/>
  <c r="E93" i="12"/>
  <c r="E85" i="12"/>
  <c r="E77" i="12"/>
  <c r="N77" i="12" s="1"/>
  <c r="E69" i="12"/>
  <c r="E61" i="12"/>
  <c r="E92" i="12"/>
  <c r="E84" i="12"/>
  <c r="E76" i="12"/>
  <c r="E68" i="12"/>
  <c r="E60" i="12"/>
  <c r="N60" i="12" s="1"/>
  <c r="E91" i="12"/>
  <c r="E37" i="12"/>
  <c r="E45" i="12"/>
  <c r="E53" i="12"/>
  <c r="E56" i="12"/>
  <c r="E58" i="12"/>
  <c r="E65" i="12"/>
  <c r="E72" i="12"/>
  <c r="F41" i="11"/>
  <c r="F45" i="11"/>
  <c r="L47" i="11"/>
  <c r="F49" i="11"/>
  <c r="L51" i="11"/>
  <c r="F53" i="11"/>
  <c r="L55" i="11"/>
  <c r="F59" i="11"/>
  <c r="E60" i="11"/>
  <c r="N60" i="11" s="1"/>
  <c r="O60" i="11" s="1"/>
  <c r="L63" i="11"/>
  <c r="F67" i="11"/>
  <c r="E68" i="11"/>
  <c r="N68" i="11" s="1"/>
  <c r="O68" i="11" s="1"/>
  <c r="L71" i="11"/>
  <c r="F75" i="11"/>
  <c r="E76" i="11"/>
  <c r="N76" i="11" s="1"/>
  <c r="O76" i="11" s="1"/>
  <c r="L79" i="11"/>
  <c r="F83" i="11"/>
  <c r="E84" i="11"/>
  <c r="L87" i="11"/>
  <c r="F91" i="11"/>
  <c r="E92" i="11"/>
  <c r="L95" i="11"/>
  <c r="L96" i="11"/>
  <c r="L97" i="11"/>
  <c r="L98" i="11"/>
  <c r="L99" i="11"/>
  <c r="L100" i="11"/>
  <c r="L101" i="11"/>
  <c r="L102" i="11"/>
  <c r="L103" i="11"/>
  <c r="L104" i="11"/>
  <c r="L105" i="11"/>
  <c r="E30" i="12"/>
  <c r="N30" i="12" s="1"/>
  <c r="E38" i="12"/>
  <c r="N38" i="12" s="1"/>
  <c r="E46" i="12"/>
  <c r="F53" i="12"/>
  <c r="E54" i="12"/>
  <c r="N54" i="12" s="1"/>
  <c r="F56" i="12"/>
  <c r="F58" i="12"/>
  <c r="L61" i="12"/>
  <c r="F65" i="12"/>
  <c r="E66" i="12"/>
  <c r="N66" i="12" s="1"/>
  <c r="F72" i="12"/>
  <c r="E73" i="12"/>
  <c r="L76" i="12"/>
  <c r="F79" i="12"/>
  <c r="E80" i="12"/>
  <c r="E89" i="12"/>
  <c r="N89" i="12" s="1"/>
  <c r="E90" i="12"/>
  <c r="L92" i="12"/>
  <c r="F96" i="12"/>
  <c r="F98" i="12"/>
  <c r="F100" i="12"/>
  <c r="F102" i="12"/>
  <c r="F104" i="12"/>
  <c r="E30" i="11"/>
  <c r="N30" i="11" s="1"/>
  <c r="O30" i="11" s="1"/>
  <c r="E34" i="11"/>
  <c r="N34" i="11" s="1"/>
  <c r="O34" i="11" s="1"/>
  <c r="E38" i="11"/>
  <c r="N38" i="11" s="1"/>
  <c r="O38" i="11" s="1"/>
  <c r="E42" i="11"/>
  <c r="N42" i="11" s="1"/>
  <c r="O42" i="11" s="1"/>
  <c r="E46" i="11"/>
  <c r="N46" i="11" s="1"/>
  <c r="O46" i="11" s="1"/>
  <c r="E50" i="11"/>
  <c r="N50" i="11" s="1"/>
  <c r="O50" i="11" s="1"/>
  <c r="E54" i="11"/>
  <c r="F60" i="11"/>
  <c r="E61" i="11"/>
  <c r="F68" i="11"/>
  <c r="E69" i="11"/>
  <c r="F76" i="11"/>
  <c r="E77" i="11"/>
  <c r="F84" i="11"/>
  <c r="E85" i="11"/>
  <c r="F92" i="11"/>
  <c r="E93" i="11"/>
  <c r="N93" i="11" s="1"/>
  <c r="O93" i="11" s="1"/>
  <c r="E31" i="12"/>
  <c r="N31" i="12" s="1"/>
  <c r="E39" i="12"/>
  <c r="N39" i="12" s="1"/>
  <c r="E47" i="12"/>
  <c r="N47" i="12" s="1"/>
  <c r="L64" i="12"/>
  <c r="L65" i="12"/>
  <c r="F66" i="12"/>
  <c r="L71" i="12"/>
  <c r="F73" i="12"/>
  <c r="E74" i="12"/>
  <c r="N74" i="12" s="1"/>
  <c r="F80" i="12"/>
  <c r="E81" i="12"/>
  <c r="N81" i="12" s="1"/>
  <c r="O81" i="12" s="1"/>
  <c r="F87" i="12"/>
  <c r="E88" i="12"/>
  <c r="N88" i="12" s="1"/>
  <c r="F89" i="12"/>
  <c r="L90" i="12"/>
  <c r="L94" i="12"/>
  <c r="L96" i="12"/>
  <c r="L98" i="12"/>
  <c r="L100" i="12"/>
  <c r="L102" i="12"/>
  <c r="L104" i="12"/>
  <c r="F30" i="11"/>
  <c r="F34" i="11"/>
  <c r="F38" i="11"/>
  <c r="F42" i="11"/>
  <c r="F46" i="11"/>
  <c r="F50" i="11"/>
  <c r="F54" i="11"/>
  <c r="F61" i="11"/>
  <c r="E62" i="11"/>
  <c r="F69" i="11"/>
  <c r="E70" i="11"/>
  <c r="F77" i="11"/>
  <c r="E78" i="11"/>
  <c r="F85" i="11"/>
  <c r="E86" i="11"/>
  <c r="F93" i="11"/>
  <c r="E94" i="11"/>
  <c r="F31" i="12"/>
  <c r="E32" i="12"/>
  <c r="F39" i="12"/>
  <c r="E40" i="12"/>
  <c r="N40" i="12" s="1"/>
  <c r="O40" i="12" s="1"/>
  <c r="F47" i="12"/>
  <c r="E48" i="12"/>
  <c r="L58" i="12"/>
  <c r="E59" i="12"/>
  <c r="L73" i="12"/>
  <c r="F74" i="12"/>
  <c r="F81" i="12"/>
  <c r="E82" i="12"/>
  <c r="N82" i="12" s="1"/>
  <c r="O82" i="12" s="1"/>
  <c r="F88" i="12"/>
  <c r="L89" i="12"/>
  <c r="K39" i="13"/>
  <c r="E31" i="11"/>
  <c r="E35" i="11"/>
  <c r="E39" i="11"/>
  <c r="E43" i="11"/>
  <c r="N43" i="11" s="1"/>
  <c r="O43" i="11" s="1"/>
  <c r="E47" i="11"/>
  <c r="E51" i="11"/>
  <c r="N51" i="11" s="1"/>
  <c r="O51" i="11" s="1"/>
  <c r="E55" i="11"/>
  <c r="F62" i="11"/>
  <c r="E63" i="11"/>
  <c r="N63" i="11" s="1"/>
  <c r="O63" i="11" s="1"/>
  <c r="F70" i="11"/>
  <c r="E71" i="11"/>
  <c r="N71" i="11" s="1"/>
  <c r="O71" i="11" s="1"/>
  <c r="F78" i="11"/>
  <c r="E79" i="11"/>
  <c r="F86" i="11"/>
  <c r="E87" i="11"/>
  <c r="N87" i="11" s="1"/>
  <c r="O87" i="11" s="1"/>
  <c r="F94" i="11"/>
  <c r="E95" i="11"/>
  <c r="N95" i="11" s="1"/>
  <c r="O95" i="11" s="1"/>
  <c r="E96" i="11"/>
  <c r="E97" i="11"/>
  <c r="E98" i="11"/>
  <c r="E99" i="11"/>
  <c r="E100" i="11"/>
  <c r="E101" i="11"/>
  <c r="E102" i="11"/>
  <c r="E103" i="11"/>
  <c r="N103" i="11" s="1"/>
  <c r="O103" i="11" s="1"/>
  <c r="E104" i="11"/>
  <c r="E105" i="11"/>
  <c r="F94" i="12"/>
  <c r="F86" i="12"/>
  <c r="F78" i="12"/>
  <c r="F70" i="12"/>
  <c r="F62" i="12"/>
  <c r="F93" i="12"/>
  <c r="F85" i="12"/>
  <c r="F77" i="12"/>
  <c r="F69" i="12"/>
  <c r="F61" i="12"/>
  <c r="F92" i="12"/>
  <c r="F84" i="12"/>
  <c r="F76" i="12"/>
  <c r="F68" i="12"/>
  <c r="F60" i="12"/>
  <c r="F91" i="12"/>
  <c r="F83" i="12"/>
  <c r="F75" i="12"/>
  <c r="F67" i="12"/>
  <c r="F59" i="12"/>
  <c r="F90" i="12"/>
  <c r="F32" i="12"/>
  <c r="E33" i="12"/>
  <c r="F40" i="12"/>
  <c r="E41" i="12"/>
  <c r="F48" i="12"/>
  <c r="E49" i="12"/>
  <c r="N49" i="12" s="1"/>
  <c r="O49" i="12" s="1"/>
  <c r="L66" i="12"/>
  <c r="E67" i="12"/>
  <c r="L80" i="12"/>
  <c r="L81" i="12"/>
  <c r="F82" i="12"/>
  <c r="L87" i="12"/>
  <c r="L88" i="12"/>
  <c r="F31" i="11"/>
  <c r="F35" i="11"/>
  <c r="F39" i="11"/>
  <c r="F43" i="11"/>
  <c r="F47" i="11"/>
  <c r="F51" i="11"/>
  <c r="F55" i="11"/>
  <c r="E56" i="11"/>
  <c r="F63" i="11"/>
  <c r="E64" i="11"/>
  <c r="F71" i="11"/>
  <c r="E72" i="11"/>
  <c r="F79" i="11"/>
  <c r="E80" i="11"/>
  <c r="F87" i="11"/>
  <c r="E88" i="11"/>
  <c r="F95" i="11"/>
  <c r="F96" i="11"/>
  <c r="F97" i="11"/>
  <c r="F98" i="11"/>
  <c r="F99" i="11"/>
  <c r="F100" i="11"/>
  <c r="F101" i="11"/>
  <c r="F102" i="11"/>
  <c r="F103" i="11"/>
  <c r="F104" i="11"/>
  <c r="F105" i="11"/>
  <c r="L29" i="12"/>
  <c r="M29" i="12" s="1"/>
  <c r="F33" i="12"/>
  <c r="E34" i="12"/>
  <c r="N34" i="12" s="1"/>
  <c r="O34" i="12" s="1"/>
  <c r="F41" i="12"/>
  <c r="E42" i="12"/>
  <c r="F49" i="12"/>
  <c r="E50" i="12"/>
  <c r="L74" i="12"/>
  <c r="E75" i="12"/>
  <c r="L93" i="12"/>
  <c r="F95" i="12"/>
  <c r="F97" i="12"/>
  <c r="F99" i="12"/>
  <c r="F101" i="12"/>
  <c r="F103" i="12"/>
  <c r="F105" i="12"/>
  <c r="G18" i="11"/>
  <c r="L29" i="1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E32" i="11"/>
  <c r="E36" i="11"/>
  <c r="E40" i="11"/>
  <c r="E44" i="11"/>
  <c r="N45" i="11" s="1"/>
  <c r="O45" i="11" s="1"/>
  <c r="E48" i="11"/>
  <c r="E52" i="11"/>
  <c r="F56" i="11"/>
  <c r="E57" i="11"/>
  <c r="F64" i="11"/>
  <c r="E65" i="11"/>
  <c r="F72" i="11"/>
  <c r="E73" i="11"/>
  <c r="F80" i="11"/>
  <c r="E81" i="11"/>
  <c r="F88" i="11"/>
  <c r="E89" i="11"/>
  <c r="F5" i="12"/>
  <c r="F6" i="12" s="1"/>
  <c r="D11" i="12"/>
  <c r="D14" i="12" s="1"/>
  <c r="L30" i="12"/>
  <c r="F34" i="12"/>
  <c r="E35" i="12"/>
  <c r="L38" i="12"/>
  <c r="F42" i="12"/>
  <c r="E43" i="12"/>
  <c r="N43" i="12" s="1"/>
  <c r="L46" i="12"/>
  <c r="F50" i="12"/>
  <c r="E51" i="12"/>
  <c r="L54" i="12"/>
  <c r="L55" i="12"/>
  <c r="E57" i="12"/>
  <c r="L67" i="12"/>
  <c r="L82" i="12"/>
  <c r="E83" i="12"/>
  <c r="N83" i="12" s="1"/>
  <c r="O83" i="12" s="1"/>
  <c r="L95" i="12"/>
  <c r="L97" i="12"/>
  <c r="L99" i="12"/>
  <c r="L101" i="12"/>
  <c r="L103" i="12"/>
  <c r="L105" i="12"/>
  <c r="F5" i="11"/>
  <c r="F6" i="11" s="1"/>
  <c r="D11" i="11"/>
  <c r="D14" i="11" s="1"/>
  <c r="F32" i="11"/>
  <c r="F36" i="11"/>
  <c r="F40" i="11"/>
  <c r="F44" i="11"/>
  <c r="L46" i="11"/>
  <c r="F48" i="11"/>
  <c r="F52" i="11"/>
  <c r="F57" i="11"/>
  <c r="E58" i="11"/>
  <c r="F65" i="11"/>
  <c r="E66" i="11"/>
  <c r="N67" i="11" s="1"/>
  <c r="O67" i="11" s="1"/>
  <c r="F73" i="11"/>
  <c r="E74" i="11"/>
  <c r="F81" i="11"/>
  <c r="E82" i="11"/>
  <c r="L85" i="11"/>
  <c r="F89" i="11"/>
  <c r="G11" i="12"/>
  <c r="G12" i="12" s="1"/>
  <c r="F35" i="12"/>
  <c r="E36" i="12"/>
  <c r="N36" i="12" s="1"/>
  <c r="O36" i="12" s="1"/>
  <c r="F43" i="12"/>
  <c r="E44" i="12"/>
  <c r="N44" i="12" s="1"/>
  <c r="O44" i="12" s="1"/>
  <c r="F51" i="12"/>
  <c r="E52" i="12"/>
  <c r="N52" i="12" s="1"/>
  <c r="O52" i="12" s="1"/>
  <c r="F57" i="12"/>
  <c r="L60" i="12"/>
  <c r="F63" i="12"/>
  <c r="E64" i="12"/>
  <c r="K93" i="13"/>
  <c r="K85" i="13"/>
  <c r="K77" i="13"/>
  <c r="K69" i="13"/>
  <c r="K61" i="13"/>
  <c r="K53" i="13"/>
  <c r="K45" i="13"/>
  <c r="K37" i="13"/>
  <c r="K92" i="13"/>
  <c r="K84" i="13"/>
  <c r="K76" i="13"/>
  <c r="K68" i="13"/>
  <c r="K60" i="13"/>
  <c r="K52" i="13"/>
  <c r="K44" i="13"/>
  <c r="K36" i="13"/>
  <c r="G14" i="13"/>
  <c r="K91" i="13"/>
  <c r="K83" i="13"/>
  <c r="K75" i="13"/>
  <c r="K67" i="13"/>
  <c r="K59" i="13"/>
  <c r="K51" i="13"/>
  <c r="K43" i="13"/>
  <c r="K35" i="13"/>
  <c r="K90" i="13"/>
  <c r="K82" i="13"/>
  <c r="K74" i="13"/>
  <c r="K66" i="13"/>
  <c r="K58" i="13"/>
  <c r="K50" i="13"/>
  <c r="K42" i="13"/>
  <c r="K34" i="13"/>
  <c r="K89" i="13"/>
  <c r="K81" i="13"/>
  <c r="K73" i="13"/>
  <c r="K65" i="13"/>
  <c r="K57" i="13"/>
  <c r="K49" i="13"/>
  <c r="K41" i="13"/>
  <c r="K33" i="13"/>
  <c r="K88" i="13"/>
  <c r="K80" i="13"/>
  <c r="K72" i="13"/>
  <c r="K64" i="13"/>
  <c r="K56" i="13"/>
  <c r="K48" i="13"/>
  <c r="K40" i="13"/>
  <c r="K32" i="13"/>
  <c r="K105" i="13"/>
  <c r="K104" i="13"/>
  <c r="K103" i="13"/>
  <c r="K102" i="13"/>
  <c r="K101" i="13"/>
  <c r="K100" i="13"/>
  <c r="K99" i="13"/>
  <c r="K98" i="13"/>
  <c r="K97" i="13"/>
  <c r="K96" i="13"/>
  <c r="K95" i="13"/>
  <c r="K87" i="13"/>
  <c r="K79" i="13"/>
  <c r="K71" i="13"/>
  <c r="K63" i="13"/>
  <c r="K55" i="13"/>
  <c r="K47" i="13"/>
  <c r="K94" i="13"/>
  <c r="K86" i="13"/>
  <c r="K78" i="13"/>
  <c r="K70" i="13"/>
  <c r="K62" i="13"/>
  <c r="K54" i="13"/>
  <c r="K46" i="13"/>
  <c r="K31" i="13"/>
  <c r="N51" i="13"/>
  <c r="O51" i="13" s="1"/>
  <c r="N59" i="13"/>
  <c r="O59" i="13" s="1"/>
  <c r="E66" i="13"/>
  <c r="N66" i="13" s="1"/>
  <c r="O66" i="13" s="1"/>
  <c r="E74" i="13"/>
  <c r="E82" i="13"/>
  <c r="E90" i="13"/>
  <c r="N90" i="13" s="1"/>
  <c r="O90" i="13" s="1"/>
  <c r="E67" i="13"/>
  <c r="N67" i="13" s="1"/>
  <c r="O67" i="13" s="1"/>
  <c r="E75" i="13"/>
  <c r="N75" i="13" s="1"/>
  <c r="O75" i="13" s="1"/>
  <c r="E83" i="13"/>
  <c r="N83" i="13" s="1"/>
  <c r="O83" i="13" s="1"/>
  <c r="E91" i="13"/>
  <c r="E36" i="13"/>
  <c r="N36" i="13" s="1"/>
  <c r="O36" i="13" s="1"/>
  <c r="E44" i="13"/>
  <c r="N44" i="13" s="1"/>
  <c r="O44" i="13" s="1"/>
  <c r="E52" i="13"/>
  <c r="N52" i="13" s="1"/>
  <c r="O52" i="13" s="1"/>
  <c r="E60" i="13"/>
  <c r="N60" i="13" s="1"/>
  <c r="O60" i="13" s="1"/>
  <c r="F67" i="13"/>
  <c r="E68" i="13"/>
  <c r="N68" i="13" s="1"/>
  <c r="O68" i="13" s="1"/>
  <c r="F75" i="13"/>
  <c r="E76" i="13"/>
  <c r="F83" i="13"/>
  <c r="E84" i="13"/>
  <c r="F91" i="13"/>
  <c r="E92" i="13"/>
  <c r="E37" i="13"/>
  <c r="N37" i="13" s="1"/>
  <c r="O37" i="13" s="1"/>
  <c r="E45" i="13"/>
  <c r="E53" i="13"/>
  <c r="N53" i="13" s="1"/>
  <c r="O53" i="13" s="1"/>
  <c r="E61" i="13"/>
  <c r="N61" i="13" s="1"/>
  <c r="O61" i="13" s="1"/>
  <c r="F68" i="13"/>
  <c r="E69" i="13"/>
  <c r="F76" i="13"/>
  <c r="E77" i="13"/>
  <c r="F84" i="13"/>
  <c r="E85" i="13"/>
  <c r="F92" i="13"/>
  <c r="E93" i="13"/>
  <c r="N93" i="13" s="1"/>
  <c r="O93" i="13" s="1"/>
  <c r="E30" i="13"/>
  <c r="N30" i="13" s="1"/>
  <c r="O30" i="13" s="1"/>
  <c r="F37" i="13"/>
  <c r="E38" i="13"/>
  <c r="F45" i="13"/>
  <c r="E46" i="13"/>
  <c r="N46" i="13" s="1"/>
  <c r="O46" i="13" s="1"/>
  <c r="F53" i="13"/>
  <c r="E54" i="13"/>
  <c r="F61" i="13"/>
  <c r="E62" i="13"/>
  <c r="F69" i="13"/>
  <c r="E70" i="13"/>
  <c r="F77" i="13"/>
  <c r="E78" i="13"/>
  <c r="N78" i="13" s="1"/>
  <c r="O78" i="13" s="1"/>
  <c r="F85" i="13"/>
  <c r="E86" i="13"/>
  <c r="N86" i="13" s="1"/>
  <c r="O86" i="13" s="1"/>
  <c r="F93" i="13"/>
  <c r="E94" i="13"/>
  <c r="E31" i="13"/>
  <c r="F38" i="13"/>
  <c r="E39" i="13"/>
  <c r="F46" i="13"/>
  <c r="E47" i="13"/>
  <c r="F54" i="13"/>
  <c r="E55" i="13"/>
  <c r="F62" i="13"/>
  <c r="E63" i="13"/>
  <c r="F70" i="13"/>
  <c r="E71" i="13"/>
  <c r="F78" i="13"/>
  <c r="E79" i="13"/>
  <c r="F86" i="13"/>
  <c r="E87" i="13"/>
  <c r="F94" i="13"/>
  <c r="E95" i="13"/>
  <c r="N95" i="13" s="1"/>
  <c r="O95" i="13" s="1"/>
  <c r="E96" i="13"/>
  <c r="E97" i="13"/>
  <c r="E98" i="13"/>
  <c r="N98" i="13" s="1"/>
  <c r="O98" i="13" s="1"/>
  <c r="E99" i="13"/>
  <c r="E100" i="13"/>
  <c r="N100" i="13" s="1"/>
  <c r="O100" i="13" s="1"/>
  <c r="E101" i="13"/>
  <c r="E102" i="13"/>
  <c r="E103" i="13"/>
  <c r="N103" i="13" s="1"/>
  <c r="O103" i="13" s="1"/>
  <c r="E104" i="13"/>
  <c r="E105" i="13"/>
  <c r="F31" i="13"/>
  <c r="E32" i="13"/>
  <c r="F39" i="13"/>
  <c r="E40" i="13"/>
  <c r="F47" i="13"/>
  <c r="E48" i="13"/>
  <c r="N48" i="13" s="1"/>
  <c r="O48" i="13" s="1"/>
  <c r="F55" i="13"/>
  <c r="E56" i="13"/>
  <c r="F63" i="13"/>
  <c r="E64" i="13"/>
  <c r="F71" i="13"/>
  <c r="E72" i="13"/>
  <c r="F79" i="13"/>
  <c r="E80" i="13"/>
  <c r="N80" i="13" s="1"/>
  <c r="O80" i="13" s="1"/>
  <c r="F87" i="13"/>
  <c r="E88" i="13"/>
  <c r="N89" i="13" s="1"/>
  <c r="O89" i="13" s="1"/>
  <c r="F95" i="13"/>
  <c r="F96" i="13"/>
  <c r="F97" i="13"/>
  <c r="F98" i="13"/>
  <c r="F99" i="13"/>
  <c r="F100" i="13"/>
  <c r="F101" i="13"/>
  <c r="F102" i="13"/>
  <c r="F103" i="13"/>
  <c r="F104" i="13"/>
  <c r="F105" i="13"/>
  <c r="F32" i="13"/>
  <c r="E33" i="13"/>
  <c r="F40" i="13"/>
  <c r="E41" i="13"/>
  <c r="N41" i="13" s="1"/>
  <c r="O41" i="13" s="1"/>
  <c r="F48" i="13"/>
  <c r="E49" i="13"/>
  <c r="N49" i="13" s="1"/>
  <c r="O49" i="13" s="1"/>
  <c r="F56" i="13"/>
  <c r="E57" i="13"/>
  <c r="F64" i="13"/>
  <c r="E65" i="13"/>
  <c r="N65" i="13" s="1"/>
  <c r="O65" i="13" s="1"/>
  <c r="F72" i="13"/>
  <c r="E73" i="13"/>
  <c r="N73" i="13" s="1"/>
  <c r="O73" i="13" s="1"/>
  <c r="F80" i="13"/>
  <c r="E81" i="13"/>
  <c r="N81" i="13" s="1"/>
  <c r="O81" i="13" s="1"/>
  <c r="N37" i="15"/>
  <c r="N45" i="15"/>
  <c r="F51" i="15"/>
  <c r="L54" i="15"/>
  <c r="L74" i="15"/>
  <c r="F76" i="15"/>
  <c r="L91" i="15"/>
  <c r="L105" i="15"/>
  <c r="L61" i="15"/>
  <c r="F62" i="15"/>
  <c r="F64" i="15"/>
  <c r="L65" i="15"/>
  <c r="F67" i="15"/>
  <c r="L80" i="15"/>
  <c r="L85" i="15"/>
  <c r="L93" i="15"/>
  <c r="L98" i="15"/>
  <c r="F90" i="15"/>
  <c r="F82" i="15"/>
  <c r="F74" i="15"/>
  <c r="F66" i="15"/>
  <c r="F58" i="15"/>
  <c r="F50" i="15"/>
  <c r="F89" i="15"/>
  <c r="F81" i="15"/>
  <c r="F73" i="15"/>
  <c r="F65" i="15"/>
  <c r="F57" i="15"/>
  <c r="L92" i="15"/>
  <c r="F88" i="15"/>
  <c r="L84" i="15"/>
  <c r="F80" i="15"/>
  <c r="L76" i="15"/>
  <c r="F72" i="15"/>
  <c r="L68" i="15"/>
  <c r="F105" i="15"/>
  <c r="F104" i="15"/>
  <c r="F103" i="15"/>
  <c r="F102" i="15"/>
  <c r="F101" i="15"/>
  <c r="F100" i="15"/>
  <c r="F99" i="15"/>
  <c r="F98" i="15"/>
  <c r="F97" i="15"/>
  <c r="F96" i="15"/>
  <c r="F95" i="15"/>
  <c r="F87" i="15"/>
  <c r="F79" i="15"/>
  <c r="F71" i="15"/>
  <c r="F63" i="15"/>
  <c r="F55" i="15"/>
  <c r="F94" i="15"/>
  <c r="F86" i="15"/>
  <c r="F78" i="15"/>
  <c r="F70" i="15"/>
  <c r="F93" i="15"/>
  <c r="F85" i="15"/>
  <c r="F77" i="15"/>
  <c r="F69" i="15"/>
  <c r="F61" i="15"/>
  <c r="F37" i="15"/>
  <c r="F45" i="15"/>
  <c r="F53" i="15"/>
  <c r="E63" i="15"/>
  <c r="L67" i="15"/>
  <c r="F84" i="15"/>
  <c r="L99" i="15"/>
  <c r="G18" i="15"/>
  <c r="F30" i="15"/>
  <c r="F38" i="15"/>
  <c r="F46" i="15"/>
  <c r="F56" i="15"/>
  <c r="L62" i="15"/>
  <c r="L70" i="15"/>
  <c r="L73" i="15"/>
  <c r="F75" i="15"/>
  <c r="E92" i="15"/>
  <c r="L100" i="15"/>
  <c r="Q36" i="16"/>
  <c r="F5" i="15"/>
  <c r="F6" i="15" s="1"/>
  <c r="D11" i="15"/>
  <c r="D14" i="15" s="1"/>
  <c r="F31" i="15"/>
  <c r="E32" i="15"/>
  <c r="N32" i="15" s="1"/>
  <c r="F39" i="15"/>
  <c r="E40" i="15"/>
  <c r="N40" i="15" s="1"/>
  <c r="F47" i="15"/>
  <c r="E48" i="15"/>
  <c r="N48" i="15" s="1"/>
  <c r="E52" i="15"/>
  <c r="E57" i="15"/>
  <c r="E69" i="15"/>
  <c r="N69" i="15" s="1"/>
  <c r="L75" i="15"/>
  <c r="F92" i="15"/>
  <c r="L101" i="15"/>
  <c r="O44" i="16"/>
  <c r="G11" i="15"/>
  <c r="G12" i="15" s="1"/>
  <c r="F32" i="15"/>
  <c r="E33" i="15"/>
  <c r="F40" i="15"/>
  <c r="E41" i="15"/>
  <c r="F48" i="15"/>
  <c r="E49" i="15"/>
  <c r="F52" i="15"/>
  <c r="L69" i="15"/>
  <c r="L78" i="15"/>
  <c r="L81" i="15"/>
  <c r="F83" i="15"/>
  <c r="L87" i="15"/>
  <c r="L94" i="15"/>
  <c r="L102" i="15"/>
  <c r="E91" i="15"/>
  <c r="N91" i="15" s="1"/>
  <c r="E83" i="15"/>
  <c r="E75" i="15"/>
  <c r="E67" i="15"/>
  <c r="E59" i="15"/>
  <c r="E51" i="15"/>
  <c r="E90" i="15"/>
  <c r="E82" i="15"/>
  <c r="E74" i="15"/>
  <c r="E66" i="15"/>
  <c r="E58" i="15"/>
  <c r="N58" i="15" s="1"/>
  <c r="E89" i="15"/>
  <c r="E81" i="15"/>
  <c r="E73" i="15"/>
  <c r="E65" i="15"/>
  <c r="E88" i="15"/>
  <c r="E80" i="15"/>
  <c r="E72" i="15"/>
  <c r="E64" i="15"/>
  <c r="E56" i="15"/>
  <c r="N56" i="15" s="1"/>
  <c r="E105" i="15"/>
  <c r="E104" i="15"/>
  <c r="N104" i="15" s="1"/>
  <c r="E103" i="15"/>
  <c r="E102" i="15"/>
  <c r="E101" i="15"/>
  <c r="E100" i="15"/>
  <c r="E99" i="15"/>
  <c r="E98" i="15"/>
  <c r="N98" i="15" s="1"/>
  <c r="E97" i="15"/>
  <c r="E96" i="15"/>
  <c r="N96" i="15" s="1"/>
  <c r="E95" i="15"/>
  <c r="E87" i="15"/>
  <c r="E79" i="15"/>
  <c r="E71" i="15"/>
  <c r="E94" i="15"/>
  <c r="E86" i="15"/>
  <c r="N86" i="15" s="1"/>
  <c r="E78" i="15"/>
  <c r="E70" i="15"/>
  <c r="E62" i="15"/>
  <c r="N62" i="15" s="1"/>
  <c r="E54" i="15"/>
  <c r="E93" i="15"/>
  <c r="N93" i="15" s="1"/>
  <c r="L29" i="15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F33" i="15"/>
  <c r="E34" i="15"/>
  <c r="N34" i="15" s="1"/>
  <c r="F41" i="15"/>
  <c r="E42" i="15"/>
  <c r="F49" i="15"/>
  <c r="F54" i="15"/>
  <c r="L56" i="15"/>
  <c r="L57" i="15"/>
  <c r="F59" i="15"/>
  <c r="E60" i="15"/>
  <c r="N61" i="15" s="1"/>
  <c r="F68" i="15"/>
  <c r="E77" i="15"/>
  <c r="L83" i="15"/>
  <c r="L103" i="15"/>
  <c r="K89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88" i="16"/>
  <c r="K81" i="16"/>
  <c r="K73" i="16"/>
  <c r="K65" i="16"/>
  <c r="K57" i="16"/>
  <c r="K49" i="16"/>
  <c r="K41" i="16"/>
  <c r="K33" i="16"/>
  <c r="K91" i="16"/>
  <c r="K80" i="16"/>
  <c r="K72" i="16"/>
  <c r="K64" i="16"/>
  <c r="K79" i="16"/>
  <c r="K71" i="16"/>
  <c r="K63" i="16"/>
  <c r="K86" i="16"/>
  <c r="K78" i="16"/>
  <c r="K70" i="16"/>
  <c r="K62" i="16"/>
  <c r="K54" i="16"/>
  <c r="K46" i="16"/>
  <c r="K38" i="16"/>
  <c r="K92" i="16"/>
  <c r="K85" i="16"/>
  <c r="K77" i="16"/>
  <c r="K69" i="16"/>
  <c r="K61" i="16"/>
  <c r="K84" i="16"/>
  <c r="K76" i="16"/>
  <c r="K68" i="16"/>
  <c r="K60" i="16"/>
  <c r="K87" i="16"/>
  <c r="K93" i="16"/>
  <c r="K90" i="16"/>
  <c r="K82" i="16"/>
  <c r="K51" i="16"/>
  <c r="K43" i="16"/>
  <c r="K35" i="16"/>
  <c r="K32" i="16"/>
  <c r="K74" i="16"/>
  <c r="K31" i="16"/>
  <c r="K52" i="16"/>
  <c r="K44" i="16"/>
  <c r="K36" i="16"/>
  <c r="K30" i="16"/>
  <c r="K75" i="16"/>
  <c r="K59" i="16"/>
  <c r="K58" i="16"/>
  <c r="K66" i="16"/>
  <c r="K55" i="16"/>
  <c r="K47" i="16"/>
  <c r="K39" i="16"/>
  <c r="G14" i="16"/>
  <c r="K83" i="16"/>
  <c r="K53" i="16"/>
  <c r="K50" i="16"/>
  <c r="K45" i="16"/>
  <c r="K42" i="16"/>
  <c r="K37" i="16"/>
  <c r="K34" i="16"/>
  <c r="K67" i="16"/>
  <c r="K56" i="16"/>
  <c r="K48" i="16"/>
  <c r="K40" i="16"/>
  <c r="F34" i="15"/>
  <c r="E35" i="15"/>
  <c r="E43" i="15"/>
  <c r="L59" i="15"/>
  <c r="F60" i="15"/>
  <c r="E76" i="15"/>
  <c r="N76" i="15" s="1"/>
  <c r="L77" i="15"/>
  <c r="L86" i="15"/>
  <c r="L89" i="15"/>
  <c r="F91" i="15"/>
  <c r="L104" i="15"/>
  <c r="N31" i="16"/>
  <c r="O31" i="16" s="1"/>
  <c r="L63" i="16"/>
  <c r="L69" i="16"/>
  <c r="L73" i="16"/>
  <c r="L83" i="16"/>
  <c r="L93" i="16"/>
  <c r="F62" i="16"/>
  <c r="L72" i="16"/>
  <c r="L78" i="16"/>
  <c r="L94" i="16"/>
  <c r="F31" i="16"/>
  <c r="E32" i="16"/>
  <c r="N32" i="16" s="1"/>
  <c r="O32" i="16" s="1"/>
  <c r="E33" i="16"/>
  <c r="E38" i="16"/>
  <c r="N38" i="16" s="1"/>
  <c r="O38" i="16" s="1"/>
  <c r="E41" i="16"/>
  <c r="E46" i="16"/>
  <c r="E49" i="16"/>
  <c r="E54" i="16"/>
  <c r="L59" i="16"/>
  <c r="E71" i="16"/>
  <c r="L75" i="16"/>
  <c r="F92" i="16"/>
  <c r="F89" i="16"/>
  <c r="F87" i="16"/>
  <c r="F84" i="16"/>
  <c r="F76" i="16"/>
  <c r="F68" i="16"/>
  <c r="F60" i="16"/>
  <c r="F52" i="16"/>
  <c r="F44" i="16"/>
  <c r="F36" i="16"/>
  <c r="F90" i="16"/>
  <c r="F83" i="16"/>
  <c r="F75" i="16"/>
  <c r="F67" i="16"/>
  <c r="F59" i="16"/>
  <c r="F105" i="16"/>
  <c r="F104" i="16"/>
  <c r="F103" i="16"/>
  <c r="F102" i="16"/>
  <c r="F101" i="16"/>
  <c r="F100" i="16"/>
  <c r="F99" i="16"/>
  <c r="F98" i="16"/>
  <c r="F97" i="16"/>
  <c r="F96" i="16"/>
  <c r="F95" i="16"/>
  <c r="F93" i="16"/>
  <c r="F82" i="16"/>
  <c r="F74" i="16"/>
  <c r="F66" i="16"/>
  <c r="F58" i="16"/>
  <c r="F88" i="16"/>
  <c r="F81" i="16"/>
  <c r="F73" i="16"/>
  <c r="F65" i="16"/>
  <c r="F57" i="16"/>
  <c r="F49" i="16"/>
  <c r="F41" i="16"/>
  <c r="F33" i="16"/>
  <c r="F91" i="16"/>
  <c r="F80" i="16"/>
  <c r="F72" i="16"/>
  <c r="F64" i="16"/>
  <c r="F94" i="16"/>
  <c r="F79" i="16"/>
  <c r="F71" i="16"/>
  <c r="F63" i="16"/>
  <c r="L90" i="16"/>
  <c r="F86" i="16"/>
  <c r="F85" i="16"/>
  <c r="L81" i="16"/>
  <c r="F32" i="16"/>
  <c r="F38" i="16"/>
  <c r="F46" i="16"/>
  <c r="E51" i="16"/>
  <c r="F54" i="16"/>
  <c r="L57" i="16"/>
  <c r="L62" i="16"/>
  <c r="E70" i="16"/>
  <c r="N70" i="16" s="1"/>
  <c r="O70" i="16" s="1"/>
  <c r="L71" i="16"/>
  <c r="L77" i="16"/>
  <c r="L84" i="16"/>
  <c r="L89" i="16"/>
  <c r="G18" i="16"/>
  <c r="L29" i="16"/>
  <c r="M29" i="16" s="1"/>
  <c r="F35" i="16"/>
  <c r="E40" i="16"/>
  <c r="N40" i="16" s="1"/>
  <c r="O40" i="16" s="1"/>
  <c r="F43" i="16"/>
  <c r="E48" i="16"/>
  <c r="N48" i="16" s="1"/>
  <c r="O48" i="16" s="1"/>
  <c r="F51" i="16"/>
  <c r="E56" i="16"/>
  <c r="F61" i="16"/>
  <c r="F70" i="16"/>
  <c r="L80" i="16"/>
  <c r="L85" i="16"/>
  <c r="L30" i="16"/>
  <c r="F40" i="16"/>
  <c r="F48" i="16"/>
  <c r="L52" i="16"/>
  <c r="F56" i="16"/>
  <c r="L61" i="16"/>
  <c r="L65" i="16"/>
  <c r="E79" i="16"/>
  <c r="N79" i="16" s="1"/>
  <c r="O79" i="16" s="1"/>
  <c r="L82" i="16"/>
  <c r="F37" i="16"/>
  <c r="F45" i="16"/>
  <c r="F53" i="16"/>
  <c r="L64" i="16"/>
  <c r="L70" i="16"/>
  <c r="L74" i="16"/>
  <c r="L79" i="16"/>
  <c r="L86" i="16"/>
  <c r="L91" i="16"/>
  <c r="E93" i="16"/>
  <c r="E90" i="16"/>
  <c r="E85" i="16"/>
  <c r="E77" i="16"/>
  <c r="E69" i="16"/>
  <c r="E61" i="16"/>
  <c r="E53" i="16"/>
  <c r="N53" i="16" s="1"/>
  <c r="O53" i="16" s="1"/>
  <c r="E45" i="16"/>
  <c r="N45" i="16" s="1"/>
  <c r="O45" i="16" s="1"/>
  <c r="E37" i="16"/>
  <c r="N37" i="16" s="1"/>
  <c r="O37" i="16" s="1"/>
  <c r="E87" i="16"/>
  <c r="E84" i="16"/>
  <c r="N84" i="16" s="1"/>
  <c r="O84" i="16" s="1"/>
  <c r="E76" i="16"/>
  <c r="N76" i="16" s="1"/>
  <c r="O76" i="16" s="1"/>
  <c r="E68" i="16"/>
  <c r="E60" i="16"/>
  <c r="E83" i="16"/>
  <c r="E75" i="16"/>
  <c r="E67" i="16"/>
  <c r="E59" i="16"/>
  <c r="E105" i="16"/>
  <c r="E104" i="16"/>
  <c r="N104" i="16" s="1"/>
  <c r="O104" i="16" s="1"/>
  <c r="E103" i="16"/>
  <c r="E102" i="16"/>
  <c r="N102" i="16" s="1"/>
  <c r="O102" i="16" s="1"/>
  <c r="E101" i="16"/>
  <c r="N101" i="16" s="1"/>
  <c r="O101" i="16" s="1"/>
  <c r="E100" i="16"/>
  <c r="E99" i="16"/>
  <c r="E98" i="16"/>
  <c r="E97" i="16"/>
  <c r="E96" i="16"/>
  <c r="N96" i="16" s="1"/>
  <c r="O96" i="16" s="1"/>
  <c r="E95" i="16"/>
  <c r="E82" i="16"/>
  <c r="E74" i="16"/>
  <c r="E66" i="16"/>
  <c r="E58" i="16"/>
  <c r="N58" i="16" s="1"/>
  <c r="O58" i="16" s="1"/>
  <c r="E50" i="16"/>
  <c r="N50" i="16" s="1"/>
  <c r="O50" i="16" s="1"/>
  <c r="E42" i="16"/>
  <c r="E34" i="16"/>
  <c r="E88" i="16"/>
  <c r="E81" i="16"/>
  <c r="E73" i="16"/>
  <c r="E65" i="16"/>
  <c r="E91" i="16"/>
  <c r="E80" i="16"/>
  <c r="E72" i="16"/>
  <c r="N72" i="16" s="1"/>
  <c r="O72" i="16" s="1"/>
  <c r="E64" i="16"/>
  <c r="N64" i="16" s="1"/>
  <c r="O64" i="16" s="1"/>
  <c r="E94" i="16"/>
  <c r="E89" i="16"/>
  <c r="N89" i="16" s="1"/>
  <c r="O89" i="16" s="1"/>
  <c r="E92" i="16"/>
  <c r="E86" i="16"/>
  <c r="F34" i="16"/>
  <c r="E39" i="16"/>
  <c r="L40" i="16"/>
  <c r="F42" i="16"/>
  <c r="E47" i="16"/>
  <c r="L48" i="16"/>
  <c r="F50" i="16"/>
  <c r="E55" i="16"/>
  <c r="L56" i="16"/>
  <c r="E63" i="16"/>
  <c r="N63" i="16" s="1"/>
  <c r="O63" i="16" s="1"/>
  <c r="L67" i="16"/>
  <c r="F69" i="16"/>
  <c r="F78" i="16"/>
  <c r="L87" i="16"/>
  <c r="L92" i="16"/>
  <c r="N32" i="17"/>
  <c r="F44" i="17"/>
  <c r="L48" i="17"/>
  <c r="F55" i="17"/>
  <c r="L64" i="17"/>
  <c r="L67" i="17"/>
  <c r="L75" i="17"/>
  <c r="F77" i="17"/>
  <c r="L88" i="17"/>
  <c r="L55" i="17"/>
  <c r="L61" i="17"/>
  <c r="F69" i="17"/>
  <c r="L77" i="17"/>
  <c r="F79" i="17"/>
  <c r="L82" i="17"/>
  <c r="F84" i="17"/>
  <c r="F90" i="17"/>
  <c r="F82" i="17"/>
  <c r="F74" i="17"/>
  <c r="F66" i="17"/>
  <c r="F58" i="17"/>
  <c r="F89" i="17"/>
  <c r="F81" i="17"/>
  <c r="F73" i="17"/>
  <c r="F65" i="17"/>
  <c r="F88" i="17"/>
  <c r="F80" i="17"/>
  <c r="F72" i="17"/>
  <c r="F64" i="17"/>
  <c r="F94" i="17"/>
  <c r="F76" i="17"/>
  <c r="F71" i="17"/>
  <c r="F57" i="17"/>
  <c r="F51" i="17"/>
  <c r="F43" i="17"/>
  <c r="F35" i="17"/>
  <c r="F104" i="17"/>
  <c r="F102" i="17"/>
  <c r="F100" i="17"/>
  <c r="F98" i="17"/>
  <c r="F96" i="17"/>
  <c r="F91" i="17"/>
  <c r="F86" i="17"/>
  <c r="L72" i="17"/>
  <c r="F68" i="17"/>
  <c r="F63" i="17"/>
  <c r="F50" i="17"/>
  <c r="F42" i="17"/>
  <c r="F34" i="17"/>
  <c r="L105" i="17"/>
  <c r="L103" i="17"/>
  <c r="L101" i="17"/>
  <c r="L99" i="17"/>
  <c r="L97" i="17"/>
  <c r="L95" i="17"/>
  <c r="F83" i="17"/>
  <c r="F78" i="17"/>
  <c r="F60" i="17"/>
  <c r="F49" i="17"/>
  <c r="F41" i="17"/>
  <c r="F33" i="17"/>
  <c r="L29" i="17"/>
  <c r="M29" i="17" s="1"/>
  <c r="F93" i="17"/>
  <c r="L87" i="17"/>
  <c r="F75" i="17"/>
  <c r="F70" i="17"/>
  <c r="F48" i="17"/>
  <c r="F40" i="17"/>
  <c r="F32" i="17"/>
  <c r="F85" i="17"/>
  <c r="L79" i="17"/>
  <c r="F67" i="17"/>
  <c r="F62" i="17"/>
  <c r="L104" i="17"/>
  <c r="L102" i="17"/>
  <c r="L100" i="17"/>
  <c r="L98" i="17"/>
  <c r="L96" i="17"/>
  <c r="F46" i="17"/>
  <c r="F52" i="17"/>
  <c r="F54" i="17"/>
  <c r="L69" i="17"/>
  <c r="L74" i="17"/>
  <c r="L90" i="17"/>
  <c r="L45" i="17"/>
  <c r="L46" i="17"/>
  <c r="F47" i="17"/>
  <c r="F53" i="17"/>
  <c r="L54" i="17"/>
  <c r="L60" i="17"/>
  <c r="L63" i="17"/>
  <c r="L66" i="17"/>
  <c r="L84" i="17"/>
  <c r="F92" i="17"/>
  <c r="F95" i="17"/>
  <c r="F97" i="17"/>
  <c r="F99" i="17"/>
  <c r="F101" i="17"/>
  <c r="F103" i="17"/>
  <c r="F105" i="17"/>
  <c r="L88" i="16"/>
  <c r="L95" i="16"/>
  <c r="L96" i="16"/>
  <c r="L97" i="16"/>
  <c r="L98" i="16"/>
  <c r="L99" i="16"/>
  <c r="L100" i="16"/>
  <c r="L101" i="16"/>
  <c r="L102" i="16"/>
  <c r="L103" i="16"/>
  <c r="L104" i="16"/>
  <c r="L105" i="16"/>
  <c r="L32" i="17"/>
  <c r="L53" i="17"/>
  <c r="L57" i="17"/>
  <c r="L71" i="17"/>
  <c r="L81" i="17"/>
  <c r="L92" i="17"/>
  <c r="G18" i="17"/>
  <c r="L47" i="17"/>
  <c r="F56" i="17"/>
  <c r="L68" i="17"/>
  <c r="L89" i="17"/>
  <c r="N30" i="18"/>
  <c r="O30" i="18" s="1"/>
  <c r="N31" i="18"/>
  <c r="O31" i="18" s="1"/>
  <c r="Q32" i="18"/>
  <c r="Q33" i="18"/>
  <c r="L94" i="17"/>
  <c r="Q66" i="18"/>
  <c r="N44" i="18"/>
  <c r="O44" i="18" s="1"/>
  <c r="Q55" i="18"/>
  <c r="E70" i="17"/>
  <c r="N70" i="17" s="1"/>
  <c r="E72" i="17"/>
  <c r="E93" i="17"/>
  <c r="N93" i="17" s="1"/>
  <c r="G11" i="17"/>
  <c r="G12" i="17" s="1"/>
  <c r="E33" i="17"/>
  <c r="N33" i="17" s="1"/>
  <c r="E41" i="17"/>
  <c r="N41" i="17" s="1"/>
  <c r="E49" i="17"/>
  <c r="N49" i="17" s="1"/>
  <c r="E58" i="17"/>
  <c r="E60" i="17"/>
  <c r="L62" i="17"/>
  <c r="E78" i="17"/>
  <c r="K105" i="18"/>
  <c r="K92" i="18"/>
  <c r="K84" i="18"/>
  <c r="K76" i="18"/>
  <c r="K68" i="18"/>
  <c r="K60" i="18"/>
  <c r="K52" i="18"/>
  <c r="K44" i="18"/>
  <c r="K91" i="18"/>
  <c r="K83" i="18"/>
  <c r="K75" i="18"/>
  <c r="K67" i="18"/>
  <c r="K59" i="18"/>
  <c r="K90" i="18"/>
  <c r="K82" i="18"/>
  <c r="K74" i="18"/>
  <c r="K66" i="18"/>
  <c r="K58" i="18"/>
  <c r="K89" i="18"/>
  <c r="K81" i="18"/>
  <c r="K73" i="18"/>
  <c r="K65" i="18"/>
  <c r="K57" i="18"/>
  <c r="K49" i="18"/>
  <c r="K41" i="18"/>
  <c r="K88" i="18"/>
  <c r="K80" i="18"/>
  <c r="K103" i="18"/>
  <c r="K102" i="18"/>
  <c r="K101" i="18"/>
  <c r="K100" i="18"/>
  <c r="K99" i="18"/>
  <c r="K98" i="18"/>
  <c r="K97" i="18"/>
  <c r="K96" i="18"/>
  <c r="K95" i="18"/>
  <c r="K87" i="18"/>
  <c r="K79" i="18"/>
  <c r="K54" i="18"/>
  <c r="K46" i="18"/>
  <c r="K38" i="18"/>
  <c r="K32" i="18"/>
  <c r="K31" i="18"/>
  <c r="K72" i="18"/>
  <c r="K30" i="18"/>
  <c r="K93" i="18"/>
  <c r="K71" i="18"/>
  <c r="K64" i="18"/>
  <c r="K55" i="18"/>
  <c r="K104" i="18"/>
  <c r="K85" i="18"/>
  <c r="K70" i="18"/>
  <c r="K63" i="18"/>
  <c r="K94" i="18"/>
  <c r="K77" i="18"/>
  <c r="K62" i="18"/>
  <c r="K86" i="18"/>
  <c r="K69" i="18"/>
  <c r="K78" i="18"/>
  <c r="K61" i="18"/>
  <c r="G23" i="18"/>
  <c r="K39" i="18"/>
  <c r="K40" i="18"/>
  <c r="L41" i="18"/>
  <c r="K42" i="18"/>
  <c r="K43" i="18"/>
  <c r="L44" i="18"/>
  <c r="L46" i="18"/>
  <c r="Q47" i="18"/>
  <c r="L63" i="18"/>
  <c r="L97" i="18"/>
  <c r="E91" i="17"/>
  <c r="E83" i="17"/>
  <c r="E75" i="17"/>
  <c r="E67" i="17"/>
  <c r="E59" i="17"/>
  <c r="E90" i="17"/>
  <c r="E82" i="17"/>
  <c r="E74" i="17"/>
  <c r="E66" i="17"/>
  <c r="E89" i="17"/>
  <c r="E81" i="17"/>
  <c r="N81" i="17" s="1"/>
  <c r="E73" i="17"/>
  <c r="E65" i="17"/>
  <c r="N65" i="17" s="1"/>
  <c r="E34" i="17"/>
  <c r="N34" i="17" s="1"/>
  <c r="O34" i="17" s="1"/>
  <c r="E42" i="17"/>
  <c r="E50" i="17"/>
  <c r="E63" i="17"/>
  <c r="N63" i="17" s="1"/>
  <c r="O63" i="17" s="1"/>
  <c r="E68" i="17"/>
  <c r="N69" i="17" s="1"/>
  <c r="O69" i="17" s="1"/>
  <c r="L70" i="17"/>
  <c r="L85" i="17"/>
  <c r="E86" i="17"/>
  <c r="N86" i="17" s="1"/>
  <c r="E88" i="17"/>
  <c r="E96" i="17"/>
  <c r="E98" i="17"/>
  <c r="E100" i="17"/>
  <c r="N100" i="17" s="1"/>
  <c r="O100" i="17" s="1"/>
  <c r="E102" i="17"/>
  <c r="N102" i="17" s="1"/>
  <c r="O102" i="17" s="1"/>
  <c r="E104" i="17"/>
  <c r="N104" i="17" s="1"/>
  <c r="F103" i="18"/>
  <c r="F102" i="18"/>
  <c r="F101" i="18"/>
  <c r="F100" i="18"/>
  <c r="F99" i="18"/>
  <c r="F98" i="18"/>
  <c r="F97" i="18"/>
  <c r="F96" i="18"/>
  <c r="F95" i="18"/>
  <c r="F87" i="18"/>
  <c r="F79" i="18"/>
  <c r="F71" i="18"/>
  <c r="F63" i="18"/>
  <c r="F55" i="18"/>
  <c r="F47" i="18"/>
  <c r="F39" i="18"/>
  <c r="F104" i="18"/>
  <c r="F94" i="18"/>
  <c r="F86" i="18"/>
  <c r="F78" i="18"/>
  <c r="F70" i="18"/>
  <c r="F62" i="18"/>
  <c r="F93" i="18"/>
  <c r="F85" i="18"/>
  <c r="F77" i="18"/>
  <c r="F69" i="18"/>
  <c r="F61" i="18"/>
  <c r="F105" i="18"/>
  <c r="F92" i="18"/>
  <c r="F84" i="18"/>
  <c r="F76" i="18"/>
  <c r="F68" i="18"/>
  <c r="F60" i="18"/>
  <c r="F52" i="18"/>
  <c r="F44" i="18"/>
  <c r="F91" i="18"/>
  <c r="F83" i="18"/>
  <c r="F90" i="18"/>
  <c r="F82" i="18"/>
  <c r="L105" i="18"/>
  <c r="F80" i="18"/>
  <c r="F53" i="18"/>
  <c r="F45" i="18"/>
  <c r="F37" i="18"/>
  <c r="F35" i="18"/>
  <c r="F56" i="18"/>
  <c r="F48" i="18"/>
  <c r="F40" i="18"/>
  <c r="F34" i="18"/>
  <c r="F89" i="18"/>
  <c r="F75" i="18"/>
  <c r="F51" i="18"/>
  <c r="F43" i="18"/>
  <c r="F33" i="18"/>
  <c r="L29" i="18"/>
  <c r="M29" i="18" s="1"/>
  <c r="L85" i="18"/>
  <c r="F81" i="18"/>
  <c r="F74" i="18"/>
  <c r="L70" i="18"/>
  <c r="F67" i="18"/>
  <c r="F73" i="18"/>
  <c r="F66" i="18"/>
  <c r="F59" i="18"/>
  <c r="F49" i="18"/>
  <c r="F72" i="18"/>
  <c r="L69" i="18"/>
  <c r="F65" i="18"/>
  <c r="F58" i="18"/>
  <c r="F64" i="18"/>
  <c r="L61" i="18"/>
  <c r="F88" i="18"/>
  <c r="L68" i="18"/>
  <c r="L54" i="18"/>
  <c r="L30" i="18"/>
  <c r="K35" i="18"/>
  <c r="F36" i="18"/>
  <c r="Q39" i="18"/>
  <c r="F50" i="18"/>
  <c r="K53" i="18"/>
  <c r="L64" i="18"/>
  <c r="L76" i="18"/>
  <c r="L98" i="18"/>
  <c r="E35" i="17"/>
  <c r="N35" i="17" s="1"/>
  <c r="E43" i="17"/>
  <c r="E51" i="17"/>
  <c r="N51" i="17" s="1"/>
  <c r="O51" i="17" s="1"/>
  <c r="E57" i="17"/>
  <c r="E71" i="17"/>
  <c r="N71" i="17" s="1"/>
  <c r="E76" i="17"/>
  <c r="L78" i="17"/>
  <c r="E94" i="17"/>
  <c r="N94" i="17" s="1"/>
  <c r="O94" i="17" s="1"/>
  <c r="O4" i="18"/>
  <c r="F31" i="18"/>
  <c r="L50" i="18"/>
  <c r="L53" i="18"/>
  <c r="L73" i="18"/>
  <c r="L77" i="18"/>
  <c r="L87" i="18"/>
  <c r="L92" i="18"/>
  <c r="L99" i="18"/>
  <c r="E36" i="17"/>
  <c r="N36" i="17" s="1"/>
  <c r="O36" i="17" s="1"/>
  <c r="E44" i="17"/>
  <c r="E52" i="17"/>
  <c r="E56" i="17"/>
  <c r="N56" i="17" s="1"/>
  <c r="E61" i="17"/>
  <c r="E79" i="17"/>
  <c r="E84" i="17"/>
  <c r="N84" i="17" s="1"/>
  <c r="L86" i="17"/>
  <c r="O60" i="18"/>
  <c r="L31" i="18"/>
  <c r="K50" i="18"/>
  <c r="K51" i="18"/>
  <c r="L52" i="18"/>
  <c r="K56" i="18"/>
  <c r="O74" i="18"/>
  <c r="L93" i="18"/>
  <c r="L100" i="18"/>
  <c r="L56" i="18"/>
  <c r="N67" i="18"/>
  <c r="O67" i="18" s="1"/>
  <c r="L80" i="18"/>
  <c r="L83" i="18"/>
  <c r="L86" i="18"/>
  <c r="L88" i="18"/>
  <c r="L91" i="18"/>
  <c r="L94" i="18"/>
  <c r="L82" i="18"/>
  <c r="L104" i="18"/>
  <c r="K102" i="19"/>
  <c r="K94" i="19"/>
  <c r="K86" i="19"/>
  <c r="K78" i="19"/>
  <c r="K70" i="19"/>
  <c r="K62" i="19"/>
  <c r="K54" i="19"/>
  <c r="K46" i="19"/>
  <c r="K103" i="19"/>
  <c r="K93" i="19"/>
  <c r="K85" i="19"/>
  <c r="K77" i="19"/>
  <c r="K69" i="19"/>
  <c r="K104" i="19"/>
  <c r="K92" i="19"/>
  <c r="K84" i="19"/>
  <c r="K76" i="19"/>
  <c r="K68" i="19"/>
  <c r="K105" i="19"/>
  <c r="K91" i="19"/>
  <c r="K83" i="19"/>
  <c r="K75" i="19"/>
  <c r="K67" i="19"/>
  <c r="K59" i="19"/>
  <c r="K51" i="19"/>
  <c r="K79" i="19"/>
  <c r="K65" i="19"/>
  <c r="K60" i="19"/>
  <c r="K52" i="19"/>
  <c r="K43" i="19"/>
  <c r="K35" i="19"/>
  <c r="G14" i="19"/>
  <c r="K100" i="19"/>
  <c r="K71" i="19"/>
  <c r="K64" i="19"/>
  <c r="K58" i="19"/>
  <c r="K55" i="19"/>
  <c r="K50" i="19"/>
  <c r="K47" i="19"/>
  <c r="K44" i="19"/>
  <c r="K42" i="19"/>
  <c r="K34" i="19"/>
  <c r="K99" i="19"/>
  <c r="K61" i="19"/>
  <c r="K53" i="19"/>
  <c r="K45" i="19"/>
  <c r="K41" i="19"/>
  <c r="K98" i="19"/>
  <c r="K90" i="19"/>
  <c r="K63" i="19"/>
  <c r="K56" i="19"/>
  <c r="K48" i="19"/>
  <c r="K40" i="19"/>
  <c r="K32" i="19"/>
  <c r="K97" i="19"/>
  <c r="K89" i="19"/>
  <c r="K82" i="19"/>
  <c r="K39" i="19"/>
  <c r="K96" i="19"/>
  <c r="K88" i="19"/>
  <c r="K81" i="19"/>
  <c r="K74" i="19"/>
  <c r="K95" i="19"/>
  <c r="K80" i="19"/>
  <c r="K101" i="19"/>
  <c r="K87" i="19"/>
  <c r="K57" i="19"/>
  <c r="K38" i="19"/>
  <c r="K37" i="19"/>
  <c r="K73" i="19"/>
  <c r="K49" i="19"/>
  <c r="K66" i="19"/>
  <c r="K31" i="19"/>
  <c r="K36" i="19"/>
  <c r="K72" i="19"/>
  <c r="K33" i="19"/>
  <c r="K30" i="19"/>
  <c r="L58" i="18"/>
  <c r="L90" i="18"/>
  <c r="M31" i="19"/>
  <c r="L65" i="18"/>
  <c r="L66" i="18"/>
  <c r="L72" i="18"/>
  <c r="L79" i="18"/>
  <c r="N90" i="18"/>
  <c r="O90" i="18" s="1"/>
  <c r="F5" i="18"/>
  <c r="F6" i="18" s="1"/>
  <c r="E34" i="18"/>
  <c r="N34" i="18" s="1"/>
  <c r="O34" i="18" s="1"/>
  <c r="L59" i="18"/>
  <c r="L74" i="18"/>
  <c r="L81" i="18"/>
  <c r="M32" i="19"/>
  <c r="E88" i="18"/>
  <c r="N89" i="18" s="1"/>
  <c r="O89" i="18" s="1"/>
  <c r="E80" i="18"/>
  <c r="N81" i="18" s="1"/>
  <c r="O81" i="18" s="1"/>
  <c r="E72" i="18"/>
  <c r="N73" i="18" s="1"/>
  <c r="O73" i="18" s="1"/>
  <c r="E64" i="18"/>
  <c r="N65" i="18" s="1"/>
  <c r="O65" i="18" s="1"/>
  <c r="E56" i="18"/>
  <c r="N56" i="18" s="1"/>
  <c r="O56" i="18" s="1"/>
  <c r="E48" i="18"/>
  <c r="N48" i="18" s="1"/>
  <c r="O48" i="18" s="1"/>
  <c r="E40" i="18"/>
  <c r="N40" i="18" s="1"/>
  <c r="O40" i="18" s="1"/>
  <c r="E103" i="18"/>
  <c r="N103" i="18" s="1"/>
  <c r="O103" i="18" s="1"/>
  <c r="E102" i="18"/>
  <c r="E101" i="18"/>
  <c r="N101" i="18" s="1"/>
  <c r="O101" i="18" s="1"/>
  <c r="E100" i="18"/>
  <c r="E99" i="18"/>
  <c r="E98" i="18"/>
  <c r="N98" i="18" s="1"/>
  <c r="O98" i="18" s="1"/>
  <c r="E97" i="18"/>
  <c r="E96" i="18"/>
  <c r="N96" i="18" s="1"/>
  <c r="O96" i="18" s="1"/>
  <c r="E95" i="18"/>
  <c r="E87" i="18"/>
  <c r="E79" i="18"/>
  <c r="E71" i="18"/>
  <c r="E63" i="18"/>
  <c r="E104" i="18"/>
  <c r="N104" i="18" s="1"/>
  <c r="O104" i="18" s="1"/>
  <c r="E94" i="18"/>
  <c r="E86" i="18"/>
  <c r="N86" i="18" s="1"/>
  <c r="O86" i="18" s="1"/>
  <c r="E78" i="18"/>
  <c r="E70" i="18"/>
  <c r="E62" i="18"/>
  <c r="E93" i="18"/>
  <c r="E85" i="18"/>
  <c r="E77" i="18"/>
  <c r="N77" i="18" s="1"/>
  <c r="O77" i="18" s="1"/>
  <c r="E69" i="18"/>
  <c r="E61" i="18"/>
  <c r="N61" i="18" s="1"/>
  <c r="O61" i="18" s="1"/>
  <c r="E53" i="18"/>
  <c r="N53" i="18" s="1"/>
  <c r="O53" i="18" s="1"/>
  <c r="E45" i="18"/>
  <c r="N45" i="18" s="1"/>
  <c r="O45" i="18" s="1"/>
  <c r="E37" i="18"/>
  <c r="E105" i="18"/>
  <c r="E92" i="18"/>
  <c r="E84" i="18"/>
  <c r="N84" i="18" s="1"/>
  <c r="O84" i="18" s="1"/>
  <c r="E76" i="18"/>
  <c r="N76" i="18" s="1"/>
  <c r="O76" i="18" s="1"/>
  <c r="E91" i="18"/>
  <c r="N91" i="18" s="1"/>
  <c r="O91" i="18" s="1"/>
  <c r="E83" i="18"/>
  <c r="N83" i="18" s="1"/>
  <c r="O83" i="18" s="1"/>
  <c r="E35" i="18"/>
  <c r="N35" i="18" s="1"/>
  <c r="O35" i="18" s="1"/>
  <c r="L67" i="18"/>
  <c r="E68" i="18"/>
  <c r="N68" i="18" s="1"/>
  <c r="O68" i="18" s="1"/>
  <c r="L89" i="18"/>
  <c r="E36" i="18"/>
  <c r="N36" i="18" s="1"/>
  <c r="O36" i="18" s="1"/>
  <c r="E42" i="18"/>
  <c r="L43" i="18"/>
  <c r="E50" i="18"/>
  <c r="L51" i="18"/>
  <c r="L75" i="18"/>
  <c r="L78" i="18"/>
  <c r="E32" i="19"/>
  <c r="E90" i="19"/>
  <c r="N90" i="19" s="1"/>
  <c r="O90" i="19" s="1"/>
  <c r="E82" i="19"/>
  <c r="N82" i="19" s="1"/>
  <c r="O82" i="19" s="1"/>
  <c r="E74" i="19"/>
  <c r="E66" i="19"/>
  <c r="E58" i="19"/>
  <c r="E50" i="19"/>
  <c r="E89" i="19"/>
  <c r="E81" i="19"/>
  <c r="E73" i="19"/>
  <c r="N73" i="19" s="1"/>
  <c r="O73" i="19" s="1"/>
  <c r="E65" i="19"/>
  <c r="E88" i="19"/>
  <c r="E80" i="19"/>
  <c r="N80" i="19" s="1"/>
  <c r="O80" i="19" s="1"/>
  <c r="E72" i="19"/>
  <c r="E64" i="19"/>
  <c r="E101" i="19"/>
  <c r="E100" i="19"/>
  <c r="E99" i="19"/>
  <c r="E98" i="19"/>
  <c r="N98" i="19" s="1"/>
  <c r="O98" i="19" s="1"/>
  <c r="E97" i="19"/>
  <c r="E96" i="19"/>
  <c r="N96" i="19" s="1"/>
  <c r="O96" i="19" s="1"/>
  <c r="E95" i="19"/>
  <c r="E87" i="19"/>
  <c r="E79" i="19"/>
  <c r="E71" i="19"/>
  <c r="E63" i="19"/>
  <c r="N63" i="19" s="1"/>
  <c r="O63" i="19" s="1"/>
  <c r="E55" i="19"/>
  <c r="E47" i="19"/>
  <c r="E102" i="19"/>
  <c r="N102" i="19" s="1"/>
  <c r="O102" i="19" s="1"/>
  <c r="E75" i="19"/>
  <c r="E69" i="19"/>
  <c r="E62" i="19"/>
  <c r="E59" i="19"/>
  <c r="N59" i="19" s="1"/>
  <c r="O59" i="19" s="1"/>
  <c r="E54" i="19"/>
  <c r="E51" i="19"/>
  <c r="E46" i="19"/>
  <c r="N46" i="19" s="1"/>
  <c r="O46" i="19" s="1"/>
  <c r="E39" i="19"/>
  <c r="E31" i="19"/>
  <c r="E94" i="19"/>
  <c r="E68" i="19"/>
  <c r="N68" i="19" s="1"/>
  <c r="O68" i="19" s="1"/>
  <c r="E57" i="19"/>
  <c r="E49" i="19"/>
  <c r="E38" i="19"/>
  <c r="N38" i="19" s="1"/>
  <c r="O38" i="19" s="1"/>
  <c r="E30" i="19"/>
  <c r="N30" i="19" s="1"/>
  <c r="O30" i="19" s="1"/>
  <c r="E86" i="19"/>
  <c r="E67" i="19"/>
  <c r="E78" i="19"/>
  <c r="E60" i="19"/>
  <c r="E52" i="19"/>
  <c r="E36" i="19"/>
  <c r="E93" i="19"/>
  <c r="N93" i="19" s="1"/>
  <c r="O93" i="19" s="1"/>
  <c r="E44" i="19"/>
  <c r="N45" i="19" s="1"/>
  <c r="O45" i="19" s="1"/>
  <c r="E43" i="19"/>
  <c r="E92" i="19"/>
  <c r="E85" i="19"/>
  <c r="E70" i="19"/>
  <c r="E105" i="19"/>
  <c r="E104" i="19"/>
  <c r="N104" i="19" s="1"/>
  <c r="O104" i="19" s="1"/>
  <c r="E91" i="19"/>
  <c r="E84" i="19"/>
  <c r="E77" i="19"/>
  <c r="N77" i="19" s="1"/>
  <c r="O77" i="19" s="1"/>
  <c r="E103" i="19"/>
  <c r="E83" i="19"/>
  <c r="E76" i="19"/>
  <c r="N76" i="19" s="1"/>
  <c r="O76" i="19" s="1"/>
  <c r="E53" i="19"/>
  <c r="N53" i="19" s="1"/>
  <c r="O53" i="19" s="1"/>
  <c r="G18" i="19"/>
  <c r="E35" i="19"/>
  <c r="N35" i="19" s="1"/>
  <c r="O35" i="19" s="1"/>
  <c r="E48" i="19"/>
  <c r="N48" i="19" s="1"/>
  <c r="O48" i="19" s="1"/>
  <c r="L62" i="19"/>
  <c r="L78" i="19"/>
  <c r="L91" i="19"/>
  <c r="L98" i="19"/>
  <c r="E33" i="19"/>
  <c r="N33" i="19" s="1"/>
  <c r="O33" i="19" s="1"/>
  <c r="E40" i="19"/>
  <c r="N40" i="19" s="1"/>
  <c r="O40" i="19" s="1"/>
  <c r="L99" i="19"/>
  <c r="E41" i="19"/>
  <c r="E42" i="19"/>
  <c r="E61" i="19"/>
  <c r="L74" i="19"/>
  <c r="L100" i="19"/>
  <c r="F89" i="19"/>
  <c r="F81" i="19"/>
  <c r="F73" i="19"/>
  <c r="F65" i="19"/>
  <c r="F57" i="19"/>
  <c r="F49" i="19"/>
  <c r="L104" i="19"/>
  <c r="F88" i="19"/>
  <c r="F80" i="19"/>
  <c r="F72" i="19"/>
  <c r="F64" i="19"/>
  <c r="F101" i="19"/>
  <c r="F100" i="19"/>
  <c r="F99" i="19"/>
  <c r="F98" i="19"/>
  <c r="F97" i="19"/>
  <c r="F96" i="19"/>
  <c r="F95" i="19"/>
  <c r="F87" i="19"/>
  <c r="F79" i="19"/>
  <c r="F71" i="19"/>
  <c r="F63" i="19"/>
  <c r="F102" i="19"/>
  <c r="F94" i="19"/>
  <c r="F86" i="19"/>
  <c r="F78" i="19"/>
  <c r="F70" i="19"/>
  <c r="F62" i="19"/>
  <c r="F54" i="19"/>
  <c r="F46" i="19"/>
  <c r="L86" i="19"/>
  <c r="F74" i="19"/>
  <c r="F68" i="19"/>
  <c r="F38" i="19"/>
  <c r="F30" i="19"/>
  <c r="F67" i="19"/>
  <c r="F37" i="19"/>
  <c r="L70" i="19"/>
  <c r="F66" i="19"/>
  <c r="F60" i="19"/>
  <c r="L56" i="19"/>
  <c r="F52" i="19"/>
  <c r="L48" i="19"/>
  <c r="F93" i="19"/>
  <c r="F55" i="19"/>
  <c r="F47" i="19"/>
  <c r="F44" i="19"/>
  <c r="F43" i="19"/>
  <c r="F35" i="19"/>
  <c r="F92" i="19"/>
  <c r="F85" i="19"/>
  <c r="F58" i="19"/>
  <c r="F50" i="19"/>
  <c r="F42" i="19"/>
  <c r="F105" i="19"/>
  <c r="F104" i="19"/>
  <c r="L102" i="19"/>
  <c r="F91" i="19"/>
  <c r="F84" i="19"/>
  <c r="F77" i="19"/>
  <c r="F61" i="19"/>
  <c r="F53" i="19"/>
  <c r="F45" i="19"/>
  <c r="F103" i="19"/>
  <c r="L101" i="19"/>
  <c r="F90" i="19"/>
  <c r="L87" i="19"/>
  <c r="F83" i="19"/>
  <c r="F76" i="19"/>
  <c r="L94" i="19"/>
  <c r="F82" i="19"/>
  <c r="L79" i="19"/>
  <c r="D11" i="19"/>
  <c r="D14" i="19" s="1"/>
  <c r="L33" i="19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F36" i="19"/>
  <c r="F41" i="19"/>
  <c r="E56" i="19"/>
  <c r="L59" i="19"/>
  <c r="L63" i="19"/>
  <c r="F75" i="19"/>
  <c r="L80" i="19"/>
  <c r="L69" i="19"/>
  <c r="L76" i="19"/>
  <c r="L84" i="19"/>
  <c r="L103" i="19"/>
  <c r="L45" i="19"/>
  <c r="L53" i="19"/>
  <c r="L61" i="19"/>
  <c r="L77" i="19"/>
  <c r="L92" i="19"/>
  <c r="L105" i="19"/>
  <c r="L50" i="19"/>
  <c r="L58" i="19"/>
  <c r="L85" i="19"/>
  <c r="L93" i="19"/>
  <c r="L66" i="19"/>
  <c r="N82" i="17" l="1"/>
  <c r="N46" i="17"/>
  <c r="N88" i="17"/>
  <c r="O88" i="17" s="1"/>
  <c r="N78" i="17"/>
  <c r="O78" i="17" s="1"/>
  <c r="N54" i="17"/>
  <c r="N31" i="17"/>
  <c r="O31" i="17" s="1"/>
  <c r="N66" i="17"/>
  <c r="O66" i="17" s="1"/>
  <c r="M30" i="17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M84" i="17" s="1"/>
  <c r="M85" i="17" s="1"/>
  <c r="M86" i="17" s="1"/>
  <c r="M87" i="17" s="1"/>
  <c r="M88" i="17" s="1"/>
  <c r="M89" i="17" s="1"/>
  <c r="M90" i="17" s="1"/>
  <c r="M91" i="17" s="1"/>
  <c r="M92" i="17" s="1"/>
  <c r="M93" i="17" s="1"/>
  <c r="M94" i="17" s="1"/>
  <c r="M95" i="17" s="1"/>
  <c r="M96" i="17" s="1"/>
  <c r="M97" i="17" s="1"/>
  <c r="M98" i="17" s="1"/>
  <c r="M99" i="17" s="1"/>
  <c r="M100" i="17" s="1"/>
  <c r="M101" i="17" s="1"/>
  <c r="M102" i="17" s="1"/>
  <c r="M103" i="17" s="1"/>
  <c r="M104" i="17" s="1"/>
  <c r="M105" i="17" s="1"/>
  <c r="N50" i="17"/>
  <c r="N96" i="17"/>
  <c r="N90" i="17"/>
  <c r="N40" i="17"/>
  <c r="O40" i="17" s="1"/>
  <c r="Q40" i="17" s="1"/>
  <c r="N82" i="15"/>
  <c r="O82" i="15" s="1"/>
  <c r="N51" i="15"/>
  <c r="M43" i="15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N31" i="15"/>
  <c r="N68" i="4"/>
  <c r="O68" i="4" s="1"/>
  <c r="N36" i="4"/>
  <c r="O36" i="4" s="1"/>
  <c r="N78" i="4"/>
  <c r="O78" i="4" s="1"/>
  <c r="N46" i="4"/>
  <c r="O46" i="4" s="1"/>
  <c r="N64" i="4"/>
  <c r="O64" i="4" s="1"/>
  <c r="N32" i="4"/>
  <c r="O32" i="4" s="1"/>
  <c r="N101" i="4"/>
  <c r="O101" i="4" s="1"/>
  <c r="N74" i="4"/>
  <c r="O74" i="4" s="1"/>
  <c r="N42" i="4"/>
  <c r="O42" i="4" s="1"/>
  <c r="O33" i="9"/>
  <c r="K50" i="9"/>
  <c r="K67" i="9"/>
  <c r="K76" i="9"/>
  <c r="K38" i="9"/>
  <c r="K47" i="9"/>
  <c r="K103" i="9"/>
  <c r="K33" i="9"/>
  <c r="O87" i="9"/>
  <c r="O55" i="9"/>
  <c r="K58" i="9"/>
  <c r="K75" i="9"/>
  <c r="K37" i="9"/>
  <c r="K46" i="9"/>
  <c r="K55" i="9"/>
  <c r="K104" i="9"/>
  <c r="K41" i="9"/>
  <c r="M31" i="9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K74" i="9"/>
  <c r="K36" i="9"/>
  <c r="K53" i="9"/>
  <c r="K62" i="9"/>
  <c r="K95" i="9"/>
  <c r="K32" i="9"/>
  <c r="K81" i="9"/>
  <c r="O81" i="9"/>
  <c r="O49" i="9"/>
  <c r="K82" i="9"/>
  <c r="K44" i="9"/>
  <c r="K61" i="9"/>
  <c r="K70" i="9"/>
  <c r="K96" i="9"/>
  <c r="K40" i="9"/>
  <c r="K89" i="9"/>
  <c r="K43" i="9"/>
  <c r="K52" i="9"/>
  <c r="K69" i="9"/>
  <c r="K94" i="9"/>
  <c r="K97" i="9"/>
  <c r="K72" i="9"/>
  <c r="N31" i="9"/>
  <c r="O31" i="9" s="1"/>
  <c r="O36" i="9"/>
  <c r="K90" i="9"/>
  <c r="K91" i="9"/>
  <c r="K84" i="9"/>
  <c r="K85" i="9"/>
  <c r="K78" i="9"/>
  <c r="K71" i="9"/>
  <c r="K100" i="9"/>
  <c r="K48" i="9"/>
  <c r="K49" i="9"/>
  <c r="O95" i="9"/>
  <c r="O63" i="9"/>
  <c r="K34" i="9"/>
  <c r="K35" i="9"/>
  <c r="G14" i="9"/>
  <c r="K92" i="9"/>
  <c r="K93" i="9"/>
  <c r="K86" i="9"/>
  <c r="K79" i="9"/>
  <c r="K101" i="9"/>
  <c r="K56" i="9"/>
  <c r="K57" i="9"/>
  <c r="K87" i="9"/>
  <c r="K102" i="9"/>
  <c r="K64" i="9"/>
  <c r="N79" i="9"/>
  <c r="O79" i="9" s="1"/>
  <c r="N89" i="11"/>
  <c r="O89" i="11" s="1"/>
  <c r="N78" i="11"/>
  <c r="O78" i="11" s="1"/>
  <c r="N65" i="11"/>
  <c r="O65" i="11" s="1"/>
  <c r="N80" i="11"/>
  <c r="O80" i="11" s="1"/>
  <c r="N32" i="11"/>
  <c r="O32" i="11" s="1"/>
  <c r="N54" i="11"/>
  <c r="O54" i="11" s="1"/>
  <c r="N74" i="11"/>
  <c r="O74" i="11" s="1"/>
  <c r="Q74" i="11" s="1"/>
  <c r="N102" i="11"/>
  <c r="O102" i="11" s="1"/>
  <c r="Q102" i="11" s="1"/>
  <c r="N77" i="11"/>
  <c r="O77" i="11" s="1"/>
  <c r="N84" i="11"/>
  <c r="O84" i="11" s="1"/>
  <c r="Q84" i="11" s="1"/>
  <c r="N58" i="11"/>
  <c r="O58" i="11" s="1"/>
  <c r="N36" i="11"/>
  <c r="O36" i="11" s="1"/>
  <c r="Q36" i="11" s="1"/>
  <c r="N98" i="11"/>
  <c r="O98" i="11" s="1"/>
  <c r="Q98" i="11" s="1"/>
  <c r="N76" i="9"/>
  <c r="O76" i="9" s="1"/>
  <c r="Q76" i="9" s="1"/>
  <c r="N94" i="9"/>
  <c r="O94" i="9" s="1"/>
  <c r="N56" i="9"/>
  <c r="O56" i="9" s="1"/>
  <c r="N47" i="9"/>
  <c r="O47" i="9" s="1"/>
  <c r="N85" i="9"/>
  <c r="O85" i="9" s="1"/>
  <c r="N53" i="9"/>
  <c r="O53" i="9" s="1"/>
  <c r="N44" i="9"/>
  <c r="O44" i="9" s="1"/>
  <c r="Q44" i="9" s="1"/>
  <c r="N39" i="9"/>
  <c r="O39" i="9" s="1"/>
  <c r="Q39" i="9" s="1"/>
  <c r="N67" i="9"/>
  <c r="O67" i="9" s="1"/>
  <c r="Q67" i="9" s="1"/>
  <c r="N72" i="9"/>
  <c r="O72" i="9" s="1"/>
  <c r="Q72" i="9" s="1"/>
  <c r="N40" i="9"/>
  <c r="O40" i="9" s="1"/>
  <c r="Q40" i="9" s="1"/>
  <c r="N101" i="9"/>
  <c r="O101" i="9" s="1"/>
  <c r="Q101" i="9" s="1"/>
  <c r="N41" i="9"/>
  <c r="O41" i="9" s="1"/>
  <c r="N104" i="9"/>
  <c r="O104" i="9" s="1"/>
  <c r="N96" i="9"/>
  <c r="O96" i="9" s="1"/>
  <c r="Q96" i="9" s="1"/>
  <c r="N66" i="9"/>
  <c r="O66" i="9" s="1"/>
  <c r="Q66" i="9" s="1"/>
  <c r="N69" i="9"/>
  <c r="O69" i="9" s="1"/>
  <c r="Q69" i="9" s="1"/>
  <c r="N37" i="9"/>
  <c r="O37" i="9" s="1"/>
  <c r="Q37" i="9" s="1"/>
  <c r="N89" i="9"/>
  <c r="O89" i="9" s="1"/>
  <c r="Q89" i="9" s="1"/>
  <c r="N64" i="9"/>
  <c r="O64" i="9" s="1"/>
  <c r="Q64" i="9" s="1"/>
  <c r="N80" i="9"/>
  <c r="O80" i="9" s="1"/>
  <c r="N98" i="9"/>
  <c r="O98" i="9" s="1"/>
  <c r="Q98" i="9" s="1"/>
  <c r="N32" i="9"/>
  <c r="O32" i="9" s="1"/>
  <c r="Q32" i="9" s="1"/>
  <c r="O35" i="9"/>
  <c r="Q35" i="9" s="1"/>
  <c r="O30" i="9"/>
  <c r="N95" i="18"/>
  <c r="O95" i="18" s="1"/>
  <c r="N44" i="17"/>
  <c r="O44" i="17" s="1"/>
  <c r="Q44" i="17" s="1"/>
  <c r="N45" i="17"/>
  <c r="O45" i="17" s="1"/>
  <c r="O48" i="17"/>
  <c r="Q48" i="17" s="1"/>
  <c r="O38" i="17"/>
  <c r="Q38" i="17" s="1"/>
  <c r="N43" i="15"/>
  <c r="N44" i="15"/>
  <c r="N36" i="19"/>
  <c r="O36" i="19" s="1"/>
  <c r="N49" i="19"/>
  <c r="O49" i="19" s="1"/>
  <c r="N99" i="19"/>
  <c r="O99" i="19" s="1"/>
  <c r="N42" i="18"/>
  <c r="O42" i="18" s="1"/>
  <c r="N43" i="18"/>
  <c r="O43" i="18" s="1"/>
  <c r="N43" i="17"/>
  <c r="O43" i="17" s="1"/>
  <c r="N102" i="15"/>
  <c r="O102" i="15" s="1"/>
  <c r="N101" i="19"/>
  <c r="O101" i="19" s="1"/>
  <c r="N79" i="17"/>
  <c r="O79" i="17" s="1"/>
  <c r="N58" i="17"/>
  <c r="O58" i="17" s="1"/>
  <c r="Q58" i="17" s="1"/>
  <c r="N60" i="19"/>
  <c r="O60" i="19" s="1"/>
  <c r="N97" i="16"/>
  <c r="O97" i="16" s="1"/>
  <c r="N83" i="19"/>
  <c r="O83" i="19" s="1"/>
  <c r="N85" i="19"/>
  <c r="O85" i="19" s="1"/>
  <c r="N78" i="19"/>
  <c r="O78" i="19" s="1"/>
  <c r="N94" i="19"/>
  <c r="O94" i="19" s="1"/>
  <c r="N69" i="19"/>
  <c r="O69" i="19" s="1"/>
  <c r="N87" i="19"/>
  <c r="O87" i="19" s="1"/>
  <c r="N64" i="19"/>
  <c r="O64" i="19" s="1"/>
  <c r="N50" i="19"/>
  <c r="O50" i="19" s="1"/>
  <c r="N93" i="18"/>
  <c r="O93" i="18" s="1"/>
  <c r="N71" i="18"/>
  <c r="O71" i="18" s="1"/>
  <c r="N100" i="18"/>
  <c r="O100" i="18" s="1"/>
  <c r="N61" i="17"/>
  <c r="N39" i="16"/>
  <c r="O39" i="16" s="1"/>
  <c r="N59" i="16"/>
  <c r="O59" i="16" s="1"/>
  <c r="N89" i="19"/>
  <c r="O89" i="19" s="1"/>
  <c r="N42" i="16"/>
  <c r="O42" i="16" s="1"/>
  <c r="N105" i="16"/>
  <c r="O105" i="16" s="1"/>
  <c r="N61" i="19"/>
  <c r="O61" i="19" s="1"/>
  <c r="N37" i="18"/>
  <c r="O37" i="18" s="1"/>
  <c r="N79" i="18"/>
  <c r="O79" i="18" s="1"/>
  <c r="O56" i="17"/>
  <c r="N73" i="17"/>
  <c r="O73" i="17" s="1"/>
  <c r="Q73" i="17" s="1"/>
  <c r="O41" i="17"/>
  <c r="Q41" i="17" s="1"/>
  <c r="N62" i="17"/>
  <c r="O62" i="17" s="1"/>
  <c r="Q62" i="17" s="1"/>
  <c r="N105" i="17"/>
  <c r="O105" i="17" s="1"/>
  <c r="N56" i="19"/>
  <c r="O56" i="19" s="1"/>
  <c r="N42" i="19"/>
  <c r="O42" i="19" s="1"/>
  <c r="N39" i="19"/>
  <c r="O39" i="19" s="1"/>
  <c r="N66" i="19"/>
  <c r="O66" i="19" s="1"/>
  <c r="N70" i="18"/>
  <c r="O70" i="18" s="1"/>
  <c r="N46" i="18"/>
  <c r="O46" i="18" s="1"/>
  <c r="N57" i="18"/>
  <c r="O57" i="18" s="1"/>
  <c r="N103" i="17"/>
  <c r="O103" i="17" s="1"/>
  <c r="Q103" i="17" s="1"/>
  <c r="N100" i="11"/>
  <c r="O100" i="11" s="1"/>
  <c r="K38" i="13"/>
  <c r="K30" i="13"/>
  <c r="N91" i="12"/>
  <c r="N98" i="12"/>
  <c r="N82" i="9"/>
  <c r="O82" i="9" s="1"/>
  <c r="Q82" i="9" s="1"/>
  <c r="N50" i="9"/>
  <c r="O50" i="9" s="1"/>
  <c r="N36" i="6"/>
  <c r="N66" i="5"/>
  <c r="O66" i="5" s="1"/>
  <c r="N34" i="5"/>
  <c r="O34" i="5" s="1"/>
  <c r="N57" i="5"/>
  <c r="O57" i="5" s="1"/>
  <c r="N103" i="4"/>
  <c r="O103" i="4" s="1"/>
  <c r="N58" i="18"/>
  <c r="O58" i="18" s="1"/>
  <c r="Q58" i="18" s="1"/>
  <c r="N39" i="11"/>
  <c r="O39" i="11" s="1"/>
  <c r="Q39" i="11" s="1"/>
  <c r="N32" i="12"/>
  <c r="O32" i="12" s="1"/>
  <c r="N70" i="11"/>
  <c r="O70" i="11" s="1"/>
  <c r="Q70" i="11" s="1"/>
  <c r="N61" i="11"/>
  <c r="O61" i="11" s="1"/>
  <c r="Q61" i="11" s="1"/>
  <c r="N99" i="12"/>
  <c r="N91" i="9"/>
  <c r="O91" i="9" s="1"/>
  <c r="Q91" i="9" s="1"/>
  <c r="N59" i="9"/>
  <c r="O59" i="9" s="1"/>
  <c r="Q59" i="9" s="1"/>
  <c r="N56" i="5"/>
  <c r="O56" i="5" s="1"/>
  <c r="N55" i="16"/>
  <c r="O55" i="16" s="1"/>
  <c r="N100" i="16"/>
  <c r="O100" i="16" s="1"/>
  <c r="N56" i="16"/>
  <c r="O56" i="16" s="1"/>
  <c r="N97" i="15"/>
  <c r="O97" i="15" s="1"/>
  <c r="N105" i="15"/>
  <c r="O105" i="15" s="1"/>
  <c r="N81" i="15"/>
  <c r="O81" i="15" s="1"/>
  <c r="N59" i="15"/>
  <c r="O59" i="15" s="1"/>
  <c r="N102" i="13"/>
  <c r="O102" i="13" s="1"/>
  <c r="N70" i="13"/>
  <c r="O70" i="13" s="1"/>
  <c r="N38" i="13"/>
  <c r="O38" i="13" s="1"/>
  <c r="N77" i="13"/>
  <c r="O77" i="13" s="1"/>
  <c r="N92" i="13"/>
  <c r="O92" i="13" s="1"/>
  <c r="N75" i="12"/>
  <c r="O75" i="12" s="1"/>
  <c r="N72" i="11"/>
  <c r="O72" i="11" s="1"/>
  <c r="N35" i="11"/>
  <c r="O35" i="11" s="1"/>
  <c r="N80" i="12"/>
  <c r="N68" i="12"/>
  <c r="N93" i="12"/>
  <c r="N83" i="11"/>
  <c r="O83" i="11" s="1"/>
  <c r="Q83" i="11" s="1"/>
  <c r="N61" i="9"/>
  <c r="O61" i="9" s="1"/>
  <c r="Q61" i="9" s="1"/>
  <c r="N74" i="9"/>
  <c r="O74" i="9" s="1"/>
  <c r="Q74" i="9" s="1"/>
  <c r="N42" i="9"/>
  <c r="O42" i="9" s="1"/>
  <c r="Q42" i="9" s="1"/>
  <c r="N48" i="9"/>
  <c r="O48" i="9" s="1"/>
  <c r="Q48" i="9" s="1"/>
  <c r="N65" i="6"/>
  <c r="O65" i="6" s="1"/>
  <c r="N33" i="6"/>
  <c r="O33" i="6" s="1"/>
  <c r="N80" i="6"/>
  <c r="O80" i="6" s="1"/>
  <c r="N48" i="6"/>
  <c r="O48" i="6" s="1"/>
  <c r="N78" i="6"/>
  <c r="N46" i="6"/>
  <c r="N85" i="6"/>
  <c r="N58" i="5"/>
  <c r="O58" i="5" s="1"/>
  <c r="N70" i="5"/>
  <c r="O70" i="5" s="1"/>
  <c r="N97" i="5"/>
  <c r="O97" i="5" s="1"/>
  <c r="N105" i="5"/>
  <c r="O105" i="5" s="1"/>
  <c r="N94" i="4"/>
  <c r="O94" i="4" s="1"/>
  <c r="N62" i="4"/>
  <c r="O62" i="4" s="1"/>
  <c r="Q62" i="4" s="1"/>
  <c r="O30" i="4"/>
  <c r="N93" i="5"/>
  <c r="O93" i="5" s="1"/>
  <c r="O99" i="4"/>
  <c r="K55" i="5"/>
  <c r="K64" i="5"/>
  <c r="K73" i="5"/>
  <c r="K82" i="5"/>
  <c r="K84" i="5"/>
  <c r="K76" i="5"/>
  <c r="K30" i="5"/>
  <c r="K95" i="5"/>
  <c r="K103" i="5"/>
  <c r="K86" i="5"/>
  <c r="K48" i="18"/>
  <c r="K37" i="18"/>
  <c r="K45" i="18"/>
  <c r="K47" i="18"/>
  <c r="K36" i="18"/>
  <c r="K33" i="18"/>
  <c r="G14" i="18"/>
  <c r="K34" i="18"/>
  <c r="N75" i="18"/>
  <c r="O75" i="18" s="1"/>
  <c r="K63" i="11"/>
  <c r="K39" i="11"/>
  <c r="N92" i="16"/>
  <c r="O92" i="16" s="1"/>
  <c r="O76" i="15"/>
  <c r="O34" i="15"/>
  <c r="O86" i="15"/>
  <c r="O98" i="15"/>
  <c r="O56" i="15"/>
  <c r="N89" i="15"/>
  <c r="O89" i="15" s="1"/>
  <c r="N41" i="15"/>
  <c r="N40" i="13"/>
  <c r="O40" i="13" s="1"/>
  <c r="N87" i="13"/>
  <c r="O87" i="13" s="1"/>
  <c r="N55" i="13"/>
  <c r="O55" i="13" s="1"/>
  <c r="N64" i="12"/>
  <c r="N81" i="11"/>
  <c r="O81" i="11" s="1"/>
  <c r="N52" i="11"/>
  <c r="O52" i="11" s="1"/>
  <c r="Q52" i="11" s="1"/>
  <c r="N31" i="11"/>
  <c r="O31" i="11" s="1"/>
  <c r="Q31" i="11" s="1"/>
  <c r="N94" i="11"/>
  <c r="O94" i="11" s="1"/>
  <c r="Q94" i="11" s="1"/>
  <c r="N62" i="11"/>
  <c r="O62" i="11" s="1"/>
  <c r="Q62" i="11" s="1"/>
  <c r="N85" i="11"/>
  <c r="O85" i="11" s="1"/>
  <c r="N58" i="12"/>
  <c r="N83" i="9"/>
  <c r="O83" i="9" s="1"/>
  <c r="Q83" i="9" s="1"/>
  <c r="N51" i="9"/>
  <c r="O51" i="9" s="1"/>
  <c r="Q51" i="9" s="1"/>
  <c r="N80" i="4"/>
  <c r="O80" i="4" s="1"/>
  <c r="N48" i="4"/>
  <c r="O48" i="4" s="1"/>
  <c r="N80" i="5"/>
  <c r="O80" i="5" s="1"/>
  <c r="N48" i="5"/>
  <c r="O48" i="5" s="1"/>
  <c r="N39" i="5"/>
  <c r="O39" i="5" s="1"/>
  <c r="N46" i="5"/>
  <c r="O46" i="5" s="1"/>
  <c r="N61" i="5"/>
  <c r="O61" i="5" s="1"/>
  <c r="N88" i="5"/>
  <c r="O88" i="5" s="1"/>
  <c r="N52" i="5"/>
  <c r="O52" i="5" s="1"/>
  <c r="O30" i="16"/>
  <c r="O43" i="13"/>
  <c r="Q43" i="13" s="1"/>
  <c r="N59" i="18"/>
  <c r="O59" i="18" s="1"/>
  <c r="O30" i="5"/>
  <c r="N81" i="16"/>
  <c r="O81" i="16" s="1"/>
  <c r="N60" i="16"/>
  <c r="O60" i="16" s="1"/>
  <c r="N64" i="15"/>
  <c r="O69" i="15"/>
  <c r="N57" i="13"/>
  <c r="O57" i="13" s="1"/>
  <c r="N62" i="13"/>
  <c r="O62" i="13" s="1"/>
  <c r="N84" i="13"/>
  <c r="O84" i="13" s="1"/>
  <c r="N48" i="11"/>
  <c r="O48" i="11" s="1"/>
  <c r="N50" i="12"/>
  <c r="O50" i="12" s="1"/>
  <c r="N56" i="12"/>
  <c r="N70" i="12"/>
  <c r="N87" i="12"/>
  <c r="N57" i="9"/>
  <c r="O57" i="9" s="1"/>
  <c r="N57" i="6"/>
  <c r="O57" i="6" s="1"/>
  <c r="N70" i="6"/>
  <c r="N38" i="6"/>
  <c r="N77" i="6"/>
  <c r="N68" i="6"/>
  <c r="N105" i="4"/>
  <c r="O105" i="4" s="1"/>
  <c r="Q105" i="4" s="1"/>
  <c r="N76" i="4"/>
  <c r="O76" i="4" s="1"/>
  <c r="N44" i="4"/>
  <c r="O44" i="4" s="1"/>
  <c r="N87" i="17"/>
  <c r="O87" i="17" s="1"/>
  <c r="Q87" i="17" s="1"/>
  <c r="N94" i="16"/>
  <c r="O94" i="16" s="1"/>
  <c r="M30" i="16"/>
  <c r="M31" i="16" s="1"/>
  <c r="M32" i="16" s="1"/>
  <c r="M33" i="16" s="1"/>
  <c r="M34" i="16" s="1"/>
  <c r="M35" i="16" s="1"/>
  <c r="M36" i="16" s="1"/>
  <c r="M37" i="16" s="1"/>
  <c r="M38" i="16" s="1"/>
  <c r="M39" i="16" s="1"/>
  <c r="N71" i="15"/>
  <c r="O71" i="15" s="1"/>
  <c r="N100" i="15"/>
  <c r="O100" i="15" s="1"/>
  <c r="N66" i="15"/>
  <c r="N33" i="15"/>
  <c r="N64" i="13"/>
  <c r="O64" i="13" s="1"/>
  <c r="N32" i="13"/>
  <c r="O32" i="13" s="1"/>
  <c r="N55" i="11"/>
  <c r="O55" i="11" s="1"/>
  <c r="Q55" i="11" s="1"/>
  <c r="N48" i="12"/>
  <c r="O48" i="12" s="1"/>
  <c r="N86" i="11"/>
  <c r="O86" i="11" s="1"/>
  <c r="Q86" i="11" s="1"/>
  <c r="N73" i="12"/>
  <c r="N95" i="12"/>
  <c r="N100" i="9"/>
  <c r="O100" i="9" s="1"/>
  <c r="N103" i="6"/>
  <c r="O103" i="6" s="1"/>
  <c r="N95" i="6"/>
  <c r="O95" i="6" s="1"/>
  <c r="N63" i="6"/>
  <c r="O63" i="6" s="1"/>
  <c r="N75" i="6"/>
  <c r="N43" i="6"/>
  <c r="N72" i="4"/>
  <c r="O72" i="4" s="1"/>
  <c r="N40" i="4"/>
  <c r="O40" i="4" s="1"/>
  <c r="N72" i="5"/>
  <c r="O72" i="5" s="1"/>
  <c r="N40" i="5"/>
  <c r="O40" i="5" s="1"/>
  <c r="N53" i="5"/>
  <c r="O53" i="5" s="1"/>
  <c r="N100" i="5"/>
  <c r="O100" i="5" s="1"/>
  <c r="N90" i="5"/>
  <c r="O90" i="5" s="1"/>
  <c r="N82" i="4"/>
  <c r="O82" i="4" s="1"/>
  <c r="N50" i="4"/>
  <c r="O50" i="4" s="1"/>
  <c r="O84" i="5"/>
  <c r="Q84" i="5" s="1"/>
  <c r="N36" i="5"/>
  <c r="O36" i="5" s="1"/>
  <c r="K79" i="5"/>
  <c r="K33" i="5"/>
  <c r="K42" i="5"/>
  <c r="K51" i="5"/>
  <c r="K36" i="5"/>
  <c r="K53" i="5"/>
  <c r="K54" i="5"/>
  <c r="K98" i="5"/>
  <c r="Q65" i="18"/>
  <c r="Q73" i="18"/>
  <c r="Q81" i="18"/>
  <c r="O39" i="17"/>
  <c r="K105" i="15"/>
  <c r="K104" i="15"/>
  <c r="K103" i="15"/>
  <c r="K102" i="15"/>
  <c r="K101" i="15"/>
  <c r="K100" i="15"/>
  <c r="K99" i="15"/>
  <c r="K98" i="15"/>
  <c r="K97" i="15"/>
  <c r="K96" i="15"/>
  <c r="K95" i="15"/>
  <c r="K87" i="15"/>
  <c r="K79" i="15"/>
  <c r="K71" i="15"/>
  <c r="K63" i="15"/>
  <c r="K55" i="15"/>
  <c r="K94" i="15"/>
  <c r="K86" i="15"/>
  <c r="K78" i="15"/>
  <c r="K70" i="15"/>
  <c r="K62" i="15"/>
  <c r="K93" i="15"/>
  <c r="K85" i="15"/>
  <c r="K77" i="15"/>
  <c r="K69" i="15"/>
  <c r="K92" i="15"/>
  <c r="K84" i="15"/>
  <c r="K76" i="15"/>
  <c r="K68" i="15"/>
  <c r="K60" i="15"/>
  <c r="K52" i="15"/>
  <c r="K91" i="15"/>
  <c r="K83" i="15"/>
  <c r="K75" i="15"/>
  <c r="K67" i="15"/>
  <c r="K90" i="15"/>
  <c r="K82" i="15"/>
  <c r="K74" i="15"/>
  <c r="K66" i="15"/>
  <c r="K58" i="15"/>
  <c r="K57" i="15"/>
  <c r="K47" i="15"/>
  <c r="K39" i="15"/>
  <c r="K31" i="15"/>
  <c r="K81" i="15"/>
  <c r="K72" i="15"/>
  <c r="K50" i="15"/>
  <c r="K46" i="15"/>
  <c r="K38" i="15"/>
  <c r="K30" i="15"/>
  <c r="K56" i="15"/>
  <c r="K45" i="15"/>
  <c r="K37" i="15"/>
  <c r="K73" i="15"/>
  <c r="K53" i="15"/>
  <c r="K44" i="15"/>
  <c r="K36" i="15"/>
  <c r="K64" i="15"/>
  <c r="K51" i="15"/>
  <c r="K43" i="15"/>
  <c r="K35" i="15"/>
  <c r="K88" i="15"/>
  <c r="K65" i="15"/>
  <c r="K61" i="15"/>
  <c r="K42" i="15"/>
  <c r="K34" i="15"/>
  <c r="K54" i="15"/>
  <c r="K49" i="15"/>
  <c r="K41" i="15"/>
  <c r="K33" i="15"/>
  <c r="G14" i="15"/>
  <c r="K89" i="15"/>
  <c r="K80" i="15"/>
  <c r="K59" i="15"/>
  <c r="K48" i="15"/>
  <c r="K40" i="15"/>
  <c r="K32" i="15"/>
  <c r="O38" i="15"/>
  <c r="O85" i="15"/>
  <c r="O47" i="15"/>
  <c r="O46" i="15"/>
  <c r="O31" i="15"/>
  <c r="O30" i="15"/>
  <c r="O39" i="15"/>
  <c r="Q42" i="19"/>
  <c r="Q36" i="19"/>
  <c r="N54" i="19"/>
  <c r="O54" i="19" s="1"/>
  <c r="Q99" i="19"/>
  <c r="Q90" i="19"/>
  <c r="N62" i="18"/>
  <c r="O62" i="18" s="1"/>
  <c r="Q101" i="18"/>
  <c r="Q36" i="17"/>
  <c r="Q100" i="17"/>
  <c r="Q66" i="17"/>
  <c r="Q78" i="17"/>
  <c r="Q30" i="18"/>
  <c r="R30" i="18" s="1"/>
  <c r="P30" i="18"/>
  <c r="Q89" i="16"/>
  <c r="N82" i="16"/>
  <c r="O82" i="16" s="1"/>
  <c r="Q102" i="16"/>
  <c r="Q60" i="16"/>
  <c r="N61" i="16"/>
  <c r="O61" i="16" s="1"/>
  <c r="N62" i="16"/>
  <c r="O62" i="16" s="1"/>
  <c r="N41" i="19"/>
  <c r="O41" i="19" s="1"/>
  <c r="N105" i="19"/>
  <c r="O105" i="19" s="1"/>
  <c r="N52" i="19"/>
  <c r="O52" i="19" s="1"/>
  <c r="N57" i="19"/>
  <c r="O57" i="19" s="1"/>
  <c r="Q59" i="19"/>
  <c r="N71" i="19"/>
  <c r="O71" i="19" s="1"/>
  <c r="N100" i="19"/>
  <c r="O100" i="19" s="1"/>
  <c r="N81" i="19"/>
  <c r="O81" i="19" s="1"/>
  <c r="Q42" i="18"/>
  <c r="Q35" i="18"/>
  <c r="Q45" i="18"/>
  <c r="Q70" i="18"/>
  <c r="N87" i="18"/>
  <c r="O87" i="18" s="1"/>
  <c r="N102" i="18"/>
  <c r="O102" i="18" s="1"/>
  <c r="N88" i="18"/>
  <c r="O88" i="18" s="1"/>
  <c r="N98" i="17"/>
  <c r="O98" i="17" s="1"/>
  <c r="N99" i="17"/>
  <c r="O99" i="17" s="1"/>
  <c r="O50" i="17"/>
  <c r="N74" i="17"/>
  <c r="O74" i="17" s="1"/>
  <c r="N72" i="17"/>
  <c r="O72" i="17" s="1"/>
  <c r="N101" i="17"/>
  <c r="O101" i="17" s="1"/>
  <c r="N37" i="17"/>
  <c r="O37" i="17" s="1"/>
  <c r="Q79" i="16"/>
  <c r="Q48" i="16"/>
  <c r="N49" i="15"/>
  <c r="O49" i="15" s="1"/>
  <c r="N50" i="15"/>
  <c r="O50" i="15" s="1"/>
  <c r="N52" i="15"/>
  <c r="O52" i="15" s="1"/>
  <c r="N53" i="15"/>
  <c r="O53" i="15" s="1"/>
  <c r="Q89" i="6"/>
  <c r="Q40" i="19"/>
  <c r="Q104" i="19"/>
  <c r="Q49" i="19"/>
  <c r="Q63" i="19"/>
  <c r="Q73" i="19"/>
  <c r="Q37" i="18"/>
  <c r="Q79" i="18"/>
  <c r="N80" i="18"/>
  <c r="O80" i="18" s="1"/>
  <c r="Q60" i="18"/>
  <c r="Q51" i="17"/>
  <c r="Q63" i="17"/>
  <c r="N91" i="17"/>
  <c r="O91" i="17" s="1"/>
  <c r="N92" i="17"/>
  <c r="O92" i="17" s="1"/>
  <c r="Q45" i="17"/>
  <c r="Q81" i="16"/>
  <c r="Q61" i="19"/>
  <c r="Q48" i="19"/>
  <c r="Q76" i="19"/>
  <c r="N70" i="19"/>
  <c r="O70" i="19" s="1"/>
  <c r="Q60" i="19"/>
  <c r="Q68" i="19"/>
  <c r="N62" i="19"/>
  <c r="O62" i="19" s="1"/>
  <c r="N79" i="19"/>
  <c r="O79" i="19" s="1"/>
  <c r="Q101" i="19"/>
  <c r="Q89" i="19"/>
  <c r="Q36" i="18"/>
  <c r="Q83" i="18"/>
  <c r="Q53" i="18"/>
  <c r="N78" i="18"/>
  <c r="O78" i="18" s="1"/>
  <c r="Q95" i="18"/>
  <c r="Q103" i="18"/>
  <c r="Q34" i="18"/>
  <c r="N54" i="18"/>
  <c r="O54" i="18" s="1"/>
  <c r="Q67" i="18"/>
  <c r="O84" i="17"/>
  <c r="O35" i="17"/>
  <c r="O96" i="17"/>
  <c r="N42" i="17"/>
  <c r="O42" i="17" s="1"/>
  <c r="O82" i="17"/>
  <c r="O70" i="17"/>
  <c r="Q44" i="18"/>
  <c r="N97" i="17"/>
  <c r="O97" i="17" s="1"/>
  <c r="Q64" i="16"/>
  <c r="N34" i="16"/>
  <c r="O34" i="16" s="1"/>
  <c r="N35" i="16"/>
  <c r="O35" i="16" s="1"/>
  <c r="Q96" i="16"/>
  <c r="Q104" i="16"/>
  <c r="Q76" i="16"/>
  <c r="N77" i="16"/>
  <c r="O77" i="16" s="1"/>
  <c r="N51" i="16"/>
  <c r="O51" i="16" s="1"/>
  <c r="N52" i="16"/>
  <c r="O52" i="16" s="1"/>
  <c r="N41" i="16"/>
  <c r="O41" i="16" s="1"/>
  <c r="N78" i="15"/>
  <c r="O78" i="15" s="1"/>
  <c r="Q97" i="15"/>
  <c r="Q105" i="15"/>
  <c r="Q81" i="15"/>
  <c r="Q59" i="15"/>
  <c r="Q36" i="5"/>
  <c r="Q45" i="11"/>
  <c r="Q53" i="19"/>
  <c r="Q94" i="19"/>
  <c r="Q50" i="19"/>
  <c r="Q86" i="18"/>
  <c r="Q46" i="18"/>
  <c r="Q57" i="18"/>
  <c r="N95" i="17"/>
  <c r="O95" i="17" s="1"/>
  <c r="Q43" i="18"/>
  <c r="Q69" i="17"/>
  <c r="M40" i="16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Q72" i="16"/>
  <c r="Q42" i="16"/>
  <c r="Q97" i="16"/>
  <c r="Q105" i="16"/>
  <c r="Q84" i="16"/>
  <c r="N85" i="16"/>
  <c r="O85" i="16" s="1"/>
  <c r="Q40" i="16"/>
  <c r="Q34" i="15"/>
  <c r="Q86" i="15"/>
  <c r="Q98" i="15"/>
  <c r="Q56" i="15"/>
  <c r="Q89" i="15"/>
  <c r="N67" i="15"/>
  <c r="O67" i="15" s="1"/>
  <c r="N68" i="15"/>
  <c r="O68" i="15" s="1"/>
  <c r="M45" i="19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M84" i="19" s="1"/>
  <c r="M85" i="19" s="1"/>
  <c r="M86" i="19" s="1"/>
  <c r="M87" i="19" s="1"/>
  <c r="M88" i="19" s="1"/>
  <c r="M89" i="19" s="1"/>
  <c r="M90" i="19" s="1"/>
  <c r="M91" i="19" s="1"/>
  <c r="M92" i="19" s="1"/>
  <c r="M93" i="19" s="1"/>
  <c r="M94" i="19" s="1"/>
  <c r="M95" i="19" s="1"/>
  <c r="M96" i="19" s="1"/>
  <c r="M97" i="19" s="1"/>
  <c r="M98" i="19" s="1"/>
  <c r="M99" i="19" s="1"/>
  <c r="M100" i="19" s="1"/>
  <c r="M101" i="19" s="1"/>
  <c r="M102" i="19" s="1"/>
  <c r="M103" i="19" s="1"/>
  <c r="M104" i="19" s="1"/>
  <c r="M105" i="19" s="1"/>
  <c r="Q33" i="19"/>
  <c r="Q35" i="19"/>
  <c r="N103" i="19"/>
  <c r="O103" i="19" s="1"/>
  <c r="N92" i="19"/>
  <c r="O92" i="19" s="1"/>
  <c r="N67" i="19"/>
  <c r="O67" i="19" s="1"/>
  <c r="N31" i="19"/>
  <c r="O31" i="19" s="1"/>
  <c r="N75" i="19"/>
  <c r="O75" i="19" s="1"/>
  <c r="N95" i="19"/>
  <c r="O95" i="19" s="1"/>
  <c r="N72" i="19"/>
  <c r="O72" i="19" s="1"/>
  <c r="N58" i="19"/>
  <c r="O58" i="19" s="1"/>
  <c r="Q76" i="18"/>
  <c r="N69" i="18"/>
  <c r="O69" i="18" s="1"/>
  <c r="N94" i="18"/>
  <c r="O94" i="18" s="1"/>
  <c r="N97" i="18"/>
  <c r="O97" i="18" s="1"/>
  <c r="Q48" i="18"/>
  <c r="N49" i="18"/>
  <c r="O49" i="18" s="1"/>
  <c r="O61" i="17"/>
  <c r="Q82" i="18"/>
  <c r="M30" i="18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M87" i="18" s="1"/>
  <c r="M88" i="18" s="1"/>
  <c r="M89" i="18" s="1"/>
  <c r="M90" i="18" s="1"/>
  <c r="M91" i="18" s="1"/>
  <c r="M92" i="18" s="1"/>
  <c r="M93" i="18" s="1"/>
  <c r="M94" i="18" s="1"/>
  <c r="M95" i="18" s="1"/>
  <c r="M96" i="18" s="1"/>
  <c r="M97" i="18" s="1"/>
  <c r="M98" i="18" s="1"/>
  <c r="M99" i="18" s="1"/>
  <c r="M100" i="18" s="1"/>
  <c r="M101" i="18" s="1"/>
  <c r="M102" i="18" s="1"/>
  <c r="M103" i="18" s="1"/>
  <c r="M104" i="18" s="1"/>
  <c r="M105" i="18" s="1"/>
  <c r="O86" i="17"/>
  <c r="O65" i="17"/>
  <c r="N59" i="17"/>
  <c r="O59" i="17" s="1"/>
  <c r="O49" i="17"/>
  <c r="O32" i="17"/>
  <c r="Q63" i="16"/>
  <c r="Q39" i="16"/>
  <c r="N80" i="16"/>
  <c r="O80" i="16" s="1"/>
  <c r="Q50" i="16"/>
  <c r="N98" i="16"/>
  <c r="O98" i="16" s="1"/>
  <c r="Q59" i="16"/>
  <c r="N87" i="16"/>
  <c r="O87" i="16" s="1"/>
  <c r="N90" i="16"/>
  <c r="O90" i="16" s="1"/>
  <c r="N43" i="16"/>
  <c r="O43" i="16" s="1"/>
  <c r="N33" i="16"/>
  <c r="O33" i="16" s="1"/>
  <c r="N35" i="15"/>
  <c r="O35" i="15" s="1"/>
  <c r="N36" i="15"/>
  <c r="O36" i="15" s="1"/>
  <c r="Q78" i="19"/>
  <c r="Q87" i="19"/>
  <c r="Q96" i="18"/>
  <c r="Q75" i="18"/>
  <c r="Q34" i="17"/>
  <c r="Q77" i="19"/>
  <c r="Q39" i="19"/>
  <c r="Q96" i="19"/>
  <c r="Q66" i="19"/>
  <c r="Q77" i="18"/>
  <c r="Q98" i="18"/>
  <c r="Q56" i="17"/>
  <c r="N76" i="17"/>
  <c r="O76" i="17" s="1"/>
  <c r="N77" i="17"/>
  <c r="O77" i="17" s="1"/>
  <c r="N67" i="17"/>
  <c r="O67" i="17" s="1"/>
  <c r="N64" i="17"/>
  <c r="O64" i="17" s="1"/>
  <c r="N85" i="17"/>
  <c r="O85" i="17" s="1"/>
  <c r="Q32" i="16"/>
  <c r="Q71" i="15"/>
  <c r="Q100" i="15"/>
  <c r="N72" i="15"/>
  <c r="O72" i="15" s="1"/>
  <c r="O66" i="15"/>
  <c r="N83" i="15"/>
  <c r="O83" i="15" s="1"/>
  <c r="N84" i="15"/>
  <c r="O84" i="15" s="1"/>
  <c r="Q83" i="19"/>
  <c r="Q69" i="19"/>
  <c r="Q45" i="19"/>
  <c r="Q61" i="18"/>
  <c r="Q79" i="17"/>
  <c r="Q88" i="17"/>
  <c r="N43" i="19"/>
  <c r="O43" i="19" s="1"/>
  <c r="N86" i="19"/>
  <c r="O86" i="19" s="1"/>
  <c r="Q102" i="19"/>
  <c r="Q80" i="19"/>
  <c r="Q84" i="18"/>
  <c r="Q104" i="18"/>
  <c r="Q56" i="18"/>
  <c r="N84" i="19"/>
  <c r="O84" i="19" s="1"/>
  <c r="N44" i="19"/>
  <c r="O44" i="19" s="1"/>
  <c r="P30" i="19"/>
  <c r="Q30" i="19"/>
  <c r="R30" i="19" s="1"/>
  <c r="Q46" i="19"/>
  <c r="N47" i="19"/>
  <c r="O47" i="19" s="1"/>
  <c r="N97" i="19"/>
  <c r="O97" i="19" s="1"/>
  <c r="N88" i="19"/>
  <c r="O88" i="19" s="1"/>
  <c r="N74" i="19"/>
  <c r="O74" i="19" s="1"/>
  <c r="N32" i="19"/>
  <c r="O32" i="19" s="1"/>
  <c r="N92" i="18"/>
  <c r="O92" i="18" s="1"/>
  <c r="N85" i="18"/>
  <c r="O85" i="18" s="1"/>
  <c r="N63" i="18"/>
  <c r="O63" i="18" s="1"/>
  <c r="N99" i="18"/>
  <c r="O99" i="18" s="1"/>
  <c r="N64" i="18"/>
  <c r="O64" i="18" s="1"/>
  <c r="Q90" i="18"/>
  <c r="N34" i="19"/>
  <c r="O34" i="19" s="1"/>
  <c r="N38" i="18"/>
  <c r="O38" i="18" s="1"/>
  <c r="N52" i="17"/>
  <c r="O52" i="17" s="1"/>
  <c r="N53" i="17"/>
  <c r="O53" i="17" s="1"/>
  <c r="O71" i="17"/>
  <c r="Q59" i="18"/>
  <c r="O104" i="17"/>
  <c r="O81" i="17"/>
  <c r="N75" i="17"/>
  <c r="O75" i="17" s="1"/>
  <c r="N41" i="18"/>
  <c r="O41" i="18" s="1"/>
  <c r="N80" i="17"/>
  <c r="O80" i="17" s="1"/>
  <c r="Q55" i="16"/>
  <c r="N86" i="16"/>
  <c r="O86" i="16" s="1"/>
  <c r="N65" i="16"/>
  <c r="O65" i="16" s="1"/>
  <c r="N66" i="16"/>
  <c r="O66" i="16" s="1"/>
  <c r="Q100" i="16"/>
  <c r="N75" i="16"/>
  <c r="O75" i="16" s="1"/>
  <c r="Q45" i="16"/>
  <c r="N54" i="16"/>
  <c r="O54" i="16" s="1"/>
  <c r="N57" i="16"/>
  <c r="O57" i="16" s="1"/>
  <c r="N78" i="16"/>
  <c r="O78" i="16" s="1"/>
  <c r="Q85" i="19"/>
  <c r="Q64" i="19"/>
  <c r="Q91" i="18"/>
  <c r="Q40" i="18"/>
  <c r="Q94" i="17"/>
  <c r="Q56" i="19"/>
  <c r="N91" i="19"/>
  <c r="O91" i="19" s="1"/>
  <c r="Q93" i="19"/>
  <c r="Q38" i="19"/>
  <c r="N51" i="19"/>
  <c r="O51" i="19" s="1"/>
  <c r="N55" i="19"/>
  <c r="O55" i="19" s="1"/>
  <c r="Q98" i="19"/>
  <c r="N65" i="19"/>
  <c r="O65" i="19" s="1"/>
  <c r="Q82" i="19"/>
  <c r="N51" i="18"/>
  <c r="O51" i="18" s="1"/>
  <c r="N50" i="18"/>
  <c r="O50" i="18" s="1"/>
  <c r="Q68" i="18"/>
  <c r="N105" i="18"/>
  <c r="O105" i="18" s="1"/>
  <c r="Q93" i="18"/>
  <c r="Q71" i="18"/>
  <c r="Q100" i="18"/>
  <c r="N72" i="18"/>
  <c r="O72" i="18" s="1"/>
  <c r="Q89" i="18"/>
  <c r="N37" i="19"/>
  <c r="O37" i="19" s="1"/>
  <c r="Q74" i="18"/>
  <c r="N57" i="17"/>
  <c r="O57" i="17" s="1"/>
  <c r="Q102" i="17"/>
  <c r="K105" i="17"/>
  <c r="K104" i="17"/>
  <c r="K103" i="17"/>
  <c r="K102" i="17"/>
  <c r="K101" i="17"/>
  <c r="K100" i="17"/>
  <c r="K99" i="17"/>
  <c r="K98" i="17"/>
  <c r="K97" i="17"/>
  <c r="K96" i="17"/>
  <c r="K95" i="17"/>
  <c r="K87" i="17"/>
  <c r="K79" i="17"/>
  <c r="K71" i="17"/>
  <c r="K63" i="17"/>
  <c r="K55" i="17"/>
  <c r="K94" i="17"/>
  <c r="K86" i="17"/>
  <c r="K78" i="17"/>
  <c r="K70" i="17"/>
  <c r="K62" i="17"/>
  <c r="K93" i="17"/>
  <c r="K85" i="17"/>
  <c r="K77" i="17"/>
  <c r="K69" i="17"/>
  <c r="K61" i="17"/>
  <c r="K88" i="17"/>
  <c r="K75" i="17"/>
  <c r="K58" i="17"/>
  <c r="K48" i="17"/>
  <c r="K40" i="17"/>
  <c r="K32" i="17"/>
  <c r="K90" i="17"/>
  <c r="K80" i="17"/>
  <c r="K67" i="17"/>
  <c r="K47" i="17"/>
  <c r="K39" i="17"/>
  <c r="K31" i="17"/>
  <c r="K82" i="17"/>
  <c r="K72" i="17"/>
  <c r="K54" i="17"/>
  <c r="K46" i="17"/>
  <c r="K38" i="17"/>
  <c r="K30" i="17"/>
  <c r="K92" i="17"/>
  <c r="K74" i="17"/>
  <c r="K64" i="17"/>
  <c r="K59" i="17"/>
  <c r="K53" i="17"/>
  <c r="K45" i="17"/>
  <c r="K37" i="17"/>
  <c r="K89" i="17"/>
  <c r="K84" i="17"/>
  <c r="K66" i="17"/>
  <c r="K81" i="17"/>
  <c r="K76" i="17"/>
  <c r="K57" i="17"/>
  <c r="K52" i="17"/>
  <c r="K33" i="17"/>
  <c r="K60" i="17"/>
  <c r="K51" i="17"/>
  <c r="K50" i="17"/>
  <c r="K44" i="17"/>
  <c r="G14" i="17"/>
  <c r="K43" i="17"/>
  <c r="K49" i="17"/>
  <c r="K42" i="17"/>
  <c r="K36" i="17"/>
  <c r="O30" i="17"/>
  <c r="K91" i="17"/>
  <c r="K35" i="17"/>
  <c r="K56" i="17"/>
  <c r="K41" i="17"/>
  <c r="K34" i="17"/>
  <c r="K83" i="17"/>
  <c r="K73" i="17"/>
  <c r="K68" i="17"/>
  <c r="K65" i="17"/>
  <c r="O54" i="17"/>
  <c r="O46" i="17"/>
  <c r="Q31" i="18"/>
  <c r="R31" i="18" s="1"/>
  <c r="P31" i="18"/>
  <c r="P32" i="18" s="1"/>
  <c r="P33" i="18" s="1"/>
  <c r="P34" i="18" s="1"/>
  <c r="P35" i="18" s="1"/>
  <c r="P36" i="18" s="1"/>
  <c r="P37" i="18" s="1"/>
  <c r="O55" i="17"/>
  <c r="Q92" i="16"/>
  <c r="N73" i="16"/>
  <c r="O73" i="16" s="1"/>
  <c r="N74" i="16"/>
  <c r="O74" i="16" s="1"/>
  <c r="Q101" i="16"/>
  <c r="N83" i="16"/>
  <c r="O83" i="16" s="1"/>
  <c r="Q53" i="16"/>
  <c r="Q56" i="16"/>
  <c r="O47" i="17"/>
  <c r="Q31" i="16"/>
  <c r="Q76" i="15"/>
  <c r="N77" i="15"/>
  <c r="O77" i="15" s="1"/>
  <c r="N54" i="15"/>
  <c r="O54" i="15" s="1"/>
  <c r="N55" i="15"/>
  <c r="O55" i="15" s="1"/>
  <c r="N87" i="15"/>
  <c r="O87" i="15" s="1"/>
  <c r="Q102" i="15"/>
  <c r="N88" i="15"/>
  <c r="O88" i="15" s="1"/>
  <c r="Q82" i="15"/>
  <c r="Q69" i="15"/>
  <c r="Q81" i="13"/>
  <c r="Q49" i="13"/>
  <c r="Q70" i="16"/>
  <c r="Q38" i="16"/>
  <c r="N60" i="15"/>
  <c r="O60" i="15" s="1"/>
  <c r="N70" i="15"/>
  <c r="O70" i="15" s="1"/>
  <c r="O96" i="15"/>
  <c r="O104" i="15"/>
  <c r="N73" i="15"/>
  <c r="O73" i="15" s="1"/>
  <c r="O51" i="15"/>
  <c r="O33" i="15"/>
  <c r="O40" i="15"/>
  <c r="N92" i="15"/>
  <c r="O92" i="15" s="1"/>
  <c r="O45" i="15"/>
  <c r="Q65" i="13"/>
  <c r="N33" i="13"/>
  <c r="O33" i="13" s="1"/>
  <c r="Q64" i="13"/>
  <c r="Q40" i="13"/>
  <c r="N104" i="13"/>
  <c r="O104" i="13" s="1"/>
  <c r="N96" i="13"/>
  <c r="O96" i="13" s="1"/>
  <c r="Q55" i="13"/>
  <c r="N94" i="13"/>
  <c r="O94" i="13" s="1"/>
  <c r="N76" i="13"/>
  <c r="O76" i="13" s="1"/>
  <c r="Q83" i="13"/>
  <c r="N74" i="13"/>
  <c r="O74" i="13" s="1"/>
  <c r="K91" i="12"/>
  <c r="K83" i="12"/>
  <c r="K75" i="12"/>
  <c r="K67" i="12"/>
  <c r="K59" i="12"/>
  <c r="K90" i="12"/>
  <c r="K82" i="12"/>
  <c r="K74" i="12"/>
  <c r="K66" i="12"/>
  <c r="K58" i="12"/>
  <c r="K89" i="12"/>
  <c r="K81" i="12"/>
  <c r="K73" i="12"/>
  <c r="K65" i="12"/>
  <c r="K88" i="12"/>
  <c r="K80" i="12"/>
  <c r="K72" i="12"/>
  <c r="K64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68" i="12"/>
  <c r="K48" i="12"/>
  <c r="K40" i="12"/>
  <c r="K32" i="12"/>
  <c r="K93" i="12"/>
  <c r="K60" i="12"/>
  <c r="K47" i="12"/>
  <c r="K39" i="12"/>
  <c r="K31" i="12"/>
  <c r="K87" i="12"/>
  <c r="K55" i="12"/>
  <c r="K54" i="12"/>
  <c r="K46" i="12"/>
  <c r="K38" i="12"/>
  <c r="K30" i="12"/>
  <c r="K86" i="12"/>
  <c r="K79" i="12"/>
  <c r="K56" i="12"/>
  <c r="K53" i="12"/>
  <c r="K45" i="12"/>
  <c r="K37" i="12"/>
  <c r="K85" i="12"/>
  <c r="K78" i="12"/>
  <c r="K71" i="12"/>
  <c r="K52" i="12"/>
  <c r="K44" i="12"/>
  <c r="K36" i="12"/>
  <c r="G14" i="12"/>
  <c r="K77" i="12"/>
  <c r="K70" i="12"/>
  <c r="K63" i="12"/>
  <c r="K51" i="12"/>
  <c r="K43" i="12"/>
  <c r="K35" i="12"/>
  <c r="K84" i="12"/>
  <c r="K69" i="12"/>
  <c r="K62" i="12"/>
  <c r="K57" i="12"/>
  <c r="K50" i="12"/>
  <c r="K42" i="12"/>
  <c r="K34" i="12"/>
  <c r="K92" i="12"/>
  <c r="K76" i="12"/>
  <c r="K61" i="12"/>
  <c r="K49" i="12"/>
  <c r="K41" i="12"/>
  <c r="K33" i="12"/>
  <c r="N40" i="11"/>
  <c r="O40" i="11" s="1"/>
  <c r="N88" i="11"/>
  <c r="O88" i="11" s="1"/>
  <c r="N56" i="11"/>
  <c r="O56" i="11" s="1"/>
  <c r="N33" i="12"/>
  <c r="O33" i="12" s="1"/>
  <c r="N104" i="11"/>
  <c r="O104" i="11" s="1"/>
  <c r="N96" i="11"/>
  <c r="O96" i="11" s="1"/>
  <c r="N47" i="11"/>
  <c r="O47" i="11" s="1"/>
  <c r="N59" i="12"/>
  <c r="O59" i="12" s="1"/>
  <c r="Q93" i="11"/>
  <c r="Q30" i="11"/>
  <c r="R30" i="11" s="1"/>
  <c r="P30" i="11"/>
  <c r="O73" i="12"/>
  <c r="O54" i="12"/>
  <c r="O91" i="12"/>
  <c r="O77" i="12"/>
  <c r="N55" i="12"/>
  <c r="O55" i="12" s="1"/>
  <c r="O98" i="12"/>
  <c r="N77" i="9"/>
  <c r="O77" i="9" s="1"/>
  <c r="N45" i="9"/>
  <c r="O45" i="9" s="1"/>
  <c r="N68" i="9"/>
  <c r="O68" i="9" s="1"/>
  <c r="Q36" i="9"/>
  <c r="N75" i="9"/>
  <c r="O75" i="9" s="1"/>
  <c r="N90" i="9"/>
  <c r="O90" i="9" s="1"/>
  <c r="N58" i="9"/>
  <c r="O58" i="9" s="1"/>
  <c r="N73" i="9"/>
  <c r="O73" i="9" s="1"/>
  <c r="N49" i="11"/>
  <c r="O49" i="11" s="1"/>
  <c r="N88" i="9"/>
  <c r="O88" i="9" s="1"/>
  <c r="N102" i="9"/>
  <c r="O102" i="9" s="1"/>
  <c r="Q57" i="6"/>
  <c r="K93" i="6"/>
  <c r="K85" i="6"/>
  <c r="K77" i="6"/>
  <c r="K69" i="6"/>
  <c r="K61" i="6"/>
  <c r="K53" i="6"/>
  <c r="K45" i="6"/>
  <c r="K37" i="6"/>
  <c r="K92" i="6"/>
  <c r="K84" i="6"/>
  <c r="K76" i="6"/>
  <c r="K68" i="6"/>
  <c r="K60" i="6"/>
  <c r="K52" i="6"/>
  <c r="K44" i="6"/>
  <c r="K36" i="6"/>
  <c r="K91" i="6"/>
  <c r="K83" i="6"/>
  <c r="K75" i="6"/>
  <c r="K67" i="6"/>
  <c r="K59" i="6"/>
  <c r="K51" i="6"/>
  <c r="K43" i="6"/>
  <c r="K35" i="6"/>
  <c r="K90" i="6"/>
  <c r="K82" i="6"/>
  <c r="K74" i="6"/>
  <c r="K66" i="6"/>
  <c r="K58" i="6"/>
  <c r="K50" i="6"/>
  <c r="K42" i="6"/>
  <c r="K34" i="6"/>
  <c r="K89" i="6"/>
  <c r="K81" i="6"/>
  <c r="K73" i="6"/>
  <c r="K65" i="6"/>
  <c r="K57" i="6"/>
  <c r="K49" i="6"/>
  <c r="K41" i="6"/>
  <c r="K33" i="6"/>
  <c r="G14" i="6"/>
  <c r="K88" i="6"/>
  <c r="K80" i="6"/>
  <c r="K72" i="6"/>
  <c r="K64" i="6"/>
  <c r="K56" i="6"/>
  <c r="K48" i="6"/>
  <c r="K40" i="6"/>
  <c r="K32" i="6"/>
  <c r="K105" i="6"/>
  <c r="K104" i="6"/>
  <c r="K103" i="6"/>
  <c r="K102" i="6"/>
  <c r="K101" i="6"/>
  <c r="K100" i="6"/>
  <c r="K99" i="6"/>
  <c r="K98" i="6"/>
  <c r="K97" i="6"/>
  <c r="K96" i="6"/>
  <c r="K95" i="6"/>
  <c r="K87" i="6"/>
  <c r="K79" i="6"/>
  <c r="K71" i="6"/>
  <c r="K63" i="6"/>
  <c r="K55" i="6"/>
  <c r="K47" i="6"/>
  <c r="K39" i="6"/>
  <c r="K31" i="6"/>
  <c r="K94" i="6"/>
  <c r="K86" i="6"/>
  <c r="K78" i="6"/>
  <c r="K70" i="6"/>
  <c r="K62" i="6"/>
  <c r="K54" i="6"/>
  <c r="K46" i="6"/>
  <c r="K38" i="6"/>
  <c r="K30" i="6"/>
  <c r="N99" i="6"/>
  <c r="O99" i="6" s="1"/>
  <c r="O79" i="6"/>
  <c r="O47" i="6"/>
  <c r="N86" i="6"/>
  <c r="O86" i="6" s="1"/>
  <c r="N54" i="6"/>
  <c r="O54" i="6" s="1"/>
  <c r="N69" i="6"/>
  <c r="O69" i="6" s="1"/>
  <c r="O37" i="6"/>
  <c r="N92" i="6"/>
  <c r="O92" i="6" s="1"/>
  <c r="O75" i="6"/>
  <c r="O43" i="6"/>
  <c r="N82" i="6"/>
  <c r="O82" i="6" s="1"/>
  <c r="N50" i="6"/>
  <c r="O50" i="6" s="1"/>
  <c r="Q58" i="5"/>
  <c r="Q80" i="4"/>
  <c r="Q48" i="4"/>
  <c r="Q56" i="5"/>
  <c r="Q104" i="4"/>
  <c r="Q95" i="4"/>
  <c r="Q63" i="4"/>
  <c r="Q31" i="4"/>
  <c r="Q70" i="5"/>
  <c r="Q69" i="5"/>
  <c r="Q37" i="5"/>
  <c r="Q96" i="5"/>
  <c r="Q104" i="5"/>
  <c r="Q66" i="4"/>
  <c r="Q34" i="4"/>
  <c r="N85" i="4"/>
  <c r="O85" i="4" s="1"/>
  <c r="N53" i="4"/>
  <c r="O53" i="4" s="1"/>
  <c r="Q103" i="13"/>
  <c r="Q95" i="13"/>
  <c r="Q70" i="13"/>
  <c r="O61" i="15"/>
  <c r="Q93" i="13"/>
  <c r="Q61" i="13"/>
  <c r="Q44" i="13"/>
  <c r="Q75" i="13"/>
  <c r="Q66" i="13"/>
  <c r="Q58" i="11"/>
  <c r="N42" i="13"/>
  <c r="O42" i="13" s="1"/>
  <c r="Q89" i="11"/>
  <c r="Q65" i="11"/>
  <c r="Q75" i="12"/>
  <c r="Q89" i="13"/>
  <c r="Q103" i="11"/>
  <c r="Q95" i="11"/>
  <c r="Q43" i="11"/>
  <c r="N34" i="13"/>
  <c r="O34" i="13" s="1"/>
  <c r="Q76" i="11"/>
  <c r="O60" i="12"/>
  <c r="N85" i="12"/>
  <c r="O85" i="12" s="1"/>
  <c r="O63" i="12"/>
  <c r="O99" i="12"/>
  <c r="Q91" i="11"/>
  <c r="N53" i="11"/>
  <c r="O53" i="11" s="1"/>
  <c r="N37" i="11"/>
  <c r="O37" i="11" s="1"/>
  <c r="Q41" i="9"/>
  <c r="M43" i="9"/>
  <c r="M44" i="9" s="1"/>
  <c r="M45" i="9" s="1"/>
  <c r="M46" i="9" s="1"/>
  <c r="M47" i="9" s="1"/>
  <c r="M48" i="9" s="1"/>
  <c r="M49" i="9" s="1"/>
  <c r="M50" i="9" s="1"/>
  <c r="Q87" i="9"/>
  <c r="Q55" i="9"/>
  <c r="N70" i="9"/>
  <c r="O70" i="9" s="1"/>
  <c r="Q80" i="6"/>
  <c r="Q48" i="6"/>
  <c r="N98" i="6"/>
  <c r="O98" i="6" s="1"/>
  <c r="O68" i="6"/>
  <c r="Q73" i="5"/>
  <c r="Q41" i="5"/>
  <c r="Q76" i="4"/>
  <c r="Q44" i="4"/>
  <c r="Q85" i="5"/>
  <c r="Q71" i="5"/>
  <c r="Q39" i="5"/>
  <c r="Q91" i="4"/>
  <c r="Q59" i="4"/>
  <c r="Q46" i="5"/>
  <c r="Q97" i="5"/>
  <c r="Q105" i="5"/>
  <c r="Q94" i="4"/>
  <c r="Q52" i="5"/>
  <c r="N51" i="5"/>
  <c r="O51" i="5" s="1"/>
  <c r="M30" i="5"/>
  <c r="M31" i="5" s="1"/>
  <c r="M32" i="5" s="1"/>
  <c r="M33" i="5" s="1"/>
  <c r="M34" i="5" s="1"/>
  <c r="M35" i="5" s="1"/>
  <c r="M36" i="5" s="1"/>
  <c r="M37" i="5" s="1"/>
  <c r="N81" i="4"/>
  <c r="O81" i="4" s="1"/>
  <c r="N49" i="4"/>
  <c r="O49" i="4" s="1"/>
  <c r="N98" i="4"/>
  <c r="O98" i="4" s="1"/>
  <c r="O37" i="15"/>
  <c r="Q57" i="13"/>
  <c r="Q80" i="13"/>
  <c r="Q32" i="13"/>
  <c r="Q102" i="13"/>
  <c r="N71" i="13"/>
  <c r="O71" i="13" s="1"/>
  <c r="Q46" i="13"/>
  <c r="Q53" i="13"/>
  <c r="Q68" i="13"/>
  <c r="Q67" i="13"/>
  <c r="Q59" i="13"/>
  <c r="Q52" i="12"/>
  <c r="Q32" i="11"/>
  <c r="Q34" i="12"/>
  <c r="Q80" i="11"/>
  <c r="Q49" i="12"/>
  <c r="Q71" i="11"/>
  <c r="Q48" i="12"/>
  <c r="O88" i="12"/>
  <c r="Q85" i="11"/>
  <c r="Q54" i="11"/>
  <c r="O66" i="12"/>
  <c r="O58" i="12"/>
  <c r="O68" i="12"/>
  <c r="O93" i="12"/>
  <c r="N71" i="12"/>
  <c r="O71" i="12" s="1"/>
  <c r="N100" i="12"/>
  <c r="O100" i="12" s="1"/>
  <c r="N92" i="9"/>
  <c r="O92" i="9" s="1"/>
  <c r="N60" i="9"/>
  <c r="O60" i="9" s="1"/>
  <c r="N90" i="11"/>
  <c r="O90" i="11" s="1"/>
  <c r="Q50" i="9"/>
  <c r="N65" i="9"/>
  <c r="O65" i="9" s="1"/>
  <c r="Q100" i="9"/>
  <c r="N34" i="9"/>
  <c r="O34" i="9" s="1"/>
  <c r="Q81" i="6"/>
  <c r="Q49" i="6"/>
  <c r="O105" i="6"/>
  <c r="O97" i="6"/>
  <c r="O71" i="6"/>
  <c r="O39" i="6"/>
  <c r="O78" i="6"/>
  <c r="O46" i="6"/>
  <c r="O93" i="6"/>
  <c r="N61" i="6"/>
  <c r="O61" i="6" s="1"/>
  <c r="O44" i="6"/>
  <c r="O67" i="6"/>
  <c r="N74" i="6"/>
  <c r="O74" i="6" s="1"/>
  <c r="N42" i="6"/>
  <c r="O42" i="6" s="1"/>
  <c r="Q82" i="5"/>
  <c r="Q50" i="5"/>
  <c r="Q72" i="4"/>
  <c r="Q40" i="4"/>
  <c r="Q80" i="5"/>
  <c r="Q48" i="5"/>
  <c r="Q87" i="4"/>
  <c r="Q55" i="4"/>
  <c r="Q61" i="5"/>
  <c r="N91" i="5"/>
  <c r="O91" i="5" s="1"/>
  <c r="N98" i="5"/>
  <c r="O98" i="5" s="1"/>
  <c r="Q88" i="5"/>
  <c r="Q90" i="4"/>
  <c r="Q58" i="4"/>
  <c r="Q30" i="4"/>
  <c r="R30" i="4" s="1"/>
  <c r="T30" i="4" s="1"/>
  <c r="P30" i="4"/>
  <c r="P31" i="4" s="1"/>
  <c r="P32" i="4" s="1"/>
  <c r="N75" i="5"/>
  <c r="O75" i="5" s="1"/>
  <c r="N77" i="4"/>
  <c r="O77" i="4" s="1"/>
  <c r="N45" i="4"/>
  <c r="O45" i="4" s="1"/>
  <c r="O90" i="17"/>
  <c r="N60" i="17"/>
  <c r="O60" i="17" s="1"/>
  <c r="O93" i="17"/>
  <c r="N47" i="16"/>
  <c r="O47" i="16" s="1"/>
  <c r="Q94" i="16"/>
  <c r="N88" i="16"/>
  <c r="O88" i="16" s="1"/>
  <c r="N95" i="16"/>
  <c r="O95" i="16" s="1"/>
  <c r="N103" i="16"/>
  <c r="O103" i="16" s="1"/>
  <c r="N68" i="16"/>
  <c r="O68" i="16" s="1"/>
  <c r="N69" i="16"/>
  <c r="O69" i="16" s="1"/>
  <c r="N49" i="16"/>
  <c r="O49" i="16" s="1"/>
  <c r="N94" i="15"/>
  <c r="O94" i="15" s="1"/>
  <c r="N99" i="15"/>
  <c r="O99" i="15" s="1"/>
  <c r="O64" i="15"/>
  <c r="O58" i="15"/>
  <c r="N75" i="15"/>
  <c r="O75" i="15" s="1"/>
  <c r="N57" i="15"/>
  <c r="O57" i="15" s="1"/>
  <c r="O32" i="15"/>
  <c r="N63" i="15"/>
  <c r="O63" i="15" s="1"/>
  <c r="N56" i="13"/>
  <c r="O56" i="13" s="1"/>
  <c r="N101" i="13"/>
  <c r="O101" i="13" s="1"/>
  <c r="N47" i="13"/>
  <c r="O47" i="13" s="1"/>
  <c r="Q86" i="13"/>
  <c r="N85" i="13"/>
  <c r="O85" i="13" s="1"/>
  <c r="N45" i="13"/>
  <c r="O45" i="13" s="1"/>
  <c r="Q36" i="13"/>
  <c r="Q51" i="13"/>
  <c r="N82" i="11"/>
  <c r="O82" i="11" s="1"/>
  <c r="N51" i="12"/>
  <c r="O51" i="12" s="1"/>
  <c r="N35" i="12"/>
  <c r="O35" i="12" s="1"/>
  <c r="N57" i="11"/>
  <c r="O57" i="11" s="1"/>
  <c r="N101" i="11"/>
  <c r="O101" i="11" s="1"/>
  <c r="Q35" i="11"/>
  <c r="Q50" i="11"/>
  <c r="N90" i="12"/>
  <c r="O90" i="12" s="1"/>
  <c r="N46" i="12"/>
  <c r="O46" i="12" s="1"/>
  <c r="N92" i="11"/>
  <c r="O92" i="11" s="1"/>
  <c r="N72" i="12"/>
  <c r="O72" i="12" s="1"/>
  <c r="N76" i="12"/>
  <c r="O76" i="12" s="1"/>
  <c r="N62" i="12"/>
  <c r="O62" i="12" s="1"/>
  <c r="N79" i="12"/>
  <c r="O79" i="12" s="1"/>
  <c r="N101" i="12"/>
  <c r="O101" i="12" s="1"/>
  <c r="N33" i="11"/>
  <c r="O33" i="11" s="1"/>
  <c r="N75" i="11"/>
  <c r="O75" i="11" s="1"/>
  <c r="Q80" i="9"/>
  <c r="N99" i="9"/>
  <c r="O99" i="9" s="1"/>
  <c r="Q79" i="9"/>
  <c r="Q47" i="9"/>
  <c r="Q94" i="9"/>
  <c r="N62" i="9"/>
  <c r="O62" i="9" s="1"/>
  <c r="N38" i="9"/>
  <c r="O38" i="9" s="1"/>
  <c r="N72" i="6"/>
  <c r="O72" i="6" s="1"/>
  <c r="N40" i="6"/>
  <c r="O40" i="6" s="1"/>
  <c r="N104" i="6"/>
  <c r="O104" i="6" s="1"/>
  <c r="N96" i="6"/>
  <c r="O96" i="6" s="1"/>
  <c r="N84" i="6"/>
  <c r="O84" i="6" s="1"/>
  <c r="N35" i="6"/>
  <c r="O35" i="6" s="1"/>
  <c r="N65" i="5"/>
  <c r="O65" i="5" s="1"/>
  <c r="N33" i="5"/>
  <c r="O33" i="5" s="1"/>
  <c r="Q97" i="4"/>
  <c r="Q68" i="4"/>
  <c r="Q36" i="4"/>
  <c r="N96" i="4"/>
  <c r="O96" i="4" s="1"/>
  <c r="Q63" i="5"/>
  <c r="Q31" i="5"/>
  <c r="N83" i="4"/>
  <c r="O83" i="4" s="1"/>
  <c r="N51" i="4"/>
  <c r="O51" i="4" s="1"/>
  <c r="N62" i="5"/>
  <c r="O62" i="5" s="1"/>
  <c r="N92" i="5"/>
  <c r="O92" i="5" s="1"/>
  <c r="N99" i="5"/>
  <c r="O99" i="5" s="1"/>
  <c r="N89" i="5"/>
  <c r="O89" i="5" s="1"/>
  <c r="N86" i="4"/>
  <c r="O86" i="4" s="1"/>
  <c r="N54" i="4"/>
  <c r="O54" i="4" s="1"/>
  <c r="N76" i="5"/>
  <c r="O76" i="5" s="1"/>
  <c r="N44" i="5"/>
  <c r="O44" i="5" s="1"/>
  <c r="N73" i="4"/>
  <c r="O73" i="4" s="1"/>
  <c r="N41" i="4"/>
  <c r="O41" i="4" s="1"/>
  <c r="Q100" i="13"/>
  <c r="Q87" i="13"/>
  <c r="Q62" i="13"/>
  <c r="Q38" i="13"/>
  <c r="Q37" i="13"/>
  <c r="Q92" i="13"/>
  <c r="Q44" i="12"/>
  <c r="Q83" i="12"/>
  <c r="Q81" i="11"/>
  <c r="Q50" i="12"/>
  <c r="Q72" i="11"/>
  <c r="Q100" i="11"/>
  <c r="Q87" i="11"/>
  <c r="Q63" i="11"/>
  <c r="N50" i="13"/>
  <c r="O50" i="13" s="1"/>
  <c r="Q82" i="12"/>
  <c r="Q40" i="12"/>
  <c r="Q78" i="11"/>
  <c r="Q81" i="12"/>
  <c r="Q77" i="11"/>
  <c r="Q46" i="11"/>
  <c r="O89" i="12"/>
  <c r="Q68" i="11"/>
  <c r="O56" i="12"/>
  <c r="N84" i="12"/>
  <c r="O84" i="12" s="1"/>
  <c r="O70" i="12"/>
  <c r="O87" i="12"/>
  <c r="O102" i="12"/>
  <c r="Q84" i="9"/>
  <c r="Q52" i="9"/>
  <c r="N59" i="11"/>
  <c r="O59" i="11" s="1"/>
  <c r="Q57" i="9"/>
  <c r="Q33" i="9"/>
  <c r="Q56" i="9"/>
  <c r="N41" i="11"/>
  <c r="O41" i="11" s="1"/>
  <c r="N93" i="9"/>
  <c r="O93" i="9" s="1"/>
  <c r="Q73" i="6"/>
  <c r="Q41" i="6"/>
  <c r="Q103" i="6"/>
  <c r="Q95" i="6"/>
  <c r="Q63" i="6"/>
  <c r="O70" i="6"/>
  <c r="O38" i="6"/>
  <c r="O85" i="6"/>
  <c r="O53" i="6"/>
  <c r="O60" i="6"/>
  <c r="O91" i="6"/>
  <c r="O59" i="6"/>
  <c r="N66" i="6"/>
  <c r="O66" i="6" s="1"/>
  <c r="Q74" i="5"/>
  <c r="Q42" i="5"/>
  <c r="Q64" i="4"/>
  <c r="Q32" i="4"/>
  <c r="Q72" i="5"/>
  <c r="Q40" i="5"/>
  <c r="Q79" i="4"/>
  <c r="Q47" i="4"/>
  <c r="Q38" i="5"/>
  <c r="Q53" i="5"/>
  <c r="N86" i="5"/>
  <c r="O86" i="5" s="1"/>
  <c r="Q100" i="5"/>
  <c r="Q90" i="5"/>
  <c r="Q82" i="4"/>
  <c r="Q50" i="4"/>
  <c r="Q93" i="5"/>
  <c r="N67" i="5"/>
  <c r="O67" i="5" s="1"/>
  <c r="N43" i="5"/>
  <c r="O43" i="5" s="1"/>
  <c r="Q99" i="4"/>
  <c r="N69" i="4"/>
  <c r="O69" i="4" s="1"/>
  <c r="N37" i="4"/>
  <c r="O37" i="4" s="1"/>
  <c r="N46" i="16"/>
  <c r="O46" i="16" s="1"/>
  <c r="O93" i="15"/>
  <c r="N79" i="15"/>
  <c r="O79" i="15" s="1"/>
  <c r="N101" i="15"/>
  <c r="O101" i="15" s="1"/>
  <c r="N80" i="15"/>
  <c r="O80" i="15" s="1"/>
  <c r="N74" i="15"/>
  <c r="O74" i="15" s="1"/>
  <c r="O91" i="15"/>
  <c r="O41" i="15"/>
  <c r="Q44" i="16"/>
  <c r="O48" i="15"/>
  <c r="N72" i="13"/>
  <c r="O72" i="13" s="1"/>
  <c r="N99" i="13"/>
  <c r="O99" i="13" s="1"/>
  <c r="N63" i="13"/>
  <c r="O63" i="13" s="1"/>
  <c r="N39" i="13"/>
  <c r="O39" i="13" s="1"/>
  <c r="Q77" i="13"/>
  <c r="Q60" i="13"/>
  <c r="O64" i="12"/>
  <c r="M46" i="1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M87" i="11" s="1"/>
  <c r="M88" i="11" s="1"/>
  <c r="M89" i="11" s="1"/>
  <c r="M90" i="11" s="1"/>
  <c r="M91" i="11" s="1"/>
  <c r="M92" i="11" s="1"/>
  <c r="M93" i="11" s="1"/>
  <c r="M94" i="11" s="1"/>
  <c r="M95" i="11" s="1"/>
  <c r="M96" i="11" s="1"/>
  <c r="M97" i="11" s="1"/>
  <c r="M98" i="11" s="1"/>
  <c r="M99" i="11" s="1"/>
  <c r="M100" i="11" s="1"/>
  <c r="M101" i="11" s="1"/>
  <c r="M102" i="11" s="1"/>
  <c r="M103" i="11" s="1"/>
  <c r="M104" i="11" s="1"/>
  <c r="M105" i="11" s="1"/>
  <c r="M30" i="12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N41" i="12"/>
  <c r="O41" i="12" s="1"/>
  <c r="N99" i="11"/>
  <c r="O99" i="11" s="1"/>
  <c r="O47" i="12"/>
  <c r="Q42" i="11"/>
  <c r="O80" i="12"/>
  <c r="O38" i="12"/>
  <c r="N53" i="12"/>
  <c r="O53" i="12" s="1"/>
  <c r="N92" i="12"/>
  <c r="O92" i="12" s="1"/>
  <c r="N78" i="12"/>
  <c r="O78" i="12" s="1"/>
  <c r="O95" i="12"/>
  <c r="N103" i="12"/>
  <c r="O103" i="12" s="1"/>
  <c r="N105" i="9"/>
  <c r="O105" i="9" s="1"/>
  <c r="N97" i="9"/>
  <c r="O97" i="9" s="1"/>
  <c r="N71" i="9"/>
  <c r="O71" i="9" s="1"/>
  <c r="N86" i="9"/>
  <c r="O86" i="9" s="1"/>
  <c r="N54" i="9"/>
  <c r="O54" i="9" s="1"/>
  <c r="N43" i="9"/>
  <c r="O43" i="9" s="1"/>
  <c r="N64" i="6"/>
  <c r="O64" i="6" s="1"/>
  <c r="M35" i="6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N102" i="6"/>
  <c r="O102" i="6" s="1"/>
  <c r="N31" i="6"/>
  <c r="O31" i="6" s="1"/>
  <c r="O36" i="6"/>
  <c r="Q57" i="5"/>
  <c r="Q92" i="4"/>
  <c r="Q60" i="4"/>
  <c r="Q55" i="5"/>
  <c r="Q75" i="4"/>
  <c r="Q43" i="4"/>
  <c r="Q78" i="5"/>
  <c r="Q94" i="5"/>
  <c r="N101" i="5"/>
  <c r="O101" i="5" s="1"/>
  <c r="Q78" i="4"/>
  <c r="Q46" i="4"/>
  <c r="N68" i="5"/>
  <c r="O68" i="5" s="1"/>
  <c r="N65" i="4"/>
  <c r="O65" i="4" s="1"/>
  <c r="M31" i="4"/>
  <c r="M32" i="4" s="1"/>
  <c r="M33" i="4" s="1"/>
  <c r="M34" i="4" s="1"/>
  <c r="M35" i="4" s="1"/>
  <c r="M54" i="15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Q73" i="13"/>
  <c r="Q41" i="13"/>
  <c r="Q48" i="13"/>
  <c r="Q98" i="13"/>
  <c r="Q78" i="13"/>
  <c r="Q30" i="13"/>
  <c r="R30" i="13" s="1"/>
  <c r="P30" i="13"/>
  <c r="Q84" i="13"/>
  <c r="O44" i="15"/>
  <c r="Q90" i="13"/>
  <c r="Q36" i="12"/>
  <c r="Q48" i="11"/>
  <c r="N58" i="13"/>
  <c r="O58" i="13" s="1"/>
  <c r="N64" i="11"/>
  <c r="O64" i="11" s="1"/>
  <c r="Q32" i="12"/>
  <c r="O74" i="12"/>
  <c r="O39" i="12"/>
  <c r="N69" i="11"/>
  <c r="O69" i="11" s="1"/>
  <c r="Q38" i="11"/>
  <c r="N45" i="12"/>
  <c r="O45" i="12" s="1"/>
  <c r="N61" i="12"/>
  <c r="O61" i="12" s="1"/>
  <c r="N86" i="12"/>
  <c r="O86" i="12" s="1"/>
  <c r="O96" i="12"/>
  <c r="O104" i="12"/>
  <c r="Q85" i="9"/>
  <c r="Q53" i="9"/>
  <c r="Q67" i="11"/>
  <c r="Q81" i="9"/>
  <c r="Q49" i="9"/>
  <c r="M51" i="9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Q104" i="9"/>
  <c r="Q65" i="6"/>
  <c r="Q33" i="6"/>
  <c r="Q32" i="6"/>
  <c r="O101" i="6"/>
  <c r="O87" i="6"/>
  <c r="O55" i="6"/>
  <c r="O94" i="6"/>
  <c r="O62" i="6"/>
  <c r="O30" i="6"/>
  <c r="O77" i="6"/>
  <c r="O45" i="6"/>
  <c r="O76" i="6"/>
  <c r="O83" i="6"/>
  <c r="O51" i="6"/>
  <c r="O90" i="6"/>
  <c r="N58" i="6"/>
  <c r="O58" i="6" s="1"/>
  <c r="N34" i="6"/>
  <c r="O34" i="6" s="1"/>
  <c r="Q66" i="5"/>
  <c r="Q34" i="5"/>
  <c r="Q88" i="4"/>
  <c r="Q56" i="4"/>
  <c r="Q64" i="5"/>
  <c r="Q32" i="5"/>
  <c r="Q103" i="4"/>
  <c r="Q71" i="4"/>
  <c r="Q39" i="4"/>
  <c r="N54" i="5"/>
  <c r="O54" i="5" s="1"/>
  <c r="Q77" i="5"/>
  <c r="Q45" i="5"/>
  <c r="N87" i="5"/>
  <c r="O87" i="5" s="1"/>
  <c r="Q102" i="5"/>
  <c r="Q101" i="4"/>
  <c r="Q74" i="4"/>
  <c r="Q42" i="4"/>
  <c r="N100" i="4"/>
  <c r="O100" i="4" s="1"/>
  <c r="M38" i="5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N93" i="4"/>
  <c r="O93" i="4" s="1"/>
  <c r="N61" i="4"/>
  <c r="O61" i="4" s="1"/>
  <c r="N33" i="4"/>
  <c r="O33" i="4" s="1"/>
  <c r="N68" i="17"/>
  <c r="O68" i="17" s="1"/>
  <c r="N89" i="17"/>
  <c r="O89" i="17" s="1"/>
  <c r="N83" i="17"/>
  <c r="O83" i="17" s="1"/>
  <c r="O33" i="17"/>
  <c r="M56" i="16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M84" i="16" s="1"/>
  <c r="M85" i="16" s="1"/>
  <c r="M86" i="16" s="1"/>
  <c r="M87" i="16" s="1"/>
  <c r="M88" i="16" s="1"/>
  <c r="M89" i="16" s="1"/>
  <c r="M90" i="16" s="1"/>
  <c r="M91" i="16" s="1"/>
  <c r="M92" i="16" s="1"/>
  <c r="M93" i="16" s="1"/>
  <c r="M94" i="16" s="1"/>
  <c r="M95" i="16" s="1"/>
  <c r="M96" i="16" s="1"/>
  <c r="M97" i="16" s="1"/>
  <c r="M98" i="16" s="1"/>
  <c r="M99" i="16" s="1"/>
  <c r="M100" i="16" s="1"/>
  <c r="M101" i="16" s="1"/>
  <c r="M102" i="16" s="1"/>
  <c r="M103" i="16" s="1"/>
  <c r="M104" i="16" s="1"/>
  <c r="M105" i="16" s="1"/>
  <c r="N91" i="16"/>
  <c r="O91" i="16" s="1"/>
  <c r="Q58" i="16"/>
  <c r="N99" i="16"/>
  <c r="O99" i="16" s="1"/>
  <c r="N67" i="16"/>
  <c r="O67" i="16" s="1"/>
  <c r="Q37" i="16"/>
  <c r="N93" i="16"/>
  <c r="O93" i="16" s="1"/>
  <c r="N71" i="16"/>
  <c r="O71" i="16" s="1"/>
  <c r="O43" i="15"/>
  <c r="N42" i="15"/>
  <c r="O42" i="15" s="1"/>
  <c r="O62" i="15"/>
  <c r="N95" i="15"/>
  <c r="O95" i="15" s="1"/>
  <c r="N103" i="15"/>
  <c r="O103" i="15" s="1"/>
  <c r="N65" i="15"/>
  <c r="O65" i="15" s="1"/>
  <c r="N90" i="15"/>
  <c r="O90" i="15" s="1"/>
  <c r="M78" i="15"/>
  <c r="M79" i="15" s="1"/>
  <c r="M80" i="15" s="1"/>
  <c r="M81" i="15" s="1"/>
  <c r="M82" i="15" s="1"/>
  <c r="M83" i="15" s="1"/>
  <c r="M84" i="15" s="1"/>
  <c r="M85" i="15" s="1"/>
  <c r="M86" i="15" s="1"/>
  <c r="M87" i="15" s="1"/>
  <c r="M88" i="15" s="1"/>
  <c r="M89" i="15" s="1"/>
  <c r="M90" i="15" s="1"/>
  <c r="M91" i="15" s="1"/>
  <c r="M92" i="15" s="1"/>
  <c r="M93" i="15" s="1"/>
  <c r="M94" i="15" s="1"/>
  <c r="M95" i="15" s="1"/>
  <c r="M96" i="15" s="1"/>
  <c r="M97" i="15" s="1"/>
  <c r="M98" i="15" s="1"/>
  <c r="M99" i="15" s="1"/>
  <c r="M100" i="15" s="1"/>
  <c r="M101" i="15" s="1"/>
  <c r="M102" i="15" s="1"/>
  <c r="M103" i="15" s="1"/>
  <c r="M104" i="15" s="1"/>
  <c r="M105" i="15" s="1"/>
  <c r="N88" i="13"/>
  <c r="O88" i="13" s="1"/>
  <c r="N105" i="13"/>
  <c r="O105" i="13" s="1"/>
  <c r="N97" i="13"/>
  <c r="O97" i="13" s="1"/>
  <c r="N79" i="13"/>
  <c r="O79" i="13" s="1"/>
  <c r="N31" i="13"/>
  <c r="O31" i="13" s="1"/>
  <c r="N54" i="13"/>
  <c r="O54" i="13" s="1"/>
  <c r="N69" i="13"/>
  <c r="O69" i="13" s="1"/>
  <c r="Q52" i="13"/>
  <c r="N91" i="13"/>
  <c r="O91" i="13" s="1"/>
  <c r="N82" i="13"/>
  <c r="O82" i="13" s="1"/>
  <c r="M60" i="12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M84" i="12" s="1"/>
  <c r="M85" i="12" s="1"/>
  <c r="M86" i="12" s="1"/>
  <c r="M87" i="12" s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N66" i="11"/>
  <c r="O66" i="11" s="1"/>
  <c r="N57" i="12"/>
  <c r="O57" i="12" s="1"/>
  <c r="O43" i="12"/>
  <c r="N73" i="11"/>
  <c r="O73" i="11" s="1"/>
  <c r="N44" i="11"/>
  <c r="O44" i="11" s="1"/>
  <c r="N42" i="12"/>
  <c r="O42" i="12" s="1"/>
  <c r="N67" i="12"/>
  <c r="O67" i="12" s="1"/>
  <c r="N105" i="11"/>
  <c r="O105" i="11" s="1"/>
  <c r="N97" i="11"/>
  <c r="O97" i="11" s="1"/>
  <c r="N79" i="11"/>
  <c r="O79" i="11" s="1"/>
  <c r="Q51" i="11"/>
  <c r="O31" i="12"/>
  <c r="Q34" i="11"/>
  <c r="O30" i="12"/>
  <c r="Q60" i="11"/>
  <c r="N65" i="12"/>
  <c r="O65" i="12" s="1"/>
  <c r="N37" i="12"/>
  <c r="O37" i="12" s="1"/>
  <c r="N69" i="12"/>
  <c r="O69" i="12" s="1"/>
  <c r="N94" i="12"/>
  <c r="O94" i="12" s="1"/>
  <c r="N97" i="12"/>
  <c r="O97" i="12" s="1"/>
  <c r="N105" i="12"/>
  <c r="O105" i="12" s="1"/>
  <c r="N103" i="9"/>
  <c r="O103" i="9" s="1"/>
  <c r="Q95" i="9"/>
  <c r="Q63" i="9"/>
  <c r="N78" i="9"/>
  <c r="O78" i="9" s="1"/>
  <c r="N46" i="9"/>
  <c r="O46" i="9" s="1"/>
  <c r="Q31" i="9"/>
  <c r="N88" i="6"/>
  <c r="O88" i="6" s="1"/>
  <c r="N56" i="6"/>
  <c r="O56" i="6" s="1"/>
  <c r="N100" i="6"/>
  <c r="O100" i="6" s="1"/>
  <c r="M95" i="6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N52" i="6"/>
  <c r="O52" i="6" s="1"/>
  <c r="N81" i="5"/>
  <c r="O81" i="5" s="1"/>
  <c r="N49" i="5"/>
  <c r="O49" i="5" s="1"/>
  <c r="Q84" i="4"/>
  <c r="Q52" i="4"/>
  <c r="N79" i="5"/>
  <c r="O79" i="5" s="1"/>
  <c r="N47" i="5"/>
  <c r="O47" i="5" s="1"/>
  <c r="Q67" i="4"/>
  <c r="Q35" i="4"/>
  <c r="Q102" i="4"/>
  <c r="M36" i="4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N95" i="5"/>
  <c r="O95" i="5" s="1"/>
  <c r="N103" i="5"/>
  <c r="O103" i="5" s="1"/>
  <c r="N70" i="4"/>
  <c r="O70" i="4" s="1"/>
  <c r="N38" i="4"/>
  <c r="O38" i="4" s="1"/>
  <c r="Q60" i="5"/>
  <c r="N83" i="5"/>
  <c r="O83" i="5" s="1"/>
  <c r="N59" i="5"/>
  <c r="O59" i="5" s="1"/>
  <c r="N35" i="5"/>
  <c r="O35" i="5" s="1"/>
  <c r="N89" i="4"/>
  <c r="O89" i="4" s="1"/>
  <c r="N57" i="4"/>
  <c r="O57" i="4" s="1"/>
  <c r="K102" i="4"/>
  <c r="K101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100" i="4"/>
  <c r="K99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98" i="4"/>
  <c r="G14" i="4"/>
  <c r="K105" i="4"/>
  <c r="K97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104" i="4"/>
  <c r="K96" i="4"/>
  <c r="K103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P31" i="11" l="1"/>
  <c r="P32" i="11" s="1"/>
  <c r="R31" i="11"/>
  <c r="U31" i="11" s="1"/>
  <c r="P30" i="9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Q30" i="9"/>
  <c r="R30" i="9" s="1"/>
  <c r="Q30" i="16"/>
  <c r="R30" i="16" s="1"/>
  <c r="P30" i="16"/>
  <c r="P31" i="16" s="1"/>
  <c r="P32" i="16" s="1"/>
  <c r="Q30" i="5"/>
  <c r="R30" i="5" s="1"/>
  <c r="P30" i="5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Q35" i="5"/>
  <c r="Q30" i="12"/>
  <c r="R30" i="12" s="1"/>
  <c r="P30" i="12"/>
  <c r="Q57" i="12"/>
  <c r="Q79" i="13"/>
  <c r="Q42" i="15"/>
  <c r="Q93" i="16"/>
  <c r="Q89" i="17"/>
  <c r="Q33" i="4"/>
  <c r="P33" i="4"/>
  <c r="P34" i="4" s="1"/>
  <c r="P35" i="4" s="1"/>
  <c r="P36" i="4" s="1"/>
  <c r="Q90" i="6"/>
  <c r="Q59" i="5"/>
  <c r="Q103" i="5"/>
  <c r="Q100" i="6"/>
  <c r="Q105" i="12"/>
  <c r="Q42" i="12"/>
  <c r="Q69" i="13"/>
  <c r="Q97" i="13"/>
  <c r="Q68" i="17"/>
  <c r="Q61" i="4"/>
  <c r="Q30" i="6"/>
  <c r="R30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Q55" i="6"/>
  <c r="Q83" i="5"/>
  <c r="Q95" i="5"/>
  <c r="Q47" i="5"/>
  <c r="Q52" i="6"/>
  <c r="Q97" i="12"/>
  <c r="Q31" i="12"/>
  <c r="R31" i="12" s="1"/>
  <c r="P31" i="12"/>
  <c r="P32" i="12" s="1"/>
  <c r="Q82" i="13"/>
  <c r="Q54" i="13"/>
  <c r="Q105" i="13"/>
  <c r="Q71" i="16"/>
  <c r="Q93" i="4"/>
  <c r="Q87" i="5"/>
  <c r="Q79" i="5"/>
  <c r="Q103" i="9"/>
  <c r="Q94" i="12"/>
  <c r="Q79" i="11"/>
  <c r="Q91" i="13"/>
  <c r="Q90" i="15"/>
  <c r="Q67" i="16"/>
  <c r="Q51" i="6"/>
  <c r="Q76" i="6"/>
  <c r="Q77" i="6"/>
  <c r="Q94" i="6"/>
  <c r="Q101" i="6"/>
  <c r="Q38" i="4"/>
  <c r="Q49" i="5"/>
  <c r="Q69" i="12"/>
  <c r="Q97" i="11"/>
  <c r="Q67" i="12"/>
  <c r="Q65" i="15"/>
  <c r="Q99" i="16"/>
  <c r="Q100" i="4"/>
  <c r="Q54" i="5"/>
  <c r="Q83" i="6"/>
  <c r="Q70" i="4"/>
  <c r="Q81" i="5"/>
  <c r="Q37" i="12"/>
  <c r="Q105" i="11"/>
  <c r="Q44" i="11"/>
  <c r="Q66" i="11"/>
  <c r="Q103" i="15"/>
  <c r="Q57" i="4"/>
  <c r="Q56" i="6"/>
  <c r="Q46" i="9"/>
  <c r="Q65" i="12"/>
  <c r="Q73" i="11"/>
  <c r="Q88" i="13"/>
  <c r="Q95" i="15"/>
  <c r="Q33" i="17"/>
  <c r="Q34" i="6"/>
  <c r="Q61" i="12"/>
  <c r="Q89" i="4"/>
  <c r="Q88" i="6"/>
  <c r="Q78" i="9"/>
  <c r="Q43" i="12"/>
  <c r="Q31" i="13"/>
  <c r="R31" i="13" s="1"/>
  <c r="P31" i="13"/>
  <c r="P32" i="13" s="1"/>
  <c r="Q62" i="15"/>
  <c r="Q43" i="15"/>
  <c r="Q91" i="16"/>
  <c r="Q83" i="17"/>
  <c r="Q58" i="6"/>
  <c r="Q64" i="11"/>
  <c r="Q36" i="6"/>
  <c r="Q74" i="15"/>
  <c r="Q59" i="11"/>
  <c r="Q84" i="12"/>
  <c r="Q73" i="4"/>
  <c r="Q86" i="4"/>
  <c r="Q83" i="4"/>
  <c r="Q96" i="4"/>
  <c r="Q40" i="6"/>
  <c r="Q79" i="12"/>
  <c r="Q46" i="12"/>
  <c r="Q101" i="11"/>
  <c r="Q99" i="15"/>
  <c r="Q88" i="16"/>
  <c r="Q93" i="17"/>
  <c r="Q61" i="6"/>
  <c r="Q69" i="11"/>
  <c r="Q101" i="5"/>
  <c r="Q80" i="15"/>
  <c r="Q66" i="6"/>
  <c r="Q60" i="6"/>
  <c r="Q56" i="12"/>
  <c r="Q89" i="5"/>
  <c r="Q84" i="6"/>
  <c r="Q72" i="6"/>
  <c r="Q62" i="12"/>
  <c r="Q32" i="15"/>
  <c r="Q94" i="15"/>
  <c r="Q49" i="16"/>
  <c r="Q60" i="17"/>
  <c r="Q75" i="5"/>
  <c r="Q67" i="6"/>
  <c r="Q93" i="6"/>
  <c r="Q90" i="11"/>
  <c r="Q70" i="9"/>
  <c r="Q104" i="12"/>
  <c r="Q39" i="12"/>
  <c r="Q58" i="13"/>
  <c r="Q44" i="15"/>
  <c r="Q54" i="9"/>
  <c r="Q71" i="9"/>
  <c r="Q103" i="12"/>
  <c r="Q99" i="13"/>
  <c r="Q101" i="15"/>
  <c r="Q46" i="16"/>
  <c r="Q43" i="5"/>
  <c r="Q86" i="5"/>
  <c r="Q38" i="6"/>
  <c r="Q99" i="5"/>
  <c r="Q33" i="11"/>
  <c r="P33" i="1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Q76" i="12"/>
  <c r="Q45" i="13"/>
  <c r="Q47" i="13"/>
  <c r="Q56" i="13"/>
  <c r="Q57" i="15"/>
  <c r="Q44" i="6"/>
  <c r="Q34" i="9"/>
  <c r="Q60" i="9"/>
  <c r="Q100" i="12"/>
  <c r="Q96" i="12"/>
  <c r="Q74" i="12"/>
  <c r="R32" i="12"/>
  <c r="U30" i="13"/>
  <c r="T30" i="13"/>
  <c r="Q68" i="5"/>
  <c r="Q86" i="9"/>
  <c r="Q97" i="9"/>
  <c r="Q95" i="12"/>
  <c r="Q80" i="12"/>
  <c r="Q99" i="11"/>
  <c r="Q72" i="13"/>
  <c r="Q41" i="15"/>
  <c r="Q79" i="15"/>
  <c r="Q67" i="5"/>
  <c r="Q70" i="6"/>
  <c r="Q92" i="5"/>
  <c r="Q33" i="5"/>
  <c r="Q99" i="9"/>
  <c r="Q72" i="12"/>
  <c r="Q85" i="13"/>
  <c r="Q47" i="16"/>
  <c r="Q90" i="17"/>
  <c r="Q39" i="6"/>
  <c r="Q92" i="9"/>
  <c r="Q71" i="12"/>
  <c r="Q45" i="6"/>
  <c r="Q62" i="6"/>
  <c r="Q87" i="6"/>
  <c r="Q86" i="12"/>
  <c r="Q102" i="6"/>
  <c r="Q43" i="9"/>
  <c r="Q105" i="9"/>
  <c r="Q78" i="12"/>
  <c r="Q47" i="12"/>
  <c r="Q93" i="15"/>
  <c r="Q59" i="6"/>
  <c r="Q53" i="6"/>
  <c r="Q89" i="12"/>
  <c r="Q65" i="5"/>
  <c r="Q90" i="12"/>
  <c r="Q82" i="11"/>
  <c r="Q69" i="16"/>
  <c r="Q45" i="4"/>
  <c r="Q71" i="6"/>
  <c r="Q93" i="12"/>
  <c r="Q31" i="6"/>
  <c r="R31" i="6" s="1"/>
  <c r="R32" i="6" s="1"/>
  <c r="Q64" i="6"/>
  <c r="Q92" i="12"/>
  <c r="Q41" i="12"/>
  <c r="Q39" i="13"/>
  <c r="Q48" i="15"/>
  <c r="Q91" i="6"/>
  <c r="Q85" i="6"/>
  <c r="Q102" i="12"/>
  <c r="Q50" i="13"/>
  <c r="Q44" i="5"/>
  <c r="Q62" i="5"/>
  <c r="Q35" i="6"/>
  <c r="Q38" i="9"/>
  <c r="Q75" i="11"/>
  <c r="Q57" i="11"/>
  <c r="Q75" i="15"/>
  <c r="Q68" i="16"/>
  <c r="Q77" i="4"/>
  <c r="Q42" i="6"/>
  <c r="Q46" i="6"/>
  <c r="Q97" i="6"/>
  <c r="Q68" i="12"/>
  <c r="Q66" i="12"/>
  <c r="Q98" i="4"/>
  <c r="Q68" i="6"/>
  <c r="Q45" i="12"/>
  <c r="Q53" i="12"/>
  <c r="Q63" i="13"/>
  <c r="Q37" i="4"/>
  <c r="P37" i="4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Q87" i="12"/>
  <c r="Q76" i="5"/>
  <c r="Q96" i="6"/>
  <c r="Q62" i="9"/>
  <c r="Q92" i="11"/>
  <c r="Q35" i="12"/>
  <c r="Q101" i="13"/>
  <c r="Q63" i="15"/>
  <c r="Q58" i="15"/>
  <c r="Q103" i="16"/>
  <c r="Q98" i="5"/>
  <c r="Q74" i="6"/>
  <c r="Q78" i="6"/>
  <c r="Q105" i="6"/>
  <c r="Q65" i="9"/>
  <c r="Q37" i="15"/>
  <c r="Q65" i="4"/>
  <c r="Q38" i="12"/>
  <c r="Q64" i="12"/>
  <c r="Q91" i="15"/>
  <c r="Q69" i="4"/>
  <c r="Q93" i="9"/>
  <c r="Q41" i="11"/>
  <c r="Q70" i="12"/>
  <c r="Q41" i="4"/>
  <c r="Q54" i="4"/>
  <c r="Q51" i="4"/>
  <c r="Q104" i="6"/>
  <c r="Q101" i="12"/>
  <c r="Q51" i="12"/>
  <c r="Q64" i="15"/>
  <c r="Q95" i="16"/>
  <c r="U30" i="4"/>
  <c r="Q91" i="5"/>
  <c r="Q98" i="6"/>
  <c r="R32" i="13"/>
  <c r="Q53" i="11"/>
  <c r="Q53" i="4"/>
  <c r="Q43" i="6"/>
  <c r="Q79" i="6"/>
  <c r="Q77" i="9"/>
  <c r="Q104" i="11"/>
  <c r="Q73" i="15"/>
  <c r="Q77" i="15"/>
  <c r="Q47" i="17"/>
  <c r="Q57" i="17"/>
  <c r="Q37" i="19"/>
  <c r="Q51" i="18"/>
  <c r="Q81" i="17"/>
  <c r="Q34" i="19"/>
  <c r="Q90" i="16"/>
  <c r="Q72" i="19"/>
  <c r="Q96" i="17"/>
  <c r="Q54" i="18"/>
  <c r="Q78" i="18"/>
  <c r="Q80" i="18"/>
  <c r="Q72" i="17"/>
  <c r="Q102" i="18"/>
  <c r="Q52" i="19"/>
  <c r="Q46" i="15"/>
  <c r="Q39" i="17"/>
  <c r="Q34" i="13"/>
  <c r="Q42" i="13"/>
  <c r="Q85" i="4"/>
  <c r="Q75" i="6"/>
  <c r="Q99" i="6"/>
  <c r="Q56" i="11"/>
  <c r="Q74" i="13"/>
  <c r="Q104" i="15"/>
  <c r="Q105" i="17"/>
  <c r="Q30" i="17"/>
  <c r="R30" i="17" s="1"/>
  <c r="P30" i="17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P84" i="17" s="1"/>
  <c r="P85" i="17" s="1"/>
  <c r="P86" i="17" s="1"/>
  <c r="P87" i="17" s="1"/>
  <c r="P88" i="17" s="1"/>
  <c r="P89" i="17" s="1"/>
  <c r="P90" i="17" s="1"/>
  <c r="P91" i="17" s="1"/>
  <c r="P92" i="17" s="1"/>
  <c r="P93" i="17" s="1"/>
  <c r="P94" i="17" s="1"/>
  <c r="P95" i="17" s="1"/>
  <c r="P96" i="17" s="1"/>
  <c r="P97" i="17" s="1"/>
  <c r="P98" i="17" s="1"/>
  <c r="P99" i="17" s="1"/>
  <c r="P100" i="17" s="1"/>
  <c r="P101" i="17" s="1"/>
  <c r="P102" i="17" s="1"/>
  <c r="P103" i="17" s="1"/>
  <c r="P104" i="17" s="1"/>
  <c r="P105" i="17" s="1"/>
  <c r="Q66" i="16"/>
  <c r="U30" i="19"/>
  <c r="Q87" i="16"/>
  <c r="Q49" i="17"/>
  <c r="Q97" i="18"/>
  <c r="Q95" i="19"/>
  <c r="Q41" i="16"/>
  <c r="Q35" i="16"/>
  <c r="Q35" i="17"/>
  <c r="Q70" i="19"/>
  <c r="Q37" i="17"/>
  <c r="Q87" i="18"/>
  <c r="Q105" i="19"/>
  <c r="Q62" i="16"/>
  <c r="Q47" i="15"/>
  <c r="Q71" i="13"/>
  <c r="Q49" i="4"/>
  <c r="Q58" i="9"/>
  <c r="Q68" i="9"/>
  <c r="Q59" i="12"/>
  <c r="Q88" i="11"/>
  <c r="Q40" i="11"/>
  <c r="Q33" i="15"/>
  <c r="Q96" i="15"/>
  <c r="Q88" i="15"/>
  <c r="Q74" i="16"/>
  <c r="Q55" i="17"/>
  <c r="Q65" i="16"/>
  <c r="Q104" i="17"/>
  <c r="Q71" i="17"/>
  <c r="Q32" i="19"/>
  <c r="Q86" i="19"/>
  <c r="Q77" i="17"/>
  <c r="P33" i="16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P87" i="16" s="1"/>
  <c r="P88" i="16" s="1"/>
  <c r="P89" i="16" s="1"/>
  <c r="P90" i="16" s="1"/>
  <c r="P91" i="16" s="1"/>
  <c r="P92" i="16" s="1"/>
  <c r="P93" i="16" s="1"/>
  <c r="P94" i="16" s="1"/>
  <c r="P95" i="16" s="1"/>
  <c r="P96" i="16" s="1"/>
  <c r="P97" i="16" s="1"/>
  <c r="P98" i="16" s="1"/>
  <c r="P99" i="16" s="1"/>
  <c r="P100" i="16" s="1"/>
  <c r="P101" i="16" s="1"/>
  <c r="P102" i="16" s="1"/>
  <c r="P103" i="16" s="1"/>
  <c r="P104" i="16" s="1"/>
  <c r="P105" i="16" s="1"/>
  <c r="Q33" i="16"/>
  <c r="Q94" i="18"/>
  <c r="Q75" i="19"/>
  <c r="Q77" i="16"/>
  <c r="Q34" i="16"/>
  <c r="Q81" i="19"/>
  <c r="Q41" i="19"/>
  <c r="Q61" i="16"/>
  <c r="Q85" i="15"/>
  <c r="Q81" i="4"/>
  <c r="Q99" i="12"/>
  <c r="Q54" i="6"/>
  <c r="Q102" i="9"/>
  <c r="Q90" i="9"/>
  <c r="Q47" i="11"/>
  <c r="Q76" i="13"/>
  <c r="Q33" i="13"/>
  <c r="P33" i="13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P104" i="13" s="1"/>
  <c r="P105" i="13" s="1"/>
  <c r="Q40" i="15"/>
  <c r="Q70" i="15"/>
  <c r="Q73" i="16"/>
  <c r="Q65" i="19"/>
  <c r="Q86" i="16"/>
  <c r="Q64" i="18"/>
  <c r="Q74" i="19"/>
  <c r="Q44" i="19"/>
  <c r="Q43" i="19"/>
  <c r="Q85" i="17"/>
  <c r="Q76" i="17"/>
  <c r="Q43" i="16"/>
  <c r="Q59" i="17"/>
  <c r="Q69" i="18"/>
  <c r="Q31" i="19"/>
  <c r="R31" i="19" s="1"/>
  <c r="S29" i="19" s="1"/>
  <c r="P31" i="19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P84" i="19" s="1"/>
  <c r="P85" i="19" s="1"/>
  <c r="P86" i="19" s="1"/>
  <c r="P87" i="19" s="1"/>
  <c r="P88" i="19" s="1"/>
  <c r="P89" i="19" s="1"/>
  <c r="P90" i="19" s="1"/>
  <c r="P91" i="19" s="1"/>
  <c r="P92" i="19" s="1"/>
  <c r="P93" i="19" s="1"/>
  <c r="P94" i="19" s="1"/>
  <c r="P95" i="19" s="1"/>
  <c r="P96" i="19" s="1"/>
  <c r="P97" i="19" s="1"/>
  <c r="P98" i="19" s="1"/>
  <c r="P99" i="19" s="1"/>
  <c r="P100" i="19" s="1"/>
  <c r="P101" i="19" s="1"/>
  <c r="P102" i="19" s="1"/>
  <c r="P103" i="19" s="1"/>
  <c r="P104" i="19" s="1"/>
  <c r="P105" i="19" s="1"/>
  <c r="Q85" i="16"/>
  <c r="Q78" i="15"/>
  <c r="Q52" i="16"/>
  <c r="Q70" i="17"/>
  <c r="Q84" i="17"/>
  <c r="Q79" i="19"/>
  <c r="Q92" i="17"/>
  <c r="Q53" i="15"/>
  <c r="Q74" i="17"/>
  <c r="Q43" i="17"/>
  <c r="Q100" i="19"/>
  <c r="Q38" i="15"/>
  <c r="Q63" i="12"/>
  <c r="R31" i="4"/>
  <c r="Q50" i="6"/>
  <c r="Q37" i="6"/>
  <c r="Q86" i="6"/>
  <c r="Q88" i="9"/>
  <c r="Q98" i="12"/>
  <c r="X30" i="11"/>
  <c r="U30" i="11"/>
  <c r="Q94" i="13"/>
  <c r="U31" i="18"/>
  <c r="Q105" i="18"/>
  <c r="Q91" i="19"/>
  <c r="Q57" i="16"/>
  <c r="Q53" i="17"/>
  <c r="Q99" i="18"/>
  <c r="Q88" i="19"/>
  <c r="Q84" i="19"/>
  <c r="Q84" i="15"/>
  <c r="Q64" i="17"/>
  <c r="Q67" i="17"/>
  <c r="Q98" i="16"/>
  <c r="Q32" i="17"/>
  <c r="Q65" i="17"/>
  <c r="Q61" i="17"/>
  <c r="Q67" i="19"/>
  <c r="Q68" i="15"/>
  <c r="Q51" i="16"/>
  <c r="Q62" i="19"/>
  <c r="T30" i="19"/>
  <c r="Q91" i="17"/>
  <c r="Q52" i="15"/>
  <c r="Q50" i="17"/>
  <c r="Q71" i="19"/>
  <c r="Q54" i="19"/>
  <c r="Q51" i="5"/>
  <c r="Q37" i="11"/>
  <c r="Q85" i="12"/>
  <c r="Q82" i="6"/>
  <c r="Q69" i="6"/>
  <c r="Q55" i="12"/>
  <c r="T30" i="11"/>
  <c r="Q87" i="15"/>
  <c r="Q46" i="17"/>
  <c r="Q72" i="18"/>
  <c r="Q54" i="16"/>
  <c r="Q41" i="18"/>
  <c r="Q52" i="17"/>
  <c r="Q63" i="18"/>
  <c r="Q97" i="19"/>
  <c r="Q83" i="15"/>
  <c r="Q86" i="17"/>
  <c r="Q49" i="18"/>
  <c r="Q92" i="19"/>
  <c r="Q67" i="15"/>
  <c r="Q97" i="17"/>
  <c r="Q50" i="15"/>
  <c r="Q99" i="17"/>
  <c r="U30" i="18"/>
  <c r="T30" i="18"/>
  <c r="Q62" i="18"/>
  <c r="Q39" i="15"/>
  <c r="Q58" i="12"/>
  <c r="Q88" i="12"/>
  <c r="Q60" i="12"/>
  <c r="Q61" i="15"/>
  <c r="Q92" i="6"/>
  <c r="Q49" i="11"/>
  <c r="Q77" i="12"/>
  <c r="Q54" i="12"/>
  <c r="Q96" i="13"/>
  <c r="Q55" i="15"/>
  <c r="Q31" i="17"/>
  <c r="Q55" i="19"/>
  <c r="Q75" i="16"/>
  <c r="Q80" i="17"/>
  <c r="R32" i="18"/>
  <c r="Q38" i="18"/>
  <c r="P38" i="18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P84" i="18" s="1"/>
  <c r="P85" i="18" s="1"/>
  <c r="P86" i="18" s="1"/>
  <c r="P87" i="18" s="1"/>
  <c r="P88" i="18" s="1"/>
  <c r="P89" i="18" s="1"/>
  <c r="P90" i="18" s="1"/>
  <c r="P91" i="18" s="1"/>
  <c r="P92" i="18" s="1"/>
  <c r="P93" i="18" s="1"/>
  <c r="P94" i="18" s="1"/>
  <c r="P95" i="18" s="1"/>
  <c r="P96" i="18" s="1"/>
  <c r="P97" i="18" s="1"/>
  <c r="P98" i="18" s="1"/>
  <c r="P99" i="18" s="1"/>
  <c r="P100" i="18" s="1"/>
  <c r="P101" i="18" s="1"/>
  <c r="P102" i="18" s="1"/>
  <c r="P103" i="18" s="1"/>
  <c r="P104" i="18" s="1"/>
  <c r="P105" i="18" s="1"/>
  <c r="Q85" i="18"/>
  <c r="Q47" i="19"/>
  <c r="Q66" i="15"/>
  <c r="Q36" i="15"/>
  <c r="Q103" i="19"/>
  <c r="Q95" i="17"/>
  <c r="Q82" i="17"/>
  <c r="Q49" i="15"/>
  <c r="Q101" i="17"/>
  <c r="Q98" i="17"/>
  <c r="T31" i="18"/>
  <c r="Q30" i="15"/>
  <c r="R30" i="15" s="1"/>
  <c r="P30" i="15"/>
  <c r="Q47" i="6"/>
  <c r="Q73" i="9"/>
  <c r="Q75" i="9"/>
  <c r="Q45" i="9"/>
  <c r="Q91" i="12"/>
  <c r="Q73" i="12"/>
  <c r="Q96" i="11"/>
  <c r="Q33" i="12"/>
  <c r="R33" i="12" s="1"/>
  <c r="R34" i="12" s="1"/>
  <c r="P33" i="12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P84" i="12" s="1"/>
  <c r="P85" i="12" s="1"/>
  <c r="P86" i="12" s="1"/>
  <c r="P87" i="12" s="1"/>
  <c r="P88" i="12" s="1"/>
  <c r="P89" i="12" s="1"/>
  <c r="P90" i="12" s="1"/>
  <c r="P91" i="12" s="1"/>
  <c r="P92" i="12" s="1"/>
  <c r="P93" i="12" s="1"/>
  <c r="P94" i="12" s="1"/>
  <c r="P95" i="12" s="1"/>
  <c r="P96" i="12" s="1"/>
  <c r="P97" i="12" s="1"/>
  <c r="P98" i="12" s="1"/>
  <c r="P99" i="12" s="1"/>
  <c r="P100" i="12" s="1"/>
  <c r="P101" i="12" s="1"/>
  <c r="P102" i="12" s="1"/>
  <c r="P103" i="12" s="1"/>
  <c r="P104" i="12" s="1"/>
  <c r="P105" i="12" s="1"/>
  <c r="Q104" i="13"/>
  <c r="Q45" i="15"/>
  <c r="Q92" i="15"/>
  <c r="Q51" i="15"/>
  <c r="Q60" i="15"/>
  <c r="Q54" i="15"/>
  <c r="Q83" i="16"/>
  <c r="Q54" i="17"/>
  <c r="Q50" i="18"/>
  <c r="Q51" i="19"/>
  <c r="Q78" i="16"/>
  <c r="Q75" i="17"/>
  <c r="Q92" i="18"/>
  <c r="Q72" i="15"/>
  <c r="Q35" i="15"/>
  <c r="Q80" i="16"/>
  <c r="Q58" i="19"/>
  <c r="Q42" i="17"/>
  <c r="Q88" i="18"/>
  <c r="Q57" i="19"/>
  <c r="Q82" i="16"/>
  <c r="Q31" i="15"/>
  <c r="R31" i="15" s="1"/>
  <c r="P31" i="15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P84" i="15" s="1"/>
  <c r="P85" i="15" s="1"/>
  <c r="P86" i="15" s="1"/>
  <c r="P87" i="15" s="1"/>
  <c r="P88" i="15" s="1"/>
  <c r="P89" i="15" s="1"/>
  <c r="P90" i="15" s="1"/>
  <c r="P91" i="15" s="1"/>
  <c r="P92" i="15" s="1"/>
  <c r="P93" i="15" s="1"/>
  <c r="P94" i="15" s="1"/>
  <c r="P95" i="15" s="1"/>
  <c r="P96" i="15" s="1"/>
  <c r="P97" i="15" s="1"/>
  <c r="P98" i="15" s="1"/>
  <c r="P99" i="15" s="1"/>
  <c r="P100" i="15" s="1"/>
  <c r="P101" i="15" s="1"/>
  <c r="P102" i="15" s="1"/>
  <c r="P103" i="15" s="1"/>
  <c r="P104" i="15" s="1"/>
  <c r="P105" i="15" s="1"/>
  <c r="R31" i="17" l="1"/>
  <c r="R32" i="11"/>
  <c r="X32" i="11" s="1"/>
  <c r="X31" i="11"/>
  <c r="T31" i="11"/>
  <c r="U30" i="9"/>
  <c r="T30" i="9"/>
  <c r="R31" i="9"/>
  <c r="R32" i="4"/>
  <c r="T32" i="4" s="1"/>
  <c r="T31" i="4"/>
  <c r="T30" i="5"/>
  <c r="U30" i="5"/>
  <c r="U30" i="16"/>
  <c r="T30" i="16"/>
  <c r="R33" i="13"/>
  <c r="R31" i="5"/>
  <c r="S29" i="13"/>
  <c r="R31" i="16"/>
  <c r="U32" i="6"/>
  <c r="T32" i="6"/>
  <c r="R33" i="6"/>
  <c r="R34" i="6" s="1"/>
  <c r="U34" i="12"/>
  <c r="T34" i="12"/>
  <c r="U31" i="17"/>
  <c r="T31" i="17"/>
  <c r="U31" i="12"/>
  <c r="T31" i="12"/>
  <c r="R34" i="13"/>
  <c r="U30" i="15"/>
  <c r="S29" i="15"/>
  <c r="T30" i="15"/>
  <c r="U31" i="4"/>
  <c r="R33" i="11"/>
  <c r="U30" i="6"/>
  <c r="T30" i="6"/>
  <c r="R32" i="19"/>
  <c r="U32" i="13"/>
  <c r="T32" i="13"/>
  <c r="U32" i="18"/>
  <c r="T32" i="18"/>
  <c r="R33" i="18"/>
  <c r="S29" i="18" s="1"/>
  <c r="U31" i="6"/>
  <c r="T31" i="6"/>
  <c r="U31" i="13"/>
  <c r="T31" i="13"/>
  <c r="U30" i="12"/>
  <c r="S29" i="12"/>
  <c r="S30" i="12"/>
  <c r="T30" i="12"/>
  <c r="R32" i="17"/>
  <c r="U31" i="15"/>
  <c r="T31" i="15"/>
  <c r="U33" i="12"/>
  <c r="T33" i="12"/>
  <c r="U31" i="19"/>
  <c r="T31" i="19"/>
  <c r="U30" i="17"/>
  <c r="T30" i="17"/>
  <c r="R35" i="12"/>
  <c r="U33" i="13"/>
  <c r="T33" i="13"/>
  <c r="U32" i="12"/>
  <c r="T32" i="12"/>
  <c r="R32" i="15"/>
  <c r="R33" i="15" s="1"/>
  <c r="R33" i="4" l="1"/>
  <c r="U32" i="4"/>
  <c r="T32" i="11"/>
  <c r="U32" i="11"/>
  <c r="R32" i="9"/>
  <c r="U31" i="9"/>
  <c r="T31" i="9"/>
  <c r="S29" i="6"/>
  <c r="T31" i="16"/>
  <c r="R32" i="16"/>
  <c r="U31" i="16"/>
  <c r="T31" i="5"/>
  <c r="R32" i="5"/>
  <c r="U31" i="5"/>
  <c r="U35" i="12"/>
  <c r="T35" i="12"/>
  <c r="R36" i="12"/>
  <c r="U32" i="19"/>
  <c r="T32" i="19"/>
  <c r="R33" i="19"/>
  <c r="U33" i="4"/>
  <c r="R34" i="4"/>
  <c r="T34" i="4" s="1"/>
  <c r="U33" i="6"/>
  <c r="T33" i="6"/>
  <c r="U34" i="6"/>
  <c r="T34" i="6"/>
  <c r="U32" i="15"/>
  <c r="T32" i="15"/>
  <c r="U34" i="13"/>
  <c r="T34" i="13"/>
  <c r="R35" i="13"/>
  <c r="S30" i="19"/>
  <c r="U32" i="17"/>
  <c r="T32" i="17"/>
  <c r="U33" i="18"/>
  <c r="T33" i="18"/>
  <c r="R34" i="18"/>
  <c r="S30" i="18"/>
  <c r="U33" i="11"/>
  <c r="X33" i="11"/>
  <c r="T33" i="11"/>
  <c r="S29" i="11"/>
  <c r="R34" i="11"/>
  <c r="S31" i="12"/>
  <c r="U33" i="15"/>
  <c r="T33" i="15"/>
  <c r="R34" i="15"/>
  <c r="S30" i="6"/>
  <c r="R33" i="17"/>
  <c r="S30" i="13"/>
  <c r="R35" i="6"/>
  <c r="S31" i="6" s="1"/>
  <c r="T33" i="4" l="1"/>
  <c r="S29" i="4"/>
  <c r="S29" i="9"/>
  <c r="R33" i="9"/>
  <c r="S30" i="9" s="1"/>
  <c r="U32" i="9"/>
  <c r="T32" i="9"/>
  <c r="T32" i="5"/>
  <c r="U32" i="5"/>
  <c r="S29" i="5"/>
  <c r="R33" i="5"/>
  <c r="U32" i="16"/>
  <c r="T32" i="16"/>
  <c r="R33" i="16"/>
  <c r="U33" i="19"/>
  <c r="T33" i="19"/>
  <c r="R34" i="19"/>
  <c r="S32" i="19" s="1"/>
  <c r="S31" i="19"/>
  <c r="X34" i="11"/>
  <c r="U34" i="11"/>
  <c r="T34" i="11"/>
  <c r="R35" i="11"/>
  <c r="U35" i="13"/>
  <c r="T35" i="13"/>
  <c r="R36" i="13"/>
  <c r="S31" i="13"/>
  <c r="U34" i="15"/>
  <c r="T34" i="15"/>
  <c r="R35" i="15"/>
  <c r="S31" i="15" s="1"/>
  <c r="U34" i="4"/>
  <c r="R35" i="4"/>
  <c r="T35" i="4" s="1"/>
  <c r="S30" i="4"/>
  <c r="U33" i="17"/>
  <c r="T33" i="17"/>
  <c r="R34" i="17"/>
  <c r="S29" i="17"/>
  <c r="S30" i="17"/>
  <c r="U34" i="18"/>
  <c r="T34" i="18"/>
  <c r="R35" i="18"/>
  <c r="S31" i="18" s="1"/>
  <c r="S30" i="15"/>
  <c r="U36" i="12"/>
  <c r="T36" i="12"/>
  <c r="R37" i="12"/>
  <c r="S32" i="12"/>
  <c r="U35" i="6"/>
  <c r="T35" i="6"/>
  <c r="R36" i="6"/>
  <c r="S30" i="11"/>
  <c r="S32" i="6"/>
  <c r="U33" i="9" l="1"/>
  <c r="T33" i="9"/>
  <c r="R34" i="9"/>
  <c r="R34" i="16"/>
  <c r="T33" i="16"/>
  <c r="S30" i="16"/>
  <c r="U33" i="16"/>
  <c r="T33" i="5"/>
  <c r="U33" i="5"/>
  <c r="R34" i="5"/>
  <c r="S29" i="16"/>
  <c r="U35" i="4"/>
  <c r="R36" i="4"/>
  <c r="T36" i="4" s="1"/>
  <c r="S32" i="4"/>
  <c r="S31" i="4"/>
  <c r="U36" i="13"/>
  <c r="T36" i="13"/>
  <c r="R37" i="13"/>
  <c r="S33" i="13" s="1"/>
  <c r="U35" i="15"/>
  <c r="T35" i="15"/>
  <c r="R36" i="15"/>
  <c r="U34" i="19"/>
  <c r="T34" i="19"/>
  <c r="R35" i="19"/>
  <c r="U36" i="6"/>
  <c r="T36" i="6"/>
  <c r="R37" i="6"/>
  <c r="S33" i="6" s="1"/>
  <c r="U37" i="12"/>
  <c r="T37" i="12"/>
  <c r="R38" i="12"/>
  <c r="S34" i="12" s="1"/>
  <c r="S33" i="12"/>
  <c r="X35" i="11"/>
  <c r="U35" i="11"/>
  <c r="T35" i="11"/>
  <c r="R36" i="11"/>
  <c r="S31" i="11"/>
  <c r="U34" i="17"/>
  <c r="T34" i="17"/>
  <c r="R35" i="17"/>
  <c r="U35" i="18"/>
  <c r="T35" i="18"/>
  <c r="R36" i="18"/>
  <c r="S32" i="18"/>
  <c r="S32" i="13"/>
  <c r="T34" i="9" l="1"/>
  <c r="R35" i="9"/>
  <c r="S32" i="9" s="1"/>
  <c r="U34" i="9"/>
  <c r="S31" i="9"/>
  <c r="R35" i="5"/>
  <c r="U34" i="5"/>
  <c r="T34" i="5"/>
  <c r="S30" i="5"/>
  <c r="R35" i="16"/>
  <c r="T34" i="16"/>
  <c r="U34" i="16"/>
  <c r="U38" i="12"/>
  <c r="T38" i="12"/>
  <c r="R39" i="12"/>
  <c r="S35" i="12" s="1"/>
  <c r="U36" i="4"/>
  <c r="R37" i="4"/>
  <c r="T37" i="4" s="1"/>
  <c r="U36" i="15"/>
  <c r="T36" i="15"/>
  <c r="R37" i="15"/>
  <c r="U36" i="18"/>
  <c r="T36" i="18"/>
  <c r="R37" i="18"/>
  <c r="S33" i="18" s="1"/>
  <c r="U35" i="17"/>
  <c r="T35" i="17"/>
  <c r="R36" i="17"/>
  <c r="S32" i="17" s="1"/>
  <c r="S31" i="17"/>
  <c r="U37" i="13"/>
  <c r="T37" i="13"/>
  <c r="R38" i="13"/>
  <c r="S34" i="13"/>
  <c r="U35" i="19"/>
  <c r="T35" i="19"/>
  <c r="R36" i="19"/>
  <c r="S33" i="19"/>
  <c r="X36" i="11"/>
  <c r="U36" i="11"/>
  <c r="T36" i="11"/>
  <c r="R37" i="11"/>
  <c r="S33" i="11" s="1"/>
  <c r="S32" i="11"/>
  <c r="U37" i="6"/>
  <c r="T37" i="6"/>
  <c r="R38" i="6"/>
  <c r="S34" i="6" s="1"/>
  <c r="S32" i="15"/>
  <c r="T35" i="9" l="1"/>
  <c r="R36" i="9"/>
  <c r="U35" i="9"/>
  <c r="U35" i="16"/>
  <c r="R36" i="16"/>
  <c r="T35" i="16"/>
  <c r="S31" i="16"/>
  <c r="S32" i="16"/>
  <c r="S33" i="4"/>
  <c r="S31" i="5"/>
  <c r="U35" i="5"/>
  <c r="T35" i="5"/>
  <c r="R36" i="5"/>
  <c r="S32" i="5"/>
  <c r="U36" i="17"/>
  <c r="T36" i="17"/>
  <c r="R37" i="17"/>
  <c r="S33" i="17" s="1"/>
  <c r="U37" i="4"/>
  <c r="R38" i="4"/>
  <c r="T38" i="4" s="1"/>
  <c r="S34" i="4"/>
  <c r="U38" i="6"/>
  <c r="T38" i="6"/>
  <c r="R39" i="6"/>
  <c r="U37" i="15"/>
  <c r="T37" i="15"/>
  <c r="R38" i="15"/>
  <c r="S33" i="15"/>
  <c r="U36" i="19"/>
  <c r="T36" i="19"/>
  <c r="R37" i="19"/>
  <c r="S34" i="19"/>
  <c r="U38" i="13"/>
  <c r="T38" i="13"/>
  <c r="R39" i="13"/>
  <c r="S35" i="13"/>
  <c r="U37" i="18"/>
  <c r="T37" i="18"/>
  <c r="R38" i="18"/>
  <c r="U37" i="11"/>
  <c r="X37" i="11"/>
  <c r="T37" i="11"/>
  <c r="R38" i="11"/>
  <c r="U39" i="12"/>
  <c r="T39" i="12"/>
  <c r="R40" i="12"/>
  <c r="S36" i="12"/>
  <c r="S33" i="9" l="1"/>
  <c r="T36" i="9"/>
  <c r="R37" i="9"/>
  <c r="S34" i="9" s="1"/>
  <c r="U36" i="9"/>
  <c r="U36" i="16"/>
  <c r="T36" i="16"/>
  <c r="R37" i="16"/>
  <c r="S33" i="16"/>
  <c r="U36" i="5"/>
  <c r="T36" i="5"/>
  <c r="R37" i="5"/>
  <c r="U38" i="15"/>
  <c r="T38" i="15"/>
  <c r="R39" i="15"/>
  <c r="S34" i="15"/>
  <c r="U38" i="4"/>
  <c r="R39" i="4"/>
  <c r="T39" i="4" s="1"/>
  <c r="U37" i="19"/>
  <c r="T37" i="19"/>
  <c r="R38" i="19"/>
  <c r="S35" i="19"/>
  <c r="U39" i="6"/>
  <c r="T39" i="6"/>
  <c r="R40" i="6"/>
  <c r="S35" i="6"/>
  <c r="U37" i="17"/>
  <c r="T37" i="17"/>
  <c r="R38" i="17"/>
  <c r="S34" i="17"/>
  <c r="U39" i="13"/>
  <c r="T39" i="13"/>
  <c r="R40" i="13"/>
  <c r="S36" i="13"/>
  <c r="S36" i="19"/>
  <c r="U40" i="12"/>
  <c r="T40" i="12"/>
  <c r="R41" i="12"/>
  <c r="X38" i="11"/>
  <c r="U38" i="11"/>
  <c r="T38" i="11"/>
  <c r="R39" i="11"/>
  <c r="S35" i="11" s="1"/>
  <c r="S34" i="11"/>
  <c r="U38" i="18"/>
  <c r="T38" i="18"/>
  <c r="R39" i="18"/>
  <c r="S35" i="18" s="1"/>
  <c r="S34" i="18"/>
  <c r="S35" i="4"/>
  <c r="U37" i="9" l="1"/>
  <c r="T37" i="9"/>
  <c r="R38" i="9"/>
  <c r="S35" i="9" s="1"/>
  <c r="S33" i="5"/>
  <c r="T37" i="5"/>
  <c r="U37" i="5"/>
  <c r="R38" i="5"/>
  <c r="T37" i="16"/>
  <c r="U37" i="16"/>
  <c r="R38" i="16"/>
  <c r="U39" i="4"/>
  <c r="R40" i="4"/>
  <c r="T40" i="4" s="1"/>
  <c r="U40" i="6"/>
  <c r="T40" i="6"/>
  <c r="R41" i="6"/>
  <c r="S36" i="6"/>
  <c r="U38" i="17"/>
  <c r="T38" i="17"/>
  <c r="R39" i="17"/>
  <c r="S35" i="17"/>
  <c r="U38" i="19"/>
  <c r="T38" i="19"/>
  <c r="R39" i="19"/>
  <c r="U41" i="12"/>
  <c r="T41" i="12"/>
  <c r="R42" i="12"/>
  <c r="S37" i="12"/>
  <c r="U40" i="13"/>
  <c r="T40" i="13"/>
  <c r="R41" i="13"/>
  <c r="S37" i="19"/>
  <c r="U39" i="15"/>
  <c r="T39" i="15"/>
  <c r="R40" i="15"/>
  <c r="S36" i="15"/>
  <c r="S35" i="15"/>
  <c r="U39" i="18"/>
  <c r="T39" i="18"/>
  <c r="R40" i="18"/>
  <c r="X39" i="11"/>
  <c r="U39" i="11"/>
  <c r="T39" i="11"/>
  <c r="R40" i="11"/>
  <c r="T38" i="9" l="1"/>
  <c r="U38" i="9"/>
  <c r="R39" i="9"/>
  <c r="U38" i="16"/>
  <c r="T38" i="16"/>
  <c r="R39" i="16"/>
  <c r="U38" i="5"/>
  <c r="T38" i="5"/>
  <c r="R39" i="5"/>
  <c r="S34" i="5"/>
  <c r="S34" i="16"/>
  <c r="U41" i="6"/>
  <c r="T41" i="6"/>
  <c r="R42" i="6"/>
  <c r="S38" i="6"/>
  <c r="U40" i="18"/>
  <c r="T40" i="18"/>
  <c r="R41" i="18"/>
  <c r="S36" i="18"/>
  <c r="X40" i="11"/>
  <c r="U40" i="11"/>
  <c r="T40" i="11"/>
  <c r="R41" i="11"/>
  <c r="S37" i="11" s="1"/>
  <c r="S36" i="11"/>
  <c r="U41" i="13"/>
  <c r="T41" i="13"/>
  <c r="R42" i="13"/>
  <c r="S37" i="13"/>
  <c r="S38" i="13"/>
  <c r="U39" i="17"/>
  <c r="T39" i="17"/>
  <c r="R40" i="17"/>
  <c r="S36" i="17" s="1"/>
  <c r="U42" i="12"/>
  <c r="T42" i="12"/>
  <c r="R43" i="12"/>
  <c r="S39" i="12" s="1"/>
  <c r="S38" i="12"/>
  <c r="U40" i="4"/>
  <c r="R41" i="4"/>
  <c r="T41" i="4" s="1"/>
  <c r="S36" i="4"/>
  <c r="U40" i="15"/>
  <c r="T40" i="15"/>
  <c r="R41" i="15"/>
  <c r="S37" i="15"/>
  <c r="U39" i="19"/>
  <c r="T39" i="19"/>
  <c r="R40" i="19"/>
  <c r="S38" i="19"/>
  <c r="S37" i="6"/>
  <c r="S36" i="9" l="1"/>
  <c r="U39" i="9"/>
  <c r="T39" i="9"/>
  <c r="R40" i="9"/>
  <c r="S37" i="9" s="1"/>
  <c r="S35" i="5"/>
  <c r="R40" i="5"/>
  <c r="U39" i="5"/>
  <c r="T39" i="5"/>
  <c r="S35" i="16"/>
  <c r="T39" i="16"/>
  <c r="U39" i="16"/>
  <c r="R40" i="16"/>
  <c r="U41" i="18"/>
  <c r="T41" i="18"/>
  <c r="R42" i="18"/>
  <c r="U41" i="4"/>
  <c r="R42" i="4"/>
  <c r="T42" i="4" s="1"/>
  <c r="S37" i="4"/>
  <c r="S38" i="4"/>
  <c r="U43" i="12"/>
  <c r="T43" i="12"/>
  <c r="R44" i="12"/>
  <c r="U41" i="15"/>
  <c r="T41" i="15"/>
  <c r="R42" i="15"/>
  <c r="U41" i="11"/>
  <c r="X41" i="11"/>
  <c r="T41" i="11"/>
  <c r="R42" i="11"/>
  <c r="U40" i="19"/>
  <c r="T40" i="19"/>
  <c r="R41" i="19"/>
  <c r="U42" i="13"/>
  <c r="T42" i="13"/>
  <c r="R43" i="13"/>
  <c r="U40" i="17"/>
  <c r="T40" i="17"/>
  <c r="R41" i="17"/>
  <c r="S38" i="18"/>
  <c r="U42" i="6"/>
  <c r="T42" i="6"/>
  <c r="R43" i="6"/>
  <c r="S39" i="6"/>
  <c r="S37" i="18"/>
  <c r="U40" i="9" l="1"/>
  <c r="T40" i="9"/>
  <c r="R41" i="9"/>
  <c r="S38" i="9" s="1"/>
  <c r="U40" i="16"/>
  <c r="T40" i="16"/>
  <c r="R41" i="16"/>
  <c r="S36" i="16"/>
  <c r="S37" i="16"/>
  <c r="T40" i="5"/>
  <c r="R41" i="5"/>
  <c r="U40" i="5"/>
  <c r="S36" i="5"/>
  <c r="U42" i="15"/>
  <c r="T42" i="15"/>
  <c r="R43" i="15"/>
  <c r="S39" i="15" s="1"/>
  <c r="S38" i="15"/>
  <c r="U44" i="12"/>
  <c r="T44" i="12"/>
  <c r="R45" i="12"/>
  <c r="S40" i="12"/>
  <c r="U43" i="6"/>
  <c r="T43" i="6"/>
  <c r="R44" i="6"/>
  <c r="S40" i="6"/>
  <c r="X42" i="11"/>
  <c r="U42" i="11"/>
  <c r="T42" i="11"/>
  <c r="R43" i="11"/>
  <c r="S38" i="11"/>
  <c r="S39" i="11"/>
  <c r="U41" i="17"/>
  <c r="T41" i="17"/>
  <c r="R42" i="17"/>
  <c r="S38" i="17"/>
  <c r="U42" i="18"/>
  <c r="T42" i="18"/>
  <c r="R43" i="18"/>
  <c r="U41" i="19"/>
  <c r="T41" i="19"/>
  <c r="R42" i="19"/>
  <c r="S39" i="19"/>
  <c r="U42" i="4"/>
  <c r="R43" i="4"/>
  <c r="T43" i="4" s="1"/>
  <c r="S39" i="4"/>
  <c r="U43" i="13"/>
  <c r="T43" i="13"/>
  <c r="R44" i="13"/>
  <c r="S39" i="13"/>
  <c r="S37" i="17"/>
  <c r="U41" i="9" l="1"/>
  <c r="T41" i="9"/>
  <c r="R42" i="9"/>
  <c r="R42" i="5"/>
  <c r="T41" i="5"/>
  <c r="U41" i="5"/>
  <c r="S38" i="5"/>
  <c r="S37" i="5"/>
  <c r="U41" i="16"/>
  <c r="T41" i="16"/>
  <c r="R42" i="16"/>
  <c r="U43" i="15"/>
  <c r="T43" i="15"/>
  <c r="R44" i="15"/>
  <c r="S40" i="15"/>
  <c r="U44" i="13"/>
  <c r="T44" i="13"/>
  <c r="R45" i="13"/>
  <c r="S40" i="13"/>
  <c r="U42" i="17"/>
  <c r="T42" i="17"/>
  <c r="R43" i="17"/>
  <c r="S39" i="17" s="1"/>
  <c r="U43" i="4"/>
  <c r="R44" i="4"/>
  <c r="T44" i="4" s="1"/>
  <c r="U42" i="19"/>
  <c r="T42" i="19"/>
  <c r="R43" i="19"/>
  <c r="U45" i="12"/>
  <c r="T45" i="12"/>
  <c r="R46" i="12"/>
  <c r="S41" i="12"/>
  <c r="S40" i="19"/>
  <c r="U44" i="6"/>
  <c r="T44" i="6"/>
  <c r="R45" i="6"/>
  <c r="S41" i="13"/>
  <c r="U43" i="18"/>
  <c r="T43" i="18"/>
  <c r="R44" i="18"/>
  <c r="S39" i="18"/>
  <c r="S40" i="18"/>
  <c r="X43" i="11"/>
  <c r="U43" i="11"/>
  <c r="T43" i="11"/>
  <c r="R44" i="11"/>
  <c r="U42" i="9" l="1"/>
  <c r="T42" i="9"/>
  <c r="R43" i="9"/>
  <c r="S39" i="9"/>
  <c r="U42" i="16"/>
  <c r="T42" i="16"/>
  <c r="R43" i="16"/>
  <c r="S38" i="16"/>
  <c r="S39" i="16"/>
  <c r="R43" i="5"/>
  <c r="U42" i="5"/>
  <c r="T42" i="5"/>
  <c r="U45" i="6"/>
  <c r="T45" i="6"/>
  <c r="R46" i="6"/>
  <c r="S41" i="6"/>
  <c r="U44" i="4"/>
  <c r="R45" i="4"/>
  <c r="T45" i="4" s="1"/>
  <c r="U44" i="15"/>
  <c r="T44" i="15"/>
  <c r="R45" i="15"/>
  <c r="S41" i="15" s="1"/>
  <c r="U44" i="18"/>
  <c r="T44" i="18"/>
  <c r="R45" i="18"/>
  <c r="U43" i="19"/>
  <c r="T43" i="19"/>
  <c r="R44" i="19"/>
  <c r="S41" i="19"/>
  <c r="S41" i="18"/>
  <c r="U46" i="12"/>
  <c r="T46" i="12"/>
  <c r="R47" i="12"/>
  <c r="S43" i="12" s="1"/>
  <c r="S42" i="12"/>
  <c r="U45" i="13"/>
  <c r="T45" i="13"/>
  <c r="R46" i="13"/>
  <c r="X44" i="11"/>
  <c r="U44" i="11"/>
  <c r="T44" i="11"/>
  <c r="R45" i="11"/>
  <c r="S41" i="11" s="1"/>
  <c r="S40" i="11"/>
  <c r="S42" i="19"/>
  <c r="U43" i="17"/>
  <c r="T43" i="17"/>
  <c r="R44" i="17"/>
  <c r="S40" i="4"/>
  <c r="S40" i="9" l="1"/>
  <c r="U43" i="9"/>
  <c r="T43" i="9"/>
  <c r="R44" i="9"/>
  <c r="T43" i="16"/>
  <c r="U43" i="16"/>
  <c r="R44" i="16"/>
  <c r="U43" i="5"/>
  <c r="R44" i="5"/>
  <c r="T43" i="5"/>
  <c r="S39" i="5"/>
  <c r="U45" i="18"/>
  <c r="T45" i="18"/>
  <c r="R46" i="18"/>
  <c r="U46" i="6"/>
  <c r="T46" i="6"/>
  <c r="R47" i="6"/>
  <c r="S42" i="6"/>
  <c r="U45" i="4"/>
  <c r="R46" i="4"/>
  <c r="S41" i="4"/>
  <c r="U47" i="12"/>
  <c r="T47" i="12"/>
  <c r="R48" i="12"/>
  <c r="S44" i="12"/>
  <c r="U46" i="13"/>
  <c r="T46" i="13"/>
  <c r="R47" i="13"/>
  <c r="S42" i="13"/>
  <c r="U45" i="11"/>
  <c r="X45" i="11"/>
  <c r="T45" i="11"/>
  <c r="R46" i="11"/>
  <c r="U44" i="17"/>
  <c r="T44" i="17"/>
  <c r="R45" i="17"/>
  <c r="S40" i="17"/>
  <c r="U44" i="19"/>
  <c r="T44" i="19"/>
  <c r="R45" i="19"/>
  <c r="U45" i="15"/>
  <c r="T45" i="15"/>
  <c r="R46" i="15"/>
  <c r="S42" i="15"/>
  <c r="S43" i="6"/>
  <c r="S41" i="9" l="1"/>
  <c r="U44" i="9"/>
  <c r="T44" i="9"/>
  <c r="R45" i="9"/>
  <c r="S42" i="9" s="1"/>
  <c r="U44" i="5"/>
  <c r="T44" i="5"/>
  <c r="R45" i="5"/>
  <c r="S42" i="4"/>
  <c r="T46" i="4"/>
  <c r="U44" i="16"/>
  <c r="T44" i="16"/>
  <c r="R45" i="16"/>
  <c r="S40" i="16"/>
  <c r="S41" i="16"/>
  <c r="S40" i="5"/>
  <c r="U46" i="18"/>
  <c r="T46" i="18"/>
  <c r="R47" i="18"/>
  <c r="S43" i="18" s="1"/>
  <c r="S42" i="18"/>
  <c r="U45" i="19"/>
  <c r="T45" i="19"/>
  <c r="R46" i="19"/>
  <c r="S44" i="19" s="1"/>
  <c r="S43" i="19"/>
  <c r="U46" i="4"/>
  <c r="R47" i="4"/>
  <c r="U48" i="12"/>
  <c r="T48" i="12"/>
  <c r="R49" i="12"/>
  <c r="U47" i="6"/>
  <c r="T47" i="6"/>
  <c r="R48" i="6"/>
  <c r="U46" i="15"/>
  <c r="T46" i="15"/>
  <c r="R47" i="15"/>
  <c r="X46" i="11"/>
  <c r="U46" i="11"/>
  <c r="T46" i="11"/>
  <c r="R47" i="11"/>
  <c r="S42" i="11"/>
  <c r="U47" i="13"/>
  <c r="T47" i="13"/>
  <c r="R48" i="13"/>
  <c r="S43" i="13"/>
  <c r="U45" i="17"/>
  <c r="T45" i="17"/>
  <c r="R46" i="17"/>
  <c r="S41" i="17"/>
  <c r="T45" i="9" l="1"/>
  <c r="U45" i="9"/>
  <c r="R46" i="9"/>
  <c r="S43" i="9" s="1"/>
  <c r="S43" i="4"/>
  <c r="T47" i="4"/>
  <c r="U45" i="5"/>
  <c r="T45" i="5"/>
  <c r="R46" i="5"/>
  <c r="S41" i="5"/>
  <c r="U45" i="16"/>
  <c r="T45" i="16"/>
  <c r="R46" i="16"/>
  <c r="U47" i="15"/>
  <c r="T47" i="15"/>
  <c r="R48" i="15"/>
  <c r="X47" i="11"/>
  <c r="U47" i="11"/>
  <c r="T47" i="11"/>
  <c r="R48" i="11"/>
  <c r="S43" i="11"/>
  <c r="U47" i="18"/>
  <c r="T47" i="18"/>
  <c r="R48" i="18"/>
  <c r="S44" i="18" s="1"/>
  <c r="U46" i="17"/>
  <c r="T46" i="17"/>
  <c r="R47" i="17"/>
  <c r="S43" i="17" s="1"/>
  <c r="U47" i="4"/>
  <c r="R48" i="4"/>
  <c r="T48" i="4" s="1"/>
  <c r="S44" i="4"/>
  <c r="U46" i="19"/>
  <c r="T46" i="19"/>
  <c r="R47" i="19"/>
  <c r="U49" i="12"/>
  <c r="T49" i="12"/>
  <c r="R50" i="12"/>
  <c r="S46" i="12"/>
  <c r="S45" i="12"/>
  <c r="U48" i="13"/>
  <c r="T48" i="13"/>
  <c r="R49" i="13"/>
  <c r="S45" i="13"/>
  <c r="S44" i="13"/>
  <c r="U48" i="6"/>
  <c r="T48" i="6"/>
  <c r="R49" i="6"/>
  <c r="S42" i="17"/>
  <c r="S43" i="15"/>
  <c r="S44" i="6"/>
  <c r="U46" i="9" l="1"/>
  <c r="T46" i="9"/>
  <c r="R47" i="9"/>
  <c r="S44" i="9" s="1"/>
  <c r="S42" i="5"/>
  <c r="R47" i="5"/>
  <c r="U46" i="5"/>
  <c r="T46" i="5"/>
  <c r="S43" i="5"/>
  <c r="U46" i="16"/>
  <c r="T46" i="16"/>
  <c r="R47" i="16"/>
  <c r="S42" i="16"/>
  <c r="U47" i="19"/>
  <c r="T47" i="19"/>
  <c r="R48" i="19"/>
  <c r="S45" i="19"/>
  <c r="U50" i="12"/>
  <c r="T50" i="12"/>
  <c r="R51" i="12"/>
  <c r="S47" i="12"/>
  <c r="U47" i="17"/>
  <c r="T47" i="17"/>
  <c r="R48" i="17"/>
  <c r="U48" i="18"/>
  <c r="T48" i="18"/>
  <c r="R49" i="18"/>
  <c r="S45" i="18"/>
  <c r="U49" i="13"/>
  <c r="T49" i="13"/>
  <c r="R50" i="13"/>
  <c r="S46" i="13"/>
  <c r="X48" i="11"/>
  <c r="U48" i="11"/>
  <c r="T48" i="11"/>
  <c r="R49" i="11"/>
  <c r="S44" i="11"/>
  <c r="U48" i="4"/>
  <c r="R49" i="4"/>
  <c r="T49" i="4" s="1"/>
  <c r="S45" i="4"/>
  <c r="U48" i="15"/>
  <c r="T48" i="15"/>
  <c r="R49" i="15"/>
  <c r="S44" i="15"/>
  <c r="U49" i="6"/>
  <c r="T49" i="6"/>
  <c r="R50" i="6"/>
  <c r="S45" i="6"/>
  <c r="U47" i="9" l="1"/>
  <c r="T47" i="9"/>
  <c r="R48" i="9"/>
  <c r="S45" i="9" s="1"/>
  <c r="R48" i="5"/>
  <c r="U47" i="5"/>
  <c r="T47" i="5"/>
  <c r="T47" i="16"/>
  <c r="R48" i="16"/>
  <c r="U47" i="16"/>
  <c r="S43" i="16"/>
  <c r="U49" i="18"/>
  <c r="T49" i="18"/>
  <c r="R50" i="18"/>
  <c r="U48" i="19"/>
  <c r="T48" i="19"/>
  <c r="R49" i="19"/>
  <c r="S46" i="19"/>
  <c r="S46" i="6"/>
  <c r="S47" i="19"/>
  <c r="U49" i="11"/>
  <c r="X49" i="11"/>
  <c r="T49" i="11"/>
  <c r="R50" i="11"/>
  <c r="S46" i="11" s="1"/>
  <c r="U50" i="13"/>
  <c r="T50" i="13"/>
  <c r="R51" i="13"/>
  <c r="U51" i="12"/>
  <c r="T51" i="12"/>
  <c r="R52" i="12"/>
  <c r="U49" i="4"/>
  <c r="R50" i="4"/>
  <c r="T50" i="4" s="1"/>
  <c r="S46" i="4"/>
  <c r="U50" i="6"/>
  <c r="T50" i="6"/>
  <c r="R51" i="6"/>
  <c r="U49" i="15"/>
  <c r="T49" i="15"/>
  <c r="R50" i="15"/>
  <c r="S45" i="15"/>
  <c r="U48" i="17"/>
  <c r="T48" i="17"/>
  <c r="R49" i="17"/>
  <c r="S44" i="17"/>
  <c r="S45" i="11"/>
  <c r="T48" i="9" l="1"/>
  <c r="R49" i="9"/>
  <c r="U48" i="9"/>
  <c r="R49" i="16"/>
  <c r="U48" i="16"/>
  <c r="T48" i="16"/>
  <c r="S44" i="16"/>
  <c r="U48" i="5"/>
  <c r="T48" i="5"/>
  <c r="R49" i="5"/>
  <c r="S44" i="5"/>
  <c r="S45" i="16"/>
  <c r="X50" i="11"/>
  <c r="U50" i="11"/>
  <c r="T50" i="11"/>
  <c r="R51" i="11"/>
  <c r="S47" i="11" s="1"/>
  <c r="U51" i="13"/>
  <c r="T51" i="13"/>
  <c r="R52" i="13"/>
  <c r="S48" i="13" s="1"/>
  <c r="S47" i="13"/>
  <c r="U50" i="18"/>
  <c r="T50" i="18"/>
  <c r="R51" i="18"/>
  <c r="S47" i="18" s="1"/>
  <c r="S46" i="18"/>
  <c r="U50" i="15"/>
  <c r="T50" i="15"/>
  <c r="R51" i="15"/>
  <c r="S47" i="15" s="1"/>
  <c r="S46" i="15"/>
  <c r="U49" i="17"/>
  <c r="T49" i="17"/>
  <c r="R50" i="17"/>
  <c r="S45" i="17"/>
  <c r="U52" i="12"/>
  <c r="T52" i="12"/>
  <c r="R53" i="12"/>
  <c r="S48" i="12"/>
  <c r="U51" i="6"/>
  <c r="T51" i="6"/>
  <c r="R52" i="6"/>
  <c r="S47" i="6"/>
  <c r="U50" i="4"/>
  <c r="R51" i="4"/>
  <c r="T51" i="4" s="1"/>
  <c r="S47" i="4"/>
  <c r="U49" i="19"/>
  <c r="T49" i="19"/>
  <c r="R50" i="19"/>
  <c r="R50" i="9" l="1"/>
  <c r="S47" i="9" s="1"/>
  <c r="U49" i="9"/>
  <c r="T49" i="9"/>
  <c r="S46" i="9"/>
  <c r="T49" i="5"/>
  <c r="U49" i="5"/>
  <c r="R50" i="5"/>
  <c r="S45" i="5"/>
  <c r="S46" i="5"/>
  <c r="T49" i="16"/>
  <c r="R50" i="16"/>
  <c r="U49" i="16"/>
  <c r="U51" i="15"/>
  <c r="T51" i="15"/>
  <c r="R52" i="15"/>
  <c r="S48" i="15" s="1"/>
  <c r="U52" i="6"/>
  <c r="T52" i="6"/>
  <c r="R53" i="6"/>
  <c r="S48" i="6"/>
  <c r="S49" i="6"/>
  <c r="U50" i="17"/>
  <c r="T50" i="17"/>
  <c r="R51" i="17"/>
  <c r="S46" i="17"/>
  <c r="U53" i="12"/>
  <c r="T53" i="12"/>
  <c r="R54" i="12"/>
  <c r="S49" i="12"/>
  <c r="S50" i="12"/>
  <c r="U50" i="19"/>
  <c r="T50" i="19"/>
  <c r="R51" i="19"/>
  <c r="S48" i="19"/>
  <c r="U52" i="13"/>
  <c r="T52" i="13"/>
  <c r="R53" i="13"/>
  <c r="S49" i="13" s="1"/>
  <c r="U51" i="4"/>
  <c r="R52" i="4"/>
  <c r="T52" i="4" s="1"/>
  <c r="U51" i="18"/>
  <c r="R52" i="18"/>
  <c r="T51" i="18"/>
  <c r="S48" i="18"/>
  <c r="X51" i="11"/>
  <c r="U51" i="11"/>
  <c r="T51" i="11"/>
  <c r="R52" i="11"/>
  <c r="R51" i="9" l="1"/>
  <c r="U50" i="9"/>
  <c r="T50" i="9"/>
  <c r="S48" i="9"/>
  <c r="U50" i="5"/>
  <c r="T50" i="5"/>
  <c r="R51" i="5"/>
  <c r="T50" i="16"/>
  <c r="R51" i="16"/>
  <c r="U50" i="16"/>
  <c r="S46" i="16"/>
  <c r="U54" i="12"/>
  <c r="T54" i="12"/>
  <c r="R55" i="12"/>
  <c r="S51" i="12" s="1"/>
  <c r="U52" i="4"/>
  <c r="R53" i="4"/>
  <c r="T53" i="4" s="1"/>
  <c r="S48" i="4"/>
  <c r="U53" i="6"/>
  <c r="T53" i="6"/>
  <c r="R54" i="6"/>
  <c r="U51" i="19"/>
  <c r="T51" i="19"/>
  <c r="R52" i="19"/>
  <c r="S49" i="19"/>
  <c r="U51" i="17"/>
  <c r="T51" i="17"/>
  <c r="R52" i="17"/>
  <c r="S48" i="17"/>
  <c r="U52" i="15"/>
  <c r="T52" i="15"/>
  <c r="R53" i="15"/>
  <c r="S49" i="15" s="1"/>
  <c r="X52" i="11"/>
  <c r="U52" i="11"/>
  <c r="T52" i="11"/>
  <c r="R53" i="11"/>
  <c r="S49" i="11" s="1"/>
  <c r="S50" i="19"/>
  <c r="S48" i="11"/>
  <c r="U53" i="13"/>
  <c r="T53" i="13"/>
  <c r="R54" i="13"/>
  <c r="U52" i="18"/>
  <c r="T52" i="18"/>
  <c r="R53" i="18"/>
  <c r="S49" i="18"/>
  <c r="S47" i="17"/>
  <c r="T51" i="9" l="1"/>
  <c r="R52" i="9"/>
  <c r="S49" i="9" s="1"/>
  <c r="U51" i="9"/>
  <c r="R52" i="16"/>
  <c r="U51" i="16"/>
  <c r="T51" i="16"/>
  <c r="U51" i="5"/>
  <c r="T51" i="5"/>
  <c r="R52" i="5"/>
  <c r="S48" i="5"/>
  <c r="S47" i="5"/>
  <c r="S47" i="16"/>
  <c r="U54" i="13"/>
  <c r="T54" i="13"/>
  <c r="R55" i="13"/>
  <c r="U53" i="18"/>
  <c r="T53" i="18"/>
  <c r="R54" i="18"/>
  <c r="S50" i="18" s="1"/>
  <c r="U52" i="17"/>
  <c r="T52" i="17"/>
  <c r="R53" i="17"/>
  <c r="S49" i="17" s="1"/>
  <c r="U55" i="12"/>
  <c r="T55" i="12"/>
  <c r="R56" i="12"/>
  <c r="U53" i="11"/>
  <c r="X53" i="11"/>
  <c r="T53" i="11"/>
  <c r="R54" i="11"/>
  <c r="U53" i="15"/>
  <c r="T53" i="15"/>
  <c r="R54" i="15"/>
  <c r="U54" i="6"/>
  <c r="T54" i="6"/>
  <c r="R55" i="6"/>
  <c r="S51" i="6"/>
  <c r="S50" i="6"/>
  <c r="S51" i="13"/>
  <c r="U52" i="19"/>
  <c r="T52" i="19"/>
  <c r="R53" i="19"/>
  <c r="S50" i="13"/>
  <c r="U53" i="4"/>
  <c r="R54" i="4"/>
  <c r="T54" i="4" s="1"/>
  <c r="S49" i="4"/>
  <c r="U52" i="9" l="1"/>
  <c r="R53" i="9"/>
  <c r="T52" i="9"/>
  <c r="U52" i="5"/>
  <c r="R53" i="5"/>
  <c r="T52" i="5"/>
  <c r="U52" i="16"/>
  <c r="T52" i="16"/>
  <c r="R53" i="16"/>
  <c r="S48" i="16"/>
  <c r="X54" i="11"/>
  <c r="U54" i="11"/>
  <c r="T54" i="11"/>
  <c r="R55" i="11"/>
  <c r="S50" i="11"/>
  <c r="S52" i="12"/>
  <c r="U53" i="17"/>
  <c r="T53" i="17"/>
  <c r="R54" i="17"/>
  <c r="S50" i="17"/>
  <c r="U55" i="6"/>
  <c r="T55" i="6"/>
  <c r="R56" i="6"/>
  <c r="U54" i="15"/>
  <c r="T54" i="15"/>
  <c r="R55" i="15"/>
  <c r="S51" i="15"/>
  <c r="U56" i="12"/>
  <c r="T56" i="12"/>
  <c r="R57" i="12"/>
  <c r="U55" i="13"/>
  <c r="T55" i="13"/>
  <c r="R56" i="13"/>
  <c r="U53" i="19"/>
  <c r="T53" i="19"/>
  <c r="R54" i="19"/>
  <c r="S51" i="19"/>
  <c r="S50" i="15"/>
  <c r="U54" i="4"/>
  <c r="R55" i="4"/>
  <c r="T55" i="4" s="1"/>
  <c r="S50" i="4"/>
  <c r="S52" i="19"/>
  <c r="U54" i="18"/>
  <c r="T54" i="18"/>
  <c r="R55" i="18"/>
  <c r="S51" i="4" l="1"/>
  <c r="R54" i="9"/>
  <c r="U53" i="9"/>
  <c r="T53" i="9"/>
  <c r="S50" i="9"/>
  <c r="S51" i="9"/>
  <c r="T53" i="16"/>
  <c r="R54" i="16"/>
  <c r="U53" i="16"/>
  <c r="S49" i="16"/>
  <c r="U53" i="5"/>
  <c r="T53" i="5"/>
  <c r="R54" i="5"/>
  <c r="S49" i="5"/>
  <c r="U57" i="12"/>
  <c r="T57" i="12"/>
  <c r="R58" i="12"/>
  <c r="U54" i="17"/>
  <c r="T54" i="17"/>
  <c r="R55" i="17"/>
  <c r="S51" i="17" s="1"/>
  <c r="U56" i="6"/>
  <c r="T56" i="6"/>
  <c r="R57" i="6"/>
  <c r="S53" i="6" s="1"/>
  <c r="S52" i="6"/>
  <c r="U55" i="18"/>
  <c r="T55" i="18"/>
  <c r="R56" i="18"/>
  <c r="S52" i="18" s="1"/>
  <c r="S51" i="18"/>
  <c r="U55" i="4"/>
  <c r="R56" i="4"/>
  <c r="T56" i="4" s="1"/>
  <c r="U55" i="15"/>
  <c r="T55" i="15"/>
  <c r="R56" i="15"/>
  <c r="U55" i="11"/>
  <c r="T55" i="11"/>
  <c r="R56" i="11"/>
  <c r="S52" i="11" s="1"/>
  <c r="S51" i="11"/>
  <c r="U54" i="19"/>
  <c r="T54" i="19"/>
  <c r="R55" i="19"/>
  <c r="U56" i="13"/>
  <c r="T56" i="13"/>
  <c r="R57" i="13"/>
  <c r="S52" i="13"/>
  <c r="S53" i="12"/>
  <c r="R55" i="9" l="1"/>
  <c r="U54" i="9"/>
  <c r="T54" i="9"/>
  <c r="R55" i="5"/>
  <c r="T54" i="5"/>
  <c r="U54" i="5"/>
  <c r="S50" i="5"/>
  <c r="U54" i="16"/>
  <c r="T54" i="16"/>
  <c r="R55" i="16"/>
  <c r="S50" i="16"/>
  <c r="U57" i="13"/>
  <c r="T57" i="13"/>
  <c r="R58" i="13"/>
  <c r="S54" i="13" s="1"/>
  <c r="U56" i="18"/>
  <c r="T56" i="18"/>
  <c r="R57" i="18"/>
  <c r="U56" i="15"/>
  <c r="T56" i="15"/>
  <c r="R57" i="15"/>
  <c r="S52" i="15"/>
  <c r="S53" i="15"/>
  <c r="U56" i="11"/>
  <c r="T56" i="11"/>
  <c r="R57" i="11"/>
  <c r="U55" i="19"/>
  <c r="T55" i="19"/>
  <c r="R56" i="19"/>
  <c r="U56" i="4"/>
  <c r="R57" i="4"/>
  <c r="T57" i="4" s="1"/>
  <c r="S52" i="4"/>
  <c r="U55" i="17"/>
  <c r="T55" i="17"/>
  <c r="R56" i="17"/>
  <c r="U58" i="12"/>
  <c r="T58" i="12"/>
  <c r="R59" i="12"/>
  <c r="S55" i="12" s="1"/>
  <c r="S54" i="12"/>
  <c r="U57" i="6"/>
  <c r="T57" i="6"/>
  <c r="R58" i="6"/>
  <c r="S54" i="6"/>
  <c r="S53" i="19"/>
  <c r="S53" i="13"/>
  <c r="S54" i="19"/>
  <c r="S53" i="18"/>
  <c r="U55" i="9" l="1"/>
  <c r="T55" i="9"/>
  <c r="R56" i="9"/>
  <c r="S53" i="9" s="1"/>
  <c r="S52" i="9"/>
  <c r="T55" i="16"/>
  <c r="R56" i="16"/>
  <c r="U55" i="16"/>
  <c r="S51" i="16"/>
  <c r="S51" i="5"/>
  <c r="R56" i="5"/>
  <c r="T55" i="5"/>
  <c r="U55" i="5"/>
  <c r="U57" i="11"/>
  <c r="T57" i="11"/>
  <c r="R58" i="11"/>
  <c r="S54" i="11" s="1"/>
  <c r="U57" i="18"/>
  <c r="T57" i="18"/>
  <c r="R58" i="18"/>
  <c r="U59" i="12"/>
  <c r="T59" i="12"/>
  <c r="R60" i="12"/>
  <c r="S56" i="12"/>
  <c r="U58" i="13"/>
  <c r="T58" i="13"/>
  <c r="R59" i="13"/>
  <c r="U56" i="19"/>
  <c r="T56" i="19"/>
  <c r="R57" i="19"/>
  <c r="U57" i="4"/>
  <c r="R58" i="4"/>
  <c r="T58" i="4" s="1"/>
  <c r="S54" i="18"/>
  <c r="U58" i="6"/>
  <c r="T58" i="6"/>
  <c r="R59" i="6"/>
  <c r="S55" i="6"/>
  <c r="U56" i="17"/>
  <c r="T56" i="17"/>
  <c r="R57" i="17"/>
  <c r="S52" i="17"/>
  <c r="S53" i="11"/>
  <c r="U57" i="15"/>
  <c r="T57" i="15"/>
  <c r="R58" i="15"/>
  <c r="S53" i="4"/>
  <c r="U56" i="9" l="1"/>
  <c r="T56" i="9"/>
  <c r="R57" i="9"/>
  <c r="S54" i="9"/>
  <c r="U56" i="5"/>
  <c r="T56" i="5"/>
  <c r="R57" i="5"/>
  <c r="S52" i="5"/>
  <c r="S53" i="5"/>
  <c r="S52" i="16"/>
  <c r="U56" i="16"/>
  <c r="T56" i="16"/>
  <c r="R57" i="16"/>
  <c r="U57" i="19"/>
  <c r="T57" i="19"/>
  <c r="R58" i="19"/>
  <c r="S55" i="19"/>
  <c r="U60" i="12"/>
  <c r="T60" i="12"/>
  <c r="R61" i="12"/>
  <c r="S57" i="12"/>
  <c r="U58" i="4"/>
  <c r="R59" i="4"/>
  <c r="T59" i="4" s="1"/>
  <c r="S54" i="4"/>
  <c r="S56" i="19"/>
  <c r="U59" i="6"/>
  <c r="T59" i="6"/>
  <c r="R60" i="6"/>
  <c r="U58" i="11"/>
  <c r="T58" i="11"/>
  <c r="R59" i="11"/>
  <c r="U57" i="17"/>
  <c r="T57" i="17"/>
  <c r="R58" i="17"/>
  <c r="S53" i="17"/>
  <c r="U59" i="13"/>
  <c r="T59" i="13"/>
  <c r="R60" i="13"/>
  <c r="S56" i="13" s="1"/>
  <c r="S55" i="13"/>
  <c r="U58" i="18"/>
  <c r="T58" i="18"/>
  <c r="R59" i="18"/>
  <c r="S55" i="18"/>
  <c r="U58" i="15"/>
  <c r="T58" i="15"/>
  <c r="R59" i="15"/>
  <c r="S54" i="15"/>
  <c r="T57" i="9" l="1"/>
  <c r="U57" i="9"/>
  <c r="R58" i="9"/>
  <c r="S55" i="9"/>
  <c r="S53" i="16"/>
  <c r="U57" i="16"/>
  <c r="T57" i="16"/>
  <c r="R58" i="16"/>
  <c r="U57" i="5"/>
  <c r="T57" i="5"/>
  <c r="R58" i="5"/>
  <c r="S55" i="4"/>
  <c r="U59" i="15"/>
  <c r="T59" i="15"/>
  <c r="R60" i="15"/>
  <c r="S56" i="15" s="1"/>
  <c r="U58" i="17"/>
  <c r="T58" i="17"/>
  <c r="R59" i="17"/>
  <c r="S54" i="17"/>
  <c r="U60" i="6"/>
  <c r="T60" i="6"/>
  <c r="R61" i="6"/>
  <c r="S57" i="6" s="1"/>
  <c r="S56" i="6"/>
  <c r="U58" i="19"/>
  <c r="T58" i="19"/>
  <c r="R59" i="19"/>
  <c r="S57" i="19" s="1"/>
  <c r="U59" i="18"/>
  <c r="T59" i="18"/>
  <c r="R60" i="18"/>
  <c r="S56" i="18"/>
  <c r="U60" i="13"/>
  <c r="T60" i="13"/>
  <c r="R61" i="13"/>
  <c r="U59" i="11"/>
  <c r="T59" i="11"/>
  <c r="R60" i="11"/>
  <c r="S55" i="11"/>
  <c r="U61" i="12"/>
  <c r="T61" i="12"/>
  <c r="R62" i="12"/>
  <c r="S55" i="15"/>
  <c r="U59" i="4"/>
  <c r="R60" i="4"/>
  <c r="T60" i="4" s="1"/>
  <c r="T58" i="9" l="1"/>
  <c r="R59" i="9"/>
  <c r="U58" i="9"/>
  <c r="U58" i="5"/>
  <c r="T58" i="5"/>
  <c r="R59" i="5"/>
  <c r="S54" i="5"/>
  <c r="S56" i="4"/>
  <c r="R59" i="16"/>
  <c r="U58" i="16"/>
  <c r="T58" i="16"/>
  <c r="S54" i="16"/>
  <c r="U62" i="12"/>
  <c r="T62" i="12"/>
  <c r="R63" i="12"/>
  <c r="S58" i="12"/>
  <c r="U60" i="15"/>
  <c r="T60" i="15"/>
  <c r="R61" i="15"/>
  <c r="S57" i="13"/>
  <c r="U60" i="18"/>
  <c r="T60" i="18"/>
  <c r="R61" i="18"/>
  <c r="U59" i="19"/>
  <c r="T59" i="19"/>
  <c r="R60" i="19"/>
  <c r="U61" i="13"/>
  <c r="T61" i="13"/>
  <c r="R62" i="13"/>
  <c r="U60" i="4"/>
  <c r="R61" i="4"/>
  <c r="U61" i="6"/>
  <c r="T61" i="6"/>
  <c r="R62" i="6"/>
  <c r="U60" i="11"/>
  <c r="T60" i="11"/>
  <c r="R61" i="11"/>
  <c r="S57" i="11" s="1"/>
  <c r="S56" i="11"/>
  <c r="S59" i="12"/>
  <c r="U59" i="17"/>
  <c r="T59" i="17"/>
  <c r="R60" i="17"/>
  <c r="S56" i="17" s="1"/>
  <c r="S55" i="17"/>
  <c r="S56" i="9" l="1"/>
  <c r="R60" i="9"/>
  <c r="T59" i="9"/>
  <c r="U59" i="9"/>
  <c r="U59" i="16"/>
  <c r="T59" i="16"/>
  <c r="R60" i="16"/>
  <c r="S55" i="16"/>
  <c r="T59" i="5"/>
  <c r="R60" i="5"/>
  <c r="U59" i="5"/>
  <c r="S55" i="5"/>
  <c r="S56" i="16"/>
  <c r="U63" i="12"/>
  <c r="T63" i="12"/>
  <c r="R64" i="12"/>
  <c r="U60" i="17"/>
  <c r="T60" i="17"/>
  <c r="R61" i="17"/>
  <c r="S57" i="17"/>
  <c r="U61" i="15"/>
  <c r="T61" i="15"/>
  <c r="R62" i="15"/>
  <c r="S58" i="15" s="1"/>
  <c r="S57" i="15"/>
  <c r="U61" i="18"/>
  <c r="T61" i="18"/>
  <c r="R62" i="18"/>
  <c r="S58" i="18" s="1"/>
  <c r="S57" i="18"/>
  <c r="U61" i="11"/>
  <c r="T61" i="11"/>
  <c r="R62" i="11"/>
  <c r="S58" i="11" s="1"/>
  <c r="U60" i="19"/>
  <c r="T60" i="19"/>
  <c r="R61" i="19"/>
  <c r="S58" i="19"/>
  <c r="U62" i="6"/>
  <c r="T62" i="6"/>
  <c r="R63" i="6"/>
  <c r="S58" i="6"/>
  <c r="U61" i="4"/>
  <c r="T61" i="4"/>
  <c r="R62" i="4"/>
  <c r="S57" i="4"/>
  <c r="U62" i="13"/>
  <c r="T62" i="13"/>
  <c r="R63" i="13"/>
  <c r="S59" i="13" s="1"/>
  <c r="S58" i="13"/>
  <c r="S57" i="9" l="1"/>
  <c r="T60" i="9"/>
  <c r="R61" i="9"/>
  <c r="S58" i="9" s="1"/>
  <c r="U60" i="9"/>
  <c r="S56" i="5"/>
  <c r="U60" i="5"/>
  <c r="T60" i="5"/>
  <c r="R61" i="5"/>
  <c r="U60" i="16"/>
  <c r="R61" i="16"/>
  <c r="T60" i="16"/>
  <c r="U62" i="18"/>
  <c r="T62" i="18"/>
  <c r="R63" i="18"/>
  <c r="U62" i="15"/>
  <c r="T62" i="15"/>
  <c r="R63" i="15"/>
  <c r="S59" i="15"/>
  <c r="U61" i="17"/>
  <c r="T61" i="17"/>
  <c r="R62" i="17"/>
  <c r="U61" i="19"/>
  <c r="T61" i="19"/>
  <c r="R62" i="19"/>
  <c r="S59" i="19"/>
  <c r="U63" i="6"/>
  <c r="T63" i="6"/>
  <c r="R64" i="6"/>
  <c r="S59" i="6"/>
  <c r="U64" i="12"/>
  <c r="T64" i="12"/>
  <c r="R65" i="12"/>
  <c r="S61" i="12"/>
  <c r="S60" i="12"/>
  <c r="U62" i="11"/>
  <c r="T62" i="11"/>
  <c r="R63" i="11"/>
  <c r="S59" i="11" s="1"/>
  <c r="U62" i="4"/>
  <c r="T62" i="4"/>
  <c r="R63" i="4"/>
  <c r="S58" i="4"/>
  <c r="S60" i="19"/>
  <c r="U63" i="13"/>
  <c r="T63" i="13"/>
  <c r="R64" i="13"/>
  <c r="S60" i="13"/>
  <c r="S59" i="18"/>
  <c r="T61" i="9" l="1"/>
  <c r="R62" i="9"/>
  <c r="U61" i="9"/>
  <c r="U61" i="16"/>
  <c r="T61" i="16"/>
  <c r="R62" i="16"/>
  <c r="S57" i="16"/>
  <c r="S57" i="5"/>
  <c r="T61" i="5"/>
  <c r="U61" i="5"/>
  <c r="R62" i="5"/>
  <c r="S58" i="16"/>
  <c r="U62" i="17"/>
  <c r="T62" i="17"/>
  <c r="R63" i="17"/>
  <c r="S59" i="17" s="1"/>
  <c r="S58" i="17"/>
  <c r="U64" i="6"/>
  <c r="T64" i="6"/>
  <c r="R65" i="6"/>
  <c r="U63" i="4"/>
  <c r="T63" i="4"/>
  <c r="R64" i="4"/>
  <c r="S59" i="4"/>
  <c r="U64" i="13"/>
  <c r="T64" i="13"/>
  <c r="R65" i="13"/>
  <c r="U63" i="15"/>
  <c r="T63" i="15"/>
  <c r="R64" i="15"/>
  <c r="S60" i="15"/>
  <c r="U63" i="18"/>
  <c r="T63" i="18"/>
  <c r="R64" i="18"/>
  <c r="S60" i="6"/>
  <c r="U63" i="11"/>
  <c r="T63" i="11"/>
  <c r="R64" i="11"/>
  <c r="S60" i="11" s="1"/>
  <c r="U65" i="12"/>
  <c r="T65" i="12"/>
  <c r="R66" i="12"/>
  <c r="S62" i="12"/>
  <c r="U62" i="19"/>
  <c r="T62" i="19"/>
  <c r="R63" i="19"/>
  <c r="S59" i="9" l="1"/>
  <c r="T62" i="9"/>
  <c r="R63" i="9"/>
  <c r="U62" i="9"/>
  <c r="R63" i="16"/>
  <c r="T62" i="16"/>
  <c r="U62" i="16"/>
  <c r="U62" i="5"/>
  <c r="T62" i="5"/>
  <c r="R63" i="5"/>
  <c r="S58" i="5"/>
  <c r="U64" i="15"/>
  <c r="T64" i="15"/>
  <c r="R65" i="15"/>
  <c r="U65" i="6"/>
  <c r="T65" i="6"/>
  <c r="R66" i="6"/>
  <c r="S61" i="6"/>
  <c r="U64" i="11"/>
  <c r="T64" i="11"/>
  <c r="R65" i="11"/>
  <c r="U64" i="18"/>
  <c r="T64" i="18"/>
  <c r="R65" i="18"/>
  <c r="S60" i="18"/>
  <c r="U64" i="4"/>
  <c r="T64" i="4"/>
  <c r="R65" i="4"/>
  <c r="S60" i="4"/>
  <c r="U63" i="19"/>
  <c r="T63" i="19"/>
  <c r="R64" i="19"/>
  <c r="S61" i="19"/>
  <c r="U66" i="12"/>
  <c r="T66" i="12"/>
  <c r="R67" i="12"/>
  <c r="U65" i="13"/>
  <c r="T65" i="13"/>
  <c r="R66" i="13"/>
  <c r="S61" i="13"/>
  <c r="U63" i="17"/>
  <c r="T63" i="17"/>
  <c r="R64" i="17"/>
  <c r="S61" i="15"/>
  <c r="S60" i="9" l="1"/>
  <c r="U63" i="9"/>
  <c r="T63" i="9"/>
  <c r="R64" i="9"/>
  <c r="S59" i="5"/>
  <c r="R64" i="5"/>
  <c r="U63" i="5"/>
  <c r="T63" i="5"/>
  <c r="S60" i="5"/>
  <c r="U63" i="16"/>
  <c r="T63" i="16"/>
  <c r="R64" i="16"/>
  <c r="S59" i="16"/>
  <c r="U65" i="4"/>
  <c r="T65" i="4"/>
  <c r="R66" i="4"/>
  <c r="S62" i="4" s="1"/>
  <c r="U65" i="11"/>
  <c r="T65" i="11"/>
  <c r="R66" i="11"/>
  <c r="S62" i="11" s="1"/>
  <c r="S61" i="4"/>
  <c r="U67" i="12"/>
  <c r="T67" i="12"/>
  <c r="R68" i="12"/>
  <c r="U65" i="18"/>
  <c r="T65" i="18"/>
  <c r="R66" i="18"/>
  <c r="S61" i="18"/>
  <c r="U66" i="6"/>
  <c r="T66" i="6"/>
  <c r="R67" i="6"/>
  <c r="S62" i="6"/>
  <c r="U65" i="15"/>
  <c r="T65" i="15"/>
  <c r="R66" i="15"/>
  <c r="U66" i="13"/>
  <c r="T66" i="13"/>
  <c r="R67" i="13"/>
  <c r="S63" i="13" s="1"/>
  <c r="S61" i="11"/>
  <c r="S63" i="12"/>
  <c r="U64" i="17"/>
  <c r="T64" i="17"/>
  <c r="R65" i="17"/>
  <c r="S60" i="17"/>
  <c r="U64" i="19"/>
  <c r="T64" i="19"/>
  <c r="R65" i="19"/>
  <c r="S62" i="19"/>
  <c r="S62" i="13"/>
  <c r="S61" i="9" l="1"/>
  <c r="U64" i="9"/>
  <c r="T64" i="9"/>
  <c r="R65" i="9"/>
  <c r="R65" i="16"/>
  <c r="T64" i="16"/>
  <c r="U64" i="16"/>
  <c r="S60" i="16"/>
  <c r="U64" i="5"/>
  <c r="T64" i="5"/>
  <c r="R65" i="5"/>
  <c r="S61" i="16"/>
  <c r="U67" i="6"/>
  <c r="T67" i="6"/>
  <c r="R68" i="6"/>
  <c r="S64" i="6" s="1"/>
  <c r="S63" i="6"/>
  <c r="U68" i="12"/>
  <c r="T68" i="12"/>
  <c r="R69" i="12"/>
  <c r="S65" i="12"/>
  <c r="S64" i="12"/>
  <c r="U66" i="15"/>
  <c r="T66" i="15"/>
  <c r="R67" i="15"/>
  <c r="S62" i="15"/>
  <c r="U66" i="4"/>
  <c r="T66" i="4"/>
  <c r="R67" i="4"/>
  <c r="S63" i="4" s="1"/>
  <c r="U65" i="17"/>
  <c r="T65" i="17"/>
  <c r="R66" i="17"/>
  <c r="U65" i="19"/>
  <c r="T65" i="19"/>
  <c r="R66" i="19"/>
  <c r="S63" i="19"/>
  <c r="U67" i="13"/>
  <c r="T67" i="13"/>
  <c r="R68" i="13"/>
  <c r="U66" i="18"/>
  <c r="T66" i="18"/>
  <c r="R67" i="18"/>
  <c r="S63" i="18"/>
  <c r="U66" i="11"/>
  <c r="T66" i="11"/>
  <c r="R67" i="11"/>
  <c r="S61" i="17"/>
  <c r="S64" i="19"/>
  <c r="S62" i="18"/>
  <c r="U65" i="9" l="1"/>
  <c r="T65" i="9"/>
  <c r="R66" i="9"/>
  <c r="S63" i="9" s="1"/>
  <c r="S62" i="9"/>
  <c r="S61" i="5"/>
  <c r="T65" i="5"/>
  <c r="U65" i="5"/>
  <c r="R66" i="5"/>
  <c r="T65" i="16"/>
  <c r="R66" i="16"/>
  <c r="U65" i="16"/>
  <c r="U66" i="19"/>
  <c r="T66" i="19"/>
  <c r="R67" i="19"/>
  <c r="U68" i="13"/>
  <c r="T68" i="13"/>
  <c r="R69" i="13"/>
  <c r="S64" i="13"/>
  <c r="S65" i="19"/>
  <c r="U67" i="15"/>
  <c r="T67" i="15"/>
  <c r="R68" i="15"/>
  <c r="S63" i="15"/>
  <c r="U69" i="12"/>
  <c r="T69" i="12"/>
  <c r="R70" i="12"/>
  <c r="S66" i="12"/>
  <c r="U67" i="11"/>
  <c r="T67" i="11"/>
  <c r="R68" i="11"/>
  <c r="S63" i="11"/>
  <c r="U67" i="4"/>
  <c r="T67" i="4"/>
  <c r="R68" i="4"/>
  <c r="U67" i="18"/>
  <c r="T67" i="18"/>
  <c r="R68" i="18"/>
  <c r="S64" i="18" s="1"/>
  <c r="U66" i="17"/>
  <c r="T66" i="17"/>
  <c r="R67" i="17"/>
  <c r="U68" i="6"/>
  <c r="T68" i="6"/>
  <c r="R69" i="6"/>
  <c r="S65" i="6"/>
  <c r="S62" i="17"/>
  <c r="U66" i="9" l="1"/>
  <c r="T66" i="9"/>
  <c r="R67" i="9"/>
  <c r="U66" i="16"/>
  <c r="T66" i="16"/>
  <c r="R67" i="16"/>
  <c r="S63" i="16"/>
  <c r="S62" i="16"/>
  <c r="U66" i="5"/>
  <c r="T66" i="5"/>
  <c r="R67" i="5"/>
  <c r="S62" i="5"/>
  <c r="U68" i="15"/>
  <c r="T68" i="15"/>
  <c r="R69" i="15"/>
  <c r="U70" i="12"/>
  <c r="T70" i="12"/>
  <c r="R71" i="12"/>
  <c r="U67" i="19"/>
  <c r="T67" i="19"/>
  <c r="R68" i="19"/>
  <c r="U67" i="17"/>
  <c r="T67" i="17"/>
  <c r="R68" i="17"/>
  <c r="S64" i="17" s="1"/>
  <c r="S63" i="17"/>
  <c r="U68" i="11"/>
  <c r="T68" i="11"/>
  <c r="R69" i="11"/>
  <c r="U68" i="18"/>
  <c r="T68" i="18"/>
  <c r="R69" i="18"/>
  <c r="S65" i="18" s="1"/>
  <c r="U69" i="6"/>
  <c r="T69" i="6"/>
  <c r="R70" i="6"/>
  <c r="U68" i="4"/>
  <c r="T68" i="4"/>
  <c r="R69" i="4"/>
  <c r="S64" i="4"/>
  <c r="S64" i="15"/>
  <c r="U69" i="13"/>
  <c r="T69" i="13"/>
  <c r="R70" i="13"/>
  <c r="S65" i="13"/>
  <c r="S64" i="11"/>
  <c r="S64" i="9" l="1"/>
  <c r="U67" i="9"/>
  <c r="R68" i="9"/>
  <c r="T67" i="9"/>
  <c r="U67" i="5"/>
  <c r="T67" i="5"/>
  <c r="R68" i="5"/>
  <c r="S63" i="5"/>
  <c r="S64" i="5"/>
  <c r="U67" i="16"/>
  <c r="R68" i="16"/>
  <c r="T67" i="16"/>
  <c r="U71" i="12"/>
  <c r="T71" i="12"/>
  <c r="R72" i="12"/>
  <c r="U69" i="15"/>
  <c r="T69" i="15"/>
  <c r="R70" i="15"/>
  <c r="U69" i="11"/>
  <c r="T69" i="11"/>
  <c r="R70" i="11"/>
  <c r="S66" i="11" s="1"/>
  <c r="U69" i="4"/>
  <c r="T69" i="4"/>
  <c r="R70" i="4"/>
  <c r="S66" i="4" s="1"/>
  <c r="S65" i="4"/>
  <c r="U70" i="13"/>
  <c r="T70" i="13"/>
  <c r="R71" i="13"/>
  <c r="U69" i="18"/>
  <c r="T69" i="18"/>
  <c r="R70" i="18"/>
  <c r="S66" i="18"/>
  <c r="U70" i="6"/>
  <c r="T70" i="6"/>
  <c r="R71" i="6"/>
  <c r="S66" i="6"/>
  <c r="U68" i="17"/>
  <c r="T68" i="17"/>
  <c r="R69" i="17"/>
  <c r="S68" i="12"/>
  <c r="S66" i="13"/>
  <c r="U68" i="19"/>
  <c r="T68" i="19"/>
  <c r="R69" i="19"/>
  <c r="S66" i="19"/>
  <c r="S67" i="12"/>
  <c r="S65" i="15"/>
  <c r="S65" i="11"/>
  <c r="R69" i="9" l="1"/>
  <c r="S66" i="9" s="1"/>
  <c r="U68" i="9"/>
  <c r="T68" i="9"/>
  <c r="S65" i="9"/>
  <c r="U68" i="16"/>
  <c r="T68" i="16"/>
  <c r="R69" i="16"/>
  <c r="S64" i="16"/>
  <c r="U68" i="5"/>
  <c r="T68" i="5"/>
  <c r="R69" i="5"/>
  <c r="U72" i="12"/>
  <c r="T72" i="12"/>
  <c r="R73" i="12"/>
  <c r="U70" i="15"/>
  <c r="T70" i="15"/>
  <c r="R71" i="15"/>
  <c r="S67" i="15"/>
  <c r="S66" i="15"/>
  <c r="U70" i="4"/>
  <c r="T70" i="4"/>
  <c r="R71" i="4"/>
  <c r="U70" i="11"/>
  <c r="T70" i="11"/>
  <c r="R71" i="11"/>
  <c r="U71" i="13"/>
  <c r="T71" i="13"/>
  <c r="R72" i="13"/>
  <c r="S67" i="13"/>
  <c r="U69" i="19"/>
  <c r="T69" i="19"/>
  <c r="R70" i="19"/>
  <c r="S67" i="19"/>
  <c r="U69" i="17"/>
  <c r="T69" i="17"/>
  <c r="R70" i="17"/>
  <c r="S66" i="17"/>
  <c r="S65" i="17"/>
  <c r="U71" i="6"/>
  <c r="T71" i="6"/>
  <c r="R72" i="6"/>
  <c r="S67" i="6"/>
  <c r="U70" i="18"/>
  <c r="T70" i="18"/>
  <c r="R71" i="18"/>
  <c r="U69" i="9" l="1"/>
  <c r="T69" i="9"/>
  <c r="R70" i="9"/>
  <c r="U69" i="5"/>
  <c r="T69" i="5"/>
  <c r="R70" i="5"/>
  <c r="S65" i="5"/>
  <c r="S66" i="5"/>
  <c r="T69" i="16"/>
  <c r="U69" i="16"/>
  <c r="R70" i="16"/>
  <c r="S65" i="16"/>
  <c r="U73" i="12"/>
  <c r="T73" i="12"/>
  <c r="R74" i="12"/>
  <c r="S69" i="12"/>
  <c r="U72" i="6"/>
  <c r="T72" i="6"/>
  <c r="R73" i="6"/>
  <c r="S68" i="6"/>
  <c r="U71" i="11"/>
  <c r="T71" i="11"/>
  <c r="R72" i="11"/>
  <c r="S68" i="11" s="1"/>
  <c r="S67" i="11"/>
  <c r="U71" i="15"/>
  <c r="T71" i="15"/>
  <c r="R72" i="15"/>
  <c r="U70" i="19"/>
  <c r="T70" i="19"/>
  <c r="R71" i="19"/>
  <c r="S68" i="19"/>
  <c r="U71" i="18"/>
  <c r="T71" i="18"/>
  <c r="R72" i="18"/>
  <c r="S68" i="18" s="1"/>
  <c r="S67" i="18"/>
  <c r="S69" i="19"/>
  <c r="U72" i="13"/>
  <c r="T72" i="13"/>
  <c r="R73" i="13"/>
  <c r="S69" i="13" s="1"/>
  <c r="S68" i="13"/>
  <c r="U71" i="4"/>
  <c r="T71" i="4"/>
  <c r="R72" i="4"/>
  <c r="S67" i="4"/>
  <c r="U70" i="17"/>
  <c r="T70" i="17"/>
  <c r="R71" i="17"/>
  <c r="T70" i="9" l="1"/>
  <c r="R71" i="9"/>
  <c r="U70" i="9"/>
  <c r="S68" i="9"/>
  <c r="S67" i="9"/>
  <c r="U70" i="5"/>
  <c r="T70" i="5"/>
  <c r="R71" i="5"/>
  <c r="U70" i="16"/>
  <c r="T70" i="16"/>
  <c r="R71" i="16"/>
  <c r="S66" i="16"/>
  <c r="U72" i="15"/>
  <c r="T72" i="15"/>
  <c r="R73" i="15"/>
  <c r="S69" i="15"/>
  <c r="S68" i="15"/>
  <c r="U74" i="12"/>
  <c r="T74" i="12"/>
  <c r="L8" i="12"/>
  <c r="R75" i="12"/>
  <c r="S70" i="12"/>
  <c r="U72" i="11"/>
  <c r="T72" i="11"/>
  <c r="R73" i="11"/>
  <c r="S69" i="11"/>
  <c r="U72" i="4"/>
  <c r="T72" i="4"/>
  <c r="R73" i="4"/>
  <c r="S68" i="4"/>
  <c r="U71" i="19"/>
  <c r="T71" i="19"/>
  <c r="R72" i="19"/>
  <c r="U71" i="17"/>
  <c r="T71" i="17"/>
  <c r="R72" i="17"/>
  <c r="U73" i="6"/>
  <c r="T73" i="6"/>
  <c r="R74" i="6"/>
  <c r="L9" i="6" s="1"/>
  <c r="S69" i="6"/>
  <c r="S67" i="17"/>
  <c r="U73" i="13"/>
  <c r="T73" i="13"/>
  <c r="R74" i="13"/>
  <c r="S70" i="13" s="1"/>
  <c r="U72" i="18"/>
  <c r="T72" i="18"/>
  <c r="R73" i="18"/>
  <c r="T71" i="9" l="1"/>
  <c r="R72" i="9"/>
  <c r="U71" i="9"/>
  <c r="S69" i="9"/>
  <c r="S67" i="16"/>
  <c r="T71" i="16"/>
  <c r="R72" i="16"/>
  <c r="U71" i="16"/>
  <c r="R72" i="5"/>
  <c r="T71" i="5"/>
  <c r="U71" i="5"/>
  <c r="S67" i="5"/>
  <c r="U73" i="4"/>
  <c r="T73" i="4"/>
  <c r="R74" i="4"/>
  <c r="L9" i="4" s="1"/>
  <c r="U73" i="11"/>
  <c r="T73" i="11"/>
  <c r="R74" i="11"/>
  <c r="L9" i="11" s="1"/>
  <c r="U74" i="6"/>
  <c r="T74" i="6"/>
  <c r="L8" i="6"/>
  <c r="R75" i="6"/>
  <c r="S70" i="6"/>
  <c r="U72" i="17"/>
  <c r="T72" i="17"/>
  <c r="R73" i="17"/>
  <c r="S68" i="17"/>
  <c r="U75" i="12"/>
  <c r="T75" i="12"/>
  <c r="R76" i="12"/>
  <c r="S72" i="12" s="1"/>
  <c r="S71" i="12"/>
  <c r="U73" i="15"/>
  <c r="T73" i="15"/>
  <c r="R74" i="15"/>
  <c r="L9" i="15" s="1"/>
  <c r="U73" i="18"/>
  <c r="T73" i="18"/>
  <c r="R74" i="18"/>
  <c r="L9" i="18" s="1"/>
  <c r="S69" i="18"/>
  <c r="S69" i="17"/>
  <c r="U72" i="19"/>
  <c r="T72" i="19"/>
  <c r="R73" i="19"/>
  <c r="S70" i="19"/>
  <c r="U74" i="13"/>
  <c r="T74" i="13"/>
  <c r="R75" i="13"/>
  <c r="S69" i="4"/>
  <c r="S70" i="4" l="1"/>
  <c r="S70" i="11"/>
  <c r="U72" i="9"/>
  <c r="R73" i="9"/>
  <c r="T72" i="9"/>
  <c r="S70" i="15"/>
  <c r="U72" i="5"/>
  <c r="T72" i="5"/>
  <c r="R73" i="5"/>
  <c r="S69" i="5"/>
  <c r="S68" i="5"/>
  <c r="S68" i="16"/>
  <c r="U72" i="16"/>
  <c r="T72" i="16"/>
  <c r="R73" i="16"/>
  <c r="U73" i="19"/>
  <c r="T73" i="19"/>
  <c r="R74" i="19"/>
  <c r="L9" i="19" s="1"/>
  <c r="U74" i="18"/>
  <c r="L8" i="18"/>
  <c r="T74" i="18"/>
  <c r="R75" i="18"/>
  <c r="U73" i="17"/>
  <c r="T73" i="17"/>
  <c r="R74" i="17"/>
  <c r="L9" i="17" s="1"/>
  <c r="U75" i="6"/>
  <c r="T75" i="6"/>
  <c r="R76" i="6"/>
  <c r="U74" i="4"/>
  <c r="L8" i="4"/>
  <c r="T74" i="4"/>
  <c r="R75" i="4"/>
  <c r="U76" i="12"/>
  <c r="T76" i="12"/>
  <c r="R77" i="12"/>
  <c r="S73" i="12"/>
  <c r="S71" i="18"/>
  <c r="S72" i="6"/>
  <c r="S71" i="19"/>
  <c r="U75" i="13"/>
  <c r="T75" i="13"/>
  <c r="R76" i="13"/>
  <c r="S71" i="13"/>
  <c r="U74" i="15"/>
  <c r="L8" i="15"/>
  <c r="T74" i="15"/>
  <c r="R75" i="15"/>
  <c r="S71" i="15" s="1"/>
  <c r="S70" i="17"/>
  <c r="S71" i="6"/>
  <c r="S70" i="18"/>
  <c r="U74" i="11"/>
  <c r="T74" i="11"/>
  <c r="L8" i="11"/>
  <c r="R75" i="11"/>
  <c r="S71" i="11" s="1"/>
  <c r="S70" i="9" l="1"/>
  <c r="U73" i="9"/>
  <c r="T73" i="9"/>
  <c r="R74" i="9"/>
  <c r="R74" i="5"/>
  <c r="U73" i="5"/>
  <c r="T73" i="5"/>
  <c r="U73" i="16"/>
  <c r="T73" i="16"/>
  <c r="R74" i="16"/>
  <c r="S69" i="16"/>
  <c r="U74" i="17"/>
  <c r="L8" i="17"/>
  <c r="T74" i="17"/>
  <c r="R75" i="17"/>
  <c r="S71" i="17" s="1"/>
  <c r="U75" i="11"/>
  <c r="T75" i="11"/>
  <c r="R76" i="11"/>
  <c r="U76" i="13"/>
  <c r="T76" i="13"/>
  <c r="R77" i="13"/>
  <c r="S72" i="13"/>
  <c r="U75" i="4"/>
  <c r="T75" i="4"/>
  <c r="R76" i="4"/>
  <c r="S71" i="4"/>
  <c r="S72" i="4"/>
  <c r="U74" i="19"/>
  <c r="L8" i="19"/>
  <c r="T74" i="19"/>
  <c r="R75" i="19"/>
  <c r="S73" i="19"/>
  <c r="U75" i="15"/>
  <c r="T75" i="15"/>
  <c r="R76" i="15"/>
  <c r="S72" i="15" s="1"/>
  <c r="U77" i="12"/>
  <c r="T77" i="12"/>
  <c r="R78" i="12"/>
  <c r="S72" i="19"/>
  <c r="U76" i="6"/>
  <c r="T76" i="6"/>
  <c r="R77" i="6"/>
  <c r="U75" i="18"/>
  <c r="T75" i="18"/>
  <c r="R76" i="18"/>
  <c r="L9" i="9" l="1"/>
  <c r="U74" i="9"/>
  <c r="T74" i="9"/>
  <c r="L8" i="9"/>
  <c r="R75" i="9"/>
  <c r="S72" i="9" s="1"/>
  <c r="S71" i="9"/>
  <c r="L9" i="16"/>
  <c r="R75" i="16"/>
  <c r="T74" i="16"/>
  <c r="L8" i="16"/>
  <c r="U74" i="16"/>
  <c r="S70" i="16"/>
  <c r="S71" i="16"/>
  <c r="R75" i="5"/>
  <c r="U74" i="5"/>
  <c r="T74" i="5"/>
  <c r="L8" i="5"/>
  <c r="S70" i="5"/>
  <c r="S71" i="5"/>
  <c r="U75" i="19"/>
  <c r="T75" i="19"/>
  <c r="R76" i="19"/>
  <c r="U76" i="11"/>
  <c r="T76" i="11"/>
  <c r="R77" i="11"/>
  <c r="S72" i="11"/>
  <c r="U77" i="13"/>
  <c r="T77" i="13"/>
  <c r="R78" i="13"/>
  <c r="S73" i="13"/>
  <c r="U76" i="4"/>
  <c r="T76" i="4"/>
  <c r="R77" i="4"/>
  <c r="U75" i="17"/>
  <c r="T75" i="17"/>
  <c r="R76" i="17"/>
  <c r="U78" i="12"/>
  <c r="T78" i="12"/>
  <c r="R79" i="12"/>
  <c r="S75" i="12" s="1"/>
  <c r="U77" i="6"/>
  <c r="T77" i="6"/>
  <c r="R78" i="6"/>
  <c r="S73" i="6"/>
  <c r="U76" i="15"/>
  <c r="T76" i="15"/>
  <c r="R77" i="15"/>
  <c r="U76" i="18"/>
  <c r="T76" i="18"/>
  <c r="R77" i="18"/>
  <c r="S72" i="18"/>
  <c r="S74" i="12"/>
  <c r="S73" i="11"/>
  <c r="U75" i="9" l="1"/>
  <c r="R76" i="9"/>
  <c r="T75" i="9"/>
  <c r="T75" i="16"/>
  <c r="U75" i="16"/>
  <c r="R76" i="16"/>
  <c r="S72" i="16"/>
  <c r="U75" i="5"/>
  <c r="T75" i="5"/>
  <c r="R76" i="5"/>
  <c r="U77" i="18"/>
  <c r="T77" i="18"/>
  <c r="R78" i="18"/>
  <c r="U78" i="6"/>
  <c r="T78" i="6"/>
  <c r="R79" i="6"/>
  <c r="U76" i="17"/>
  <c r="T76" i="17"/>
  <c r="R77" i="17"/>
  <c r="S72" i="17"/>
  <c r="S73" i="17"/>
  <c r="S73" i="4"/>
  <c r="U77" i="15"/>
  <c r="T77" i="15"/>
  <c r="R78" i="15"/>
  <c r="S73" i="15"/>
  <c r="U76" i="19"/>
  <c r="T76" i="19"/>
  <c r="R77" i="19"/>
  <c r="U77" i="4"/>
  <c r="T77" i="4"/>
  <c r="R78" i="4"/>
  <c r="S74" i="4" s="1"/>
  <c r="U78" i="13"/>
  <c r="T78" i="13"/>
  <c r="R79" i="13"/>
  <c r="S75" i="19"/>
  <c r="S74" i="6"/>
  <c r="U77" i="11"/>
  <c r="T77" i="11"/>
  <c r="R78" i="11"/>
  <c r="S74" i="11" s="1"/>
  <c r="S74" i="13"/>
  <c r="S74" i="18"/>
  <c r="S75" i="6"/>
  <c r="U79" i="12"/>
  <c r="T79" i="12"/>
  <c r="R80" i="12"/>
  <c r="S74" i="19"/>
  <c r="S73" i="18"/>
  <c r="U76" i="9" l="1"/>
  <c r="T76" i="9"/>
  <c r="R77" i="9"/>
  <c r="S73" i="9"/>
  <c r="R77" i="5"/>
  <c r="T76" i="5"/>
  <c r="U76" i="5"/>
  <c r="U76" i="16"/>
  <c r="R77" i="16"/>
  <c r="T76" i="16"/>
  <c r="S73" i="16"/>
  <c r="S72" i="5"/>
  <c r="S73" i="5"/>
  <c r="U79" i="13"/>
  <c r="T79" i="13"/>
  <c r="R80" i="13"/>
  <c r="S76" i="13" s="1"/>
  <c r="U77" i="19"/>
  <c r="T77" i="19"/>
  <c r="R78" i="19"/>
  <c r="U78" i="18"/>
  <c r="T78" i="18"/>
  <c r="R79" i="18"/>
  <c r="U80" i="12"/>
  <c r="T80" i="12"/>
  <c r="R81" i="12"/>
  <c r="U79" i="6"/>
  <c r="T79" i="6"/>
  <c r="R80" i="6"/>
  <c r="U78" i="4"/>
  <c r="T78" i="4"/>
  <c r="R79" i="4"/>
  <c r="U78" i="15"/>
  <c r="T78" i="15"/>
  <c r="R79" i="15"/>
  <c r="S75" i="15"/>
  <c r="S74" i="15"/>
  <c r="S75" i="13"/>
  <c r="U78" i="11"/>
  <c r="T78" i="11"/>
  <c r="R79" i="11"/>
  <c r="S76" i="12"/>
  <c r="U77" i="17"/>
  <c r="T77" i="17"/>
  <c r="R78" i="17"/>
  <c r="S74" i="17"/>
  <c r="S75" i="18"/>
  <c r="T77" i="9" l="1"/>
  <c r="R78" i="9"/>
  <c r="U77" i="9"/>
  <c r="S75" i="9"/>
  <c r="S74" i="9"/>
  <c r="U77" i="16"/>
  <c r="T77" i="16"/>
  <c r="R78" i="16"/>
  <c r="S74" i="16"/>
  <c r="U77" i="5"/>
  <c r="R78" i="5"/>
  <c r="T77" i="5"/>
  <c r="U79" i="4"/>
  <c r="T79" i="4"/>
  <c r="R80" i="4"/>
  <c r="S76" i="4" s="1"/>
  <c r="S75" i="4"/>
  <c r="U79" i="15"/>
  <c r="T79" i="15"/>
  <c r="R80" i="15"/>
  <c r="S76" i="15"/>
  <c r="U81" i="12"/>
  <c r="T81" i="12"/>
  <c r="R82" i="12"/>
  <c r="S77" i="12"/>
  <c r="U80" i="13"/>
  <c r="T80" i="13"/>
  <c r="R81" i="13"/>
  <c r="S77" i="13"/>
  <c r="U78" i="17"/>
  <c r="T78" i="17"/>
  <c r="R79" i="17"/>
  <c r="U79" i="11"/>
  <c r="T79" i="11"/>
  <c r="R80" i="11"/>
  <c r="S76" i="11" s="1"/>
  <c r="S75" i="11"/>
  <c r="U79" i="18"/>
  <c r="T79" i="18"/>
  <c r="R80" i="18"/>
  <c r="S76" i="18" s="1"/>
  <c r="U80" i="6"/>
  <c r="T80" i="6"/>
  <c r="R81" i="6"/>
  <c r="S77" i="6" s="1"/>
  <c r="S76" i="6"/>
  <c r="U78" i="19"/>
  <c r="T78" i="19"/>
  <c r="R79" i="19"/>
  <c r="S76" i="19"/>
  <c r="U78" i="9" l="1"/>
  <c r="T78" i="9"/>
  <c r="R79" i="9"/>
  <c r="S76" i="9" s="1"/>
  <c r="S74" i="5"/>
  <c r="U78" i="5"/>
  <c r="R79" i="5"/>
  <c r="T78" i="5"/>
  <c r="S75" i="5"/>
  <c r="U78" i="16"/>
  <c r="R79" i="16"/>
  <c r="T78" i="16"/>
  <c r="U82" i="12"/>
  <c r="T82" i="12"/>
  <c r="R83" i="12"/>
  <c r="S79" i="12"/>
  <c r="U80" i="11"/>
  <c r="T80" i="11"/>
  <c r="R81" i="11"/>
  <c r="S78" i="12"/>
  <c r="U81" i="13"/>
  <c r="T81" i="13"/>
  <c r="R82" i="13"/>
  <c r="U79" i="19"/>
  <c r="T79" i="19"/>
  <c r="R80" i="19"/>
  <c r="S77" i="19"/>
  <c r="U80" i="15"/>
  <c r="T80" i="15"/>
  <c r="R81" i="15"/>
  <c r="S77" i="15" s="1"/>
  <c r="U81" i="6"/>
  <c r="T81" i="6"/>
  <c r="R82" i="6"/>
  <c r="S78" i="6" s="1"/>
  <c r="U79" i="17"/>
  <c r="T79" i="17"/>
  <c r="R80" i="17"/>
  <c r="S75" i="17"/>
  <c r="S78" i="19"/>
  <c r="U80" i="18"/>
  <c r="T80" i="18"/>
  <c r="R81" i="18"/>
  <c r="S77" i="18"/>
  <c r="U80" i="4"/>
  <c r="T80" i="4"/>
  <c r="R81" i="4"/>
  <c r="U79" i="9" l="1"/>
  <c r="T79" i="9"/>
  <c r="R80" i="9"/>
  <c r="U79" i="16"/>
  <c r="T79" i="16"/>
  <c r="R80" i="16"/>
  <c r="S75" i="16"/>
  <c r="U79" i="5"/>
  <c r="R80" i="5"/>
  <c r="T79" i="5"/>
  <c r="U81" i="4"/>
  <c r="T81" i="4"/>
  <c r="R82" i="4"/>
  <c r="S77" i="4"/>
  <c r="S78" i="4"/>
  <c r="U82" i="6"/>
  <c r="T82" i="6"/>
  <c r="R83" i="6"/>
  <c r="U82" i="13"/>
  <c r="T82" i="13"/>
  <c r="R83" i="13"/>
  <c r="S79" i="13" s="1"/>
  <c r="U83" i="12"/>
  <c r="T83" i="12"/>
  <c r="R84" i="12"/>
  <c r="S80" i="12" s="1"/>
  <c r="U81" i="18"/>
  <c r="T81" i="18"/>
  <c r="R82" i="18"/>
  <c r="U80" i="17"/>
  <c r="T80" i="17"/>
  <c r="R81" i="17"/>
  <c r="S76" i="17"/>
  <c r="U80" i="19"/>
  <c r="T80" i="19"/>
  <c r="R81" i="19"/>
  <c r="U81" i="15"/>
  <c r="T81" i="15"/>
  <c r="R82" i="15"/>
  <c r="S78" i="15"/>
  <c r="U81" i="11"/>
  <c r="T81" i="11"/>
  <c r="R82" i="11"/>
  <c r="S78" i="11" s="1"/>
  <c r="S77" i="11"/>
  <c r="S78" i="13"/>
  <c r="U80" i="9" l="1"/>
  <c r="R81" i="9"/>
  <c r="T80" i="9"/>
  <c r="S77" i="9"/>
  <c r="R81" i="5"/>
  <c r="T80" i="5"/>
  <c r="U80" i="5"/>
  <c r="S77" i="5"/>
  <c r="S76" i="16"/>
  <c r="R81" i="16"/>
  <c r="T80" i="16"/>
  <c r="U80" i="16"/>
  <c r="S76" i="5"/>
  <c r="U83" i="6"/>
  <c r="T83" i="6"/>
  <c r="R84" i="6"/>
  <c r="U81" i="19"/>
  <c r="T81" i="19"/>
  <c r="R82" i="19"/>
  <c r="S79" i="19"/>
  <c r="U81" i="17"/>
  <c r="T81" i="17"/>
  <c r="R82" i="17"/>
  <c r="S77" i="17"/>
  <c r="U83" i="13"/>
  <c r="T83" i="13"/>
  <c r="R84" i="13"/>
  <c r="U84" i="12"/>
  <c r="T84" i="12"/>
  <c r="R85" i="12"/>
  <c r="S81" i="12" s="1"/>
  <c r="S79" i="6"/>
  <c r="U82" i="11"/>
  <c r="T82" i="11"/>
  <c r="R83" i="11"/>
  <c r="S79" i="11" s="1"/>
  <c r="U82" i="15"/>
  <c r="T82" i="15"/>
  <c r="R83" i="15"/>
  <c r="U82" i="18"/>
  <c r="T82" i="18"/>
  <c r="R83" i="18"/>
  <c r="S78" i="18"/>
  <c r="U82" i="4"/>
  <c r="T82" i="4"/>
  <c r="R83" i="4"/>
  <c r="S78" i="9" l="1"/>
  <c r="T81" i="9"/>
  <c r="R82" i="9"/>
  <c r="U81" i="9"/>
  <c r="U81" i="16"/>
  <c r="T81" i="16"/>
  <c r="R82" i="16"/>
  <c r="S77" i="16"/>
  <c r="S78" i="16"/>
  <c r="T81" i="5"/>
  <c r="U81" i="5"/>
  <c r="R82" i="5"/>
  <c r="U84" i="13"/>
  <c r="T84" i="13"/>
  <c r="R85" i="13"/>
  <c r="U84" i="6"/>
  <c r="T84" i="6"/>
  <c r="R85" i="6"/>
  <c r="U83" i="18"/>
  <c r="T83" i="18"/>
  <c r="R84" i="18"/>
  <c r="S80" i="18" s="1"/>
  <c r="U85" i="12"/>
  <c r="T85" i="12"/>
  <c r="R86" i="12"/>
  <c r="S82" i="12"/>
  <c r="U82" i="19"/>
  <c r="T82" i="19"/>
  <c r="R83" i="19"/>
  <c r="U83" i="11"/>
  <c r="T83" i="11"/>
  <c r="R84" i="11"/>
  <c r="U83" i="15"/>
  <c r="T83" i="15"/>
  <c r="R84" i="15"/>
  <c r="S79" i="15"/>
  <c r="S80" i="19"/>
  <c r="S80" i="13"/>
  <c r="U82" i="17"/>
  <c r="T82" i="17"/>
  <c r="R83" i="17"/>
  <c r="S78" i="17"/>
  <c r="U83" i="4"/>
  <c r="T83" i="4"/>
  <c r="R84" i="4"/>
  <c r="S79" i="4"/>
  <c r="S80" i="4"/>
  <c r="S81" i="13"/>
  <c r="S80" i="6"/>
  <c r="S79" i="18"/>
  <c r="U82" i="9" l="1"/>
  <c r="T82" i="9"/>
  <c r="R83" i="9"/>
  <c r="S79" i="9"/>
  <c r="R83" i="16"/>
  <c r="U82" i="16"/>
  <c r="T82" i="16"/>
  <c r="U82" i="5"/>
  <c r="T82" i="5"/>
  <c r="R83" i="5"/>
  <c r="S78" i="5"/>
  <c r="U83" i="19"/>
  <c r="T83" i="19"/>
  <c r="R84" i="19"/>
  <c r="S82" i="19" s="1"/>
  <c r="U85" i="6"/>
  <c r="T85" i="6"/>
  <c r="R86" i="6"/>
  <c r="S81" i="6"/>
  <c r="U84" i="15"/>
  <c r="T84" i="15"/>
  <c r="R85" i="15"/>
  <c r="S81" i="15" s="1"/>
  <c r="S80" i="15"/>
  <c r="S81" i="19"/>
  <c r="U86" i="12"/>
  <c r="T86" i="12"/>
  <c r="R87" i="12"/>
  <c r="U83" i="17"/>
  <c r="T83" i="17"/>
  <c r="R84" i="17"/>
  <c r="S80" i="17" s="1"/>
  <c r="U84" i="11"/>
  <c r="T84" i="11"/>
  <c r="R85" i="11"/>
  <c r="S80" i="11"/>
  <c r="U85" i="13"/>
  <c r="T85" i="13"/>
  <c r="R86" i="13"/>
  <c r="S82" i="13"/>
  <c r="U84" i="4"/>
  <c r="T84" i="4"/>
  <c r="R85" i="4"/>
  <c r="U84" i="18"/>
  <c r="T84" i="18"/>
  <c r="R85" i="18"/>
  <c r="S79" i="17"/>
  <c r="S80" i="9" l="1"/>
  <c r="R84" i="9"/>
  <c r="U83" i="9"/>
  <c r="T83" i="9"/>
  <c r="T83" i="5"/>
  <c r="U83" i="5"/>
  <c r="R84" i="5"/>
  <c r="S80" i="5"/>
  <c r="S79" i="5"/>
  <c r="U83" i="16"/>
  <c r="T83" i="16"/>
  <c r="R84" i="16"/>
  <c r="S79" i="16"/>
  <c r="U85" i="18"/>
  <c r="T85" i="18"/>
  <c r="R86" i="18"/>
  <c r="U85" i="15"/>
  <c r="T85" i="15"/>
  <c r="R86" i="15"/>
  <c r="U86" i="13"/>
  <c r="T86" i="13"/>
  <c r="R87" i="13"/>
  <c r="U84" i="17"/>
  <c r="T84" i="17"/>
  <c r="R85" i="17"/>
  <c r="U84" i="19"/>
  <c r="T84" i="19"/>
  <c r="R85" i="19"/>
  <c r="U85" i="11"/>
  <c r="T85" i="11"/>
  <c r="R86" i="11"/>
  <c r="S82" i="11" s="1"/>
  <c r="U85" i="4"/>
  <c r="T85" i="4"/>
  <c r="R86" i="4"/>
  <c r="S81" i="4"/>
  <c r="U87" i="12"/>
  <c r="T87" i="12"/>
  <c r="R88" i="12"/>
  <c r="S83" i="12"/>
  <c r="S81" i="18"/>
  <c r="U86" i="6"/>
  <c r="T86" i="6"/>
  <c r="R87" i="6"/>
  <c r="S82" i="6"/>
  <c r="S82" i="15"/>
  <c r="S81" i="11"/>
  <c r="S81" i="9" l="1"/>
  <c r="U84" i="9"/>
  <c r="R85" i="9"/>
  <c r="T84" i="9"/>
  <c r="T84" i="5"/>
  <c r="R85" i="5"/>
  <c r="U84" i="5"/>
  <c r="S80" i="16"/>
  <c r="U84" i="16"/>
  <c r="T84" i="16"/>
  <c r="R85" i="16"/>
  <c r="U88" i="12"/>
  <c r="T88" i="12"/>
  <c r="R89" i="12"/>
  <c r="S85" i="12" s="1"/>
  <c r="U86" i="11"/>
  <c r="T86" i="11"/>
  <c r="R87" i="11"/>
  <c r="S83" i="11" s="1"/>
  <c r="S83" i="6"/>
  <c r="U85" i="19"/>
  <c r="T85" i="19"/>
  <c r="R86" i="19"/>
  <c r="U85" i="17"/>
  <c r="T85" i="17"/>
  <c r="R86" i="17"/>
  <c r="S82" i="17" s="1"/>
  <c r="S81" i="17"/>
  <c r="U87" i="13"/>
  <c r="T87" i="13"/>
  <c r="R88" i="13"/>
  <c r="S83" i="13"/>
  <c r="U86" i="15"/>
  <c r="T86" i="15"/>
  <c r="R87" i="15"/>
  <c r="S83" i="19"/>
  <c r="U87" i="6"/>
  <c r="T87" i="6"/>
  <c r="R88" i="6"/>
  <c r="S84" i="6" s="1"/>
  <c r="U86" i="4"/>
  <c r="T86" i="4"/>
  <c r="R87" i="4"/>
  <c r="S83" i="4" s="1"/>
  <c r="S82" i="4"/>
  <c r="S84" i="12"/>
  <c r="U86" i="18"/>
  <c r="T86" i="18"/>
  <c r="R87" i="18"/>
  <c r="S82" i="18"/>
  <c r="S82" i="9" l="1"/>
  <c r="U85" i="9"/>
  <c r="T85" i="9"/>
  <c r="R86" i="9"/>
  <c r="R86" i="16"/>
  <c r="U85" i="16"/>
  <c r="T85" i="16"/>
  <c r="S82" i="16"/>
  <c r="S81" i="5"/>
  <c r="U85" i="5"/>
  <c r="T85" i="5"/>
  <c r="R86" i="5"/>
  <c r="S81" i="16"/>
  <c r="U88" i="13"/>
  <c r="T88" i="13"/>
  <c r="R89" i="13"/>
  <c r="U87" i="4"/>
  <c r="T87" i="4"/>
  <c r="R88" i="4"/>
  <c r="S84" i="4" s="1"/>
  <c r="U86" i="19"/>
  <c r="T86" i="19"/>
  <c r="R87" i="19"/>
  <c r="S85" i="19" s="1"/>
  <c r="S84" i="19"/>
  <c r="U87" i="15"/>
  <c r="T87" i="15"/>
  <c r="R88" i="15"/>
  <c r="S83" i="15"/>
  <c r="U89" i="12"/>
  <c r="T89" i="12"/>
  <c r="R90" i="12"/>
  <c r="S86" i="12" s="1"/>
  <c r="U88" i="6"/>
  <c r="T88" i="6"/>
  <c r="R89" i="6"/>
  <c r="U86" i="17"/>
  <c r="T86" i="17"/>
  <c r="R87" i="17"/>
  <c r="U87" i="11"/>
  <c r="T87" i="11"/>
  <c r="R88" i="11"/>
  <c r="U87" i="18"/>
  <c r="T87" i="18"/>
  <c r="R88" i="18"/>
  <c r="S83" i="18"/>
  <c r="S84" i="13"/>
  <c r="S83" i="9" l="1"/>
  <c r="R87" i="9"/>
  <c r="T86" i="9"/>
  <c r="U86" i="9"/>
  <c r="S84" i="9"/>
  <c r="U86" i="5"/>
  <c r="R87" i="5"/>
  <c r="T86" i="5"/>
  <c r="S83" i="5"/>
  <c r="S82" i="5"/>
  <c r="T86" i="16"/>
  <c r="R87" i="16"/>
  <c r="U86" i="16"/>
  <c r="S83" i="16"/>
  <c r="U88" i="18"/>
  <c r="T88" i="18"/>
  <c r="R89" i="18"/>
  <c r="S85" i="18" s="1"/>
  <c r="U89" i="13"/>
  <c r="T89" i="13"/>
  <c r="R90" i="13"/>
  <c r="U88" i="15"/>
  <c r="T88" i="15"/>
  <c r="R89" i="15"/>
  <c r="S85" i="15"/>
  <c r="S84" i="11"/>
  <c r="U89" i="6"/>
  <c r="T89" i="6"/>
  <c r="R90" i="6"/>
  <c r="S85" i="6"/>
  <c r="S84" i="15"/>
  <c r="U87" i="17"/>
  <c r="T87" i="17"/>
  <c r="R88" i="17"/>
  <c r="S83" i="17"/>
  <c r="S84" i="18"/>
  <c r="U88" i="11"/>
  <c r="T88" i="11"/>
  <c r="R89" i="11"/>
  <c r="S85" i="11" s="1"/>
  <c r="U87" i="19"/>
  <c r="T87" i="19"/>
  <c r="R88" i="19"/>
  <c r="S86" i="13"/>
  <c r="U90" i="12"/>
  <c r="T90" i="12"/>
  <c r="R91" i="12"/>
  <c r="U88" i="4"/>
  <c r="T88" i="4"/>
  <c r="R89" i="4"/>
  <c r="S85" i="13"/>
  <c r="U87" i="9" l="1"/>
  <c r="R88" i="9"/>
  <c r="T87" i="9"/>
  <c r="U87" i="5"/>
  <c r="T87" i="5"/>
  <c r="R88" i="5"/>
  <c r="U87" i="16"/>
  <c r="T87" i="16"/>
  <c r="R88" i="16"/>
  <c r="U89" i="18"/>
  <c r="T89" i="18"/>
  <c r="R90" i="18"/>
  <c r="U88" i="17"/>
  <c r="T88" i="17"/>
  <c r="R89" i="17"/>
  <c r="S85" i="17" s="1"/>
  <c r="U90" i="6"/>
  <c r="T90" i="6"/>
  <c r="R91" i="6"/>
  <c r="S86" i="6"/>
  <c r="S87" i="6"/>
  <c r="U89" i="4"/>
  <c r="T89" i="4"/>
  <c r="R90" i="4"/>
  <c r="S86" i="4" s="1"/>
  <c r="S85" i="4"/>
  <c r="U89" i="15"/>
  <c r="T89" i="15"/>
  <c r="R90" i="15"/>
  <c r="S86" i="15"/>
  <c r="U91" i="12"/>
  <c r="T91" i="12"/>
  <c r="R92" i="12"/>
  <c r="S88" i="12"/>
  <c r="S87" i="12"/>
  <c r="U88" i="19"/>
  <c r="T88" i="19"/>
  <c r="R89" i="19"/>
  <c r="S87" i="19" s="1"/>
  <c r="S86" i="19"/>
  <c r="U89" i="11"/>
  <c r="T89" i="11"/>
  <c r="R90" i="11"/>
  <c r="U90" i="13"/>
  <c r="T90" i="13"/>
  <c r="R91" i="13"/>
  <c r="S87" i="13"/>
  <c r="S84" i="17"/>
  <c r="S85" i="9" l="1"/>
  <c r="R89" i="9"/>
  <c r="T88" i="9"/>
  <c r="U88" i="9"/>
  <c r="S86" i="9"/>
  <c r="S84" i="16"/>
  <c r="U88" i="16"/>
  <c r="T88" i="16"/>
  <c r="R89" i="16"/>
  <c r="U88" i="5"/>
  <c r="T88" i="5"/>
  <c r="R89" i="5"/>
  <c r="S85" i="5"/>
  <c r="S84" i="5"/>
  <c r="U90" i="11"/>
  <c r="T90" i="11"/>
  <c r="R91" i="11"/>
  <c r="S86" i="11"/>
  <c r="U92" i="12"/>
  <c r="T92" i="12"/>
  <c r="R93" i="12"/>
  <c r="U91" i="6"/>
  <c r="T91" i="6"/>
  <c r="R92" i="6"/>
  <c r="S88" i="6" s="1"/>
  <c r="U90" i="18"/>
  <c r="T90" i="18"/>
  <c r="R91" i="18"/>
  <c r="S87" i="18" s="1"/>
  <c r="S86" i="18"/>
  <c r="U91" i="13"/>
  <c r="T91" i="13"/>
  <c r="R92" i="13"/>
  <c r="S88" i="13" s="1"/>
  <c r="U90" i="4"/>
  <c r="T90" i="4"/>
  <c r="R91" i="4"/>
  <c r="U89" i="17"/>
  <c r="T89" i="17"/>
  <c r="R90" i="17"/>
  <c r="U89" i="19"/>
  <c r="T89" i="19"/>
  <c r="R90" i="19"/>
  <c r="S89" i="12"/>
  <c r="U90" i="15"/>
  <c r="T90" i="15"/>
  <c r="R91" i="15"/>
  <c r="S87" i="15"/>
  <c r="U89" i="9" l="1"/>
  <c r="T89" i="9"/>
  <c r="R90" i="9"/>
  <c r="T89" i="16"/>
  <c r="R90" i="16"/>
  <c r="U89" i="16"/>
  <c r="R90" i="5"/>
  <c r="U89" i="5"/>
  <c r="T89" i="5"/>
  <c r="S86" i="16"/>
  <c r="S85" i="16"/>
  <c r="S88" i="11"/>
  <c r="U90" i="17"/>
  <c r="T90" i="17"/>
  <c r="R91" i="17"/>
  <c r="S86" i="17"/>
  <c r="U92" i="13"/>
  <c r="T92" i="13"/>
  <c r="R93" i="13"/>
  <c r="U92" i="6"/>
  <c r="T92" i="6"/>
  <c r="R93" i="6"/>
  <c r="S89" i="6"/>
  <c r="U93" i="12"/>
  <c r="T93" i="12"/>
  <c r="R94" i="12"/>
  <c r="U90" i="19"/>
  <c r="T90" i="19"/>
  <c r="R91" i="19"/>
  <c r="S89" i="19" s="1"/>
  <c r="S88" i="19"/>
  <c r="U91" i="11"/>
  <c r="T91" i="11"/>
  <c r="R92" i="11"/>
  <c r="S87" i="11"/>
  <c r="U91" i="15"/>
  <c r="T91" i="15"/>
  <c r="R92" i="15"/>
  <c r="S88" i="15"/>
  <c r="U91" i="4"/>
  <c r="T91" i="4"/>
  <c r="R92" i="4"/>
  <c r="S87" i="4"/>
  <c r="U91" i="18"/>
  <c r="T91" i="18"/>
  <c r="R92" i="18"/>
  <c r="S88" i="18" s="1"/>
  <c r="S87" i="9" l="1"/>
  <c r="U90" i="9"/>
  <c r="T90" i="9"/>
  <c r="R91" i="9"/>
  <c r="U90" i="5"/>
  <c r="T90" i="5"/>
  <c r="R91" i="5"/>
  <c r="S86" i="5"/>
  <c r="U90" i="16"/>
  <c r="T90" i="16"/>
  <c r="R91" i="16"/>
  <c r="U94" i="12"/>
  <c r="T94" i="12"/>
  <c r="R95" i="12"/>
  <c r="S90" i="12"/>
  <c r="S91" i="12"/>
  <c r="U91" i="17"/>
  <c r="T91" i="17"/>
  <c r="R92" i="17"/>
  <c r="S88" i="17" s="1"/>
  <c r="U93" i="13"/>
  <c r="T93" i="13"/>
  <c r="R94" i="13"/>
  <c r="S89" i="13"/>
  <c r="U92" i="18"/>
  <c r="T92" i="18"/>
  <c r="R93" i="18"/>
  <c r="U92" i="4"/>
  <c r="T92" i="4"/>
  <c r="R93" i="4"/>
  <c r="S88" i="4"/>
  <c r="U92" i="15"/>
  <c r="T92" i="15"/>
  <c r="R93" i="15"/>
  <c r="U91" i="19"/>
  <c r="T91" i="19"/>
  <c r="R92" i="19"/>
  <c r="S90" i="19"/>
  <c r="U93" i="6"/>
  <c r="T93" i="6"/>
  <c r="R94" i="6"/>
  <c r="U92" i="11"/>
  <c r="T92" i="11"/>
  <c r="R93" i="11"/>
  <c r="S87" i="17"/>
  <c r="S89" i="11"/>
  <c r="T91" i="9" l="1"/>
  <c r="R92" i="9"/>
  <c r="U91" i="9"/>
  <c r="S88" i="9"/>
  <c r="R92" i="16"/>
  <c r="U91" i="16"/>
  <c r="T91" i="16"/>
  <c r="T91" i="5"/>
  <c r="R92" i="5"/>
  <c r="U91" i="5"/>
  <c r="S87" i="5"/>
  <c r="S87" i="16"/>
  <c r="S88" i="16"/>
  <c r="U93" i="4"/>
  <c r="T93" i="4"/>
  <c r="R94" i="4"/>
  <c r="S89" i="4"/>
  <c r="S90" i="13"/>
  <c r="U92" i="17"/>
  <c r="T92" i="17"/>
  <c r="R93" i="17"/>
  <c r="U92" i="19"/>
  <c r="T92" i="19"/>
  <c r="R93" i="19"/>
  <c r="S91" i="19" s="1"/>
  <c r="U94" i="13"/>
  <c r="T94" i="13"/>
  <c r="R95" i="13"/>
  <c r="U94" i="6"/>
  <c r="T94" i="6"/>
  <c r="R95" i="6"/>
  <c r="S90" i="6"/>
  <c r="S91" i="6"/>
  <c r="U95" i="12"/>
  <c r="T95" i="12"/>
  <c r="R96" i="12"/>
  <c r="U93" i="11"/>
  <c r="T93" i="11"/>
  <c r="R94" i="11"/>
  <c r="U93" i="15"/>
  <c r="T93" i="15"/>
  <c r="R94" i="15"/>
  <c r="S89" i="15"/>
  <c r="U93" i="18"/>
  <c r="T93" i="18"/>
  <c r="R94" i="18"/>
  <c r="S89" i="18"/>
  <c r="S90" i="4"/>
  <c r="U92" i="9" l="1"/>
  <c r="T92" i="9"/>
  <c r="R93" i="9"/>
  <c r="S89" i="9"/>
  <c r="S90" i="9"/>
  <c r="U92" i="5"/>
  <c r="T92" i="5"/>
  <c r="R93" i="5"/>
  <c r="S88" i="5"/>
  <c r="S89" i="5"/>
  <c r="U92" i="16"/>
  <c r="T92" i="16"/>
  <c r="R93" i="16"/>
  <c r="U94" i="18"/>
  <c r="T94" i="18"/>
  <c r="R95" i="18"/>
  <c r="S90" i="18"/>
  <c r="S91" i="18"/>
  <c r="U95" i="6"/>
  <c r="T95" i="6"/>
  <c r="R96" i="6"/>
  <c r="U94" i="4"/>
  <c r="T94" i="4"/>
  <c r="R95" i="4"/>
  <c r="U95" i="13"/>
  <c r="T95" i="13"/>
  <c r="R96" i="13"/>
  <c r="S92" i="13"/>
  <c r="U93" i="17"/>
  <c r="T93" i="17"/>
  <c r="R94" i="17"/>
  <c r="S89" i="17"/>
  <c r="U94" i="11"/>
  <c r="T94" i="11"/>
  <c r="R95" i="11"/>
  <c r="S91" i="11" s="1"/>
  <c r="U96" i="12"/>
  <c r="T96" i="12"/>
  <c r="R97" i="12"/>
  <c r="S92" i="12"/>
  <c r="U94" i="15"/>
  <c r="T94" i="15"/>
  <c r="R95" i="15"/>
  <c r="S90" i="15"/>
  <c r="S90" i="11"/>
  <c r="U93" i="19"/>
  <c r="T93" i="19"/>
  <c r="R94" i="19"/>
  <c r="S92" i="6"/>
  <c r="S91" i="13"/>
  <c r="U93" i="9" l="1"/>
  <c r="R94" i="9"/>
  <c r="T93" i="9"/>
  <c r="S91" i="9"/>
  <c r="U93" i="5"/>
  <c r="T93" i="5"/>
  <c r="R94" i="5"/>
  <c r="U93" i="16"/>
  <c r="T93" i="16"/>
  <c r="R94" i="16"/>
  <c r="S89" i="16"/>
  <c r="S90" i="17"/>
  <c r="U95" i="4"/>
  <c r="T95" i="4"/>
  <c r="R96" i="4"/>
  <c r="S91" i="4"/>
  <c r="U97" i="12"/>
  <c r="T97" i="12"/>
  <c r="R98" i="12"/>
  <c r="S94" i="12" s="1"/>
  <c r="U94" i="17"/>
  <c r="T94" i="17"/>
  <c r="R95" i="17"/>
  <c r="U95" i="11"/>
  <c r="T95" i="11"/>
  <c r="R96" i="11"/>
  <c r="U96" i="6"/>
  <c r="T96" i="6"/>
  <c r="R97" i="6"/>
  <c r="S93" i="12"/>
  <c r="U94" i="19"/>
  <c r="T94" i="19"/>
  <c r="R95" i="19"/>
  <c r="S92" i="19"/>
  <c r="U95" i="15"/>
  <c r="T95" i="15"/>
  <c r="R96" i="15"/>
  <c r="S91" i="15"/>
  <c r="U96" i="13"/>
  <c r="T96" i="13"/>
  <c r="R97" i="13"/>
  <c r="U95" i="18"/>
  <c r="T95" i="18"/>
  <c r="R96" i="18"/>
  <c r="U94" i="9" l="1"/>
  <c r="T94" i="9"/>
  <c r="R95" i="9"/>
  <c r="U94" i="16"/>
  <c r="T94" i="16"/>
  <c r="R95" i="16"/>
  <c r="S90" i="16"/>
  <c r="U94" i="5"/>
  <c r="T94" i="5"/>
  <c r="R95" i="5"/>
  <c r="S90" i="5"/>
  <c r="U96" i="15"/>
  <c r="T96" i="15"/>
  <c r="R97" i="15"/>
  <c r="S93" i="15" s="1"/>
  <c r="S92" i="15"/>
  <c r="U97" i="6"/>
  <c r="T97" i="6"/>
  <c r="R98" i="6"/>
  <c r="S94" i="6"/>
  <c r="S93" i="6"/>
  <c r="U95" i="17"/>
  <c r="T95" i="17"/>
  <c r="R96" i="17"/>
  <c r="U97" i="13"/>
  <c r="T97" i="13"/>
  <c r="R98" i="13"/>
  <c r="S94" i="13"/>
  <c r="S93" i="13"/>
  <c r="U95" i="19"/>
  <c r="T95" i="19"/>
  <c r="R96" i="19"/>
  <c r="S93" i="19"/>
  <c r="U98" i="12"/>
  <c r="T98" i="12"/>
  <c r="R99" i="12"/>
  <c r="U96" i="18"/>
  <c r="T96" i="18"/>
  <c r="R97" i="18"/>
  <c r="S92" i="18"/>
  <c r="S91" i="17"/>
  <c r="S94" i="19"/>
  <c r="U96" i="11"/>
  <c r="T96" i="11"/>
  <c r="R97" i="11"/>
  <c r="S92" i="11"/>
  <c r="U96" i="4"/>
  <c r="T96" i="4"/>
  <c r="R97" i="4"/>
  <c r="S92" i="4"/>
  <c r="S93" i="4"/>
  <c r="R96" i="9" l="1"/>
  <c r="U95" i="9"/>
  <c r="T95" i="9"/>
  <c r="S92" i="9"/>
  <c r="S93" i="9"/>
  <c r="U95" i="5"/>
  <c r="T95" i="5"/>
  <c r="R96" i="5"/>
  <c r="S92" i="5"/>
  <c r="S91" i="5"/>
  <c r="U95" i="16"/>
  <c r="T95" i="16"/>
  <c r="R96" i="16"/>
  <c r="S91" i="16"/>
  <c r="U99" i="12"/>
  <c r="T99" i="12"/>
  <c r="R100" i="12"/>
  <c r="U96" i="19"/>
  <c r="T96" i="19"/>
  <c r="R97" i="19"/>
  <c r="U96" i="17"/>
  <c r="T96" i="17"/>
  <c r="R97" i="17"/>
  <c r="U97" i="18"/>
  <c r="T97" i="18"/>
  <c r="R98" i="18"/>
  <c r="U97" i="11"/>
  <c r="T97" i="11"/>
  <c r="R98" i="11"/>
  <c r="S93" i="11"/>
  <c r="U98" i="13"/>
  <c r="T98" i="13"/>
  <c r="R99" i="13"/>
  <c r="U97" i="15"/>
  <c r="T97" i="15"/>
  <c r="R98" i="15"/>
  <c r="U98" i="6"/>
  <c r="T98" i="6"/>
  <c r="R99" i="6"/>
  <c r="S94" i="18"/>
  <c r="U97" i="4"/>
  <c r="T97" i="4"/>
  <c r="R98" i="4"/>
  <c r="S94" i="4"/>
  <c r="S93" i="18"/>
  <c r="S92" i="17"/>
  <c r="R97" i="9" l="1"/>
  <c r="T96" i="9"/>
  <c r="U96" i="9"/>
  <c r="S94" i="9"/>
  <c r="T96" i="5"/>
  <c r="R97" i="5"/>
  <c r="U96" i="5"/>
  <c r="R97" i="16"/>
  <c r="U96" i="16"/>
  <c r="T96" i="16"/>
  <c r="S92" i="16"/>
  <c r="U97" i="17"/>
  <c r="T97" i="17"/>
  <c r="R98" i="17"/>
  <c r="S93" i="17"/>
  <c r="S94" i="17"/>
  <c r="U99" i="13"/>
  <c r="T99" i="13"/>
  <c r="R100" i="13"/>
  <c r="U98" i="11"/>
  <c r="T98" i="11"/>
  <c r="R99" i="11"/>
  <c r="U97" i="19"/>
  <c r="T97" i="19"/>
  <c r="R98" i="19"/>
  <c r="U98" i="4"/>
  <c r="T98" i="4"/>
  <c r="R99" i="4"/>
  <c r="U99" i="6"/>
  <c r="T99" i="6"/>
  <c r="R100" i="6"/>
  <c r="U98" i="15"/>
  <c r="T98" i="15"/>
  <c r="R99" i="15"/>
  <c r="S94" i="15"/>
  <c r="U98" i="18"/>
  <c r="T98" i="18"/>
  <c r="R99" i="18"/>
  <c r="S94" i="11"/>
  <c r="U100" i="12"/>
  <c r="T100" i="12"/>
  <c r="R101" i="12"/>
  <c r="U97" i="9" l="1"/>
  <c r="T97" i="9"/>
  <c r="R98" i="9"/>
  <c r="S93" i="16"/>
  <c r="U97" i="16"/>
  <c r="T97" i="16"/>
  <c r="R98" i="16"/>
  <c r="U97" i="5"/>
  <c r="T97" i="5"/>
  <c r="R98" i="5"/>
  <c r="S93" i="5"/>
  <c r="U99" i="11"/>
  <c r="T99" i="11"/>
  <c r="R100" i="11"/>
  <c r="U100" i="6"/>
  <c r="T100" i="6"/>
  <c r="R101" i="6"/>
  <c r="U98" i="17"/>
  <c r="T98" i="17"/>
  <c r="R99" i="17"/>
  <c r="U99" i="4"/>
  <c r="T99" i="4"/>
  <c r="R100" i="4"/>
  <c r="U99" i="18"/>
  <c r="T99" i="18"/>
  <c r="R100" i="18"/>
  <c r="U101" i="12"/>
  <c r="T101" i="12"/>
  <c r="R102" i="12"/>
  <c r="U99" i="15"/>
  <c r="T99" i="15"/>
  <c r="R100" i="15"/>
  <c r="U98" i="19"/>
  <c r="T98" i="19"/>
  <c r="R99" i="19"/>
  <c r="U100" i="13"/>
  <c r="T100" i="13"/>
  <c r="R101" i="13"/>
  <c r="R99" i="9" l="1"/>
  <c r="T98" i="9"/>
  <c r="U98" i="9"/>
  <c r="T98" i="5"/>
  <c r="U98" i="5"/>
  <c r="R99" i="5"/>
  <c r="U98" i="16"/>
  <c r="T98" i="16"/>
  <c r="R99" i="16"/>
  <c r="S94" i="16"/>
  <c r="S94" i="5"/>
  <c r="U101" i="13"/>
  <c r="T101" i="13"/>
  <c r="R102" i="13"/>
  <c r="U100" i="11"/>
  <c r="T100" i="11"/>
  <c r="R101" i="11"/>
  <c r="U100" i="18"/>
  <c r="T100" i="18"/>
  <c r="R101" i="18"/>
  <c r="U99" i="17"/>
  <c r="T99" i="17"/>
  <c r="R100" i="17"/>
  <c r="U100" i="15"/>
  <c r="T100" i="15"/>
  <c r="R101" i="15"/>
  <c r="U101" i="6"/>
  <c r="T101" i="6"/>
  <c r="R102" i="6"/>
  <c r="U102" i="12"/>
  <c r="T102" i="12"/>
  <c r="R103" i="12"/>
  <c r="U99" i="19"/>
  <c r="T99" i="19"/>
  <c r="R100" i="19"/>
  <c r="U100" i="4"/>
  <c r="T100" i="4"/>
  <c r="R101" i="4"/>
  <c r="T99" i="9" l="1"/>
  <c r="U99" i="9"/>
  <c r="R100" i="9"/>
  <c r="T99" i="16"/>
  <c r="R100" i="16"/>
  <c r="U99" i="16"/>
  <c r="U99" i="5"/>
  <c r="T99" i="5"/>
  <c r="R100" i="5"/>
  <c r="U100" i="19"/>
  <c r="T100" i="19"/>
  <c r="R101" i="19"/>
  <c r="U100" i="17"/>
  <c r="T100" i="17"/>
  <c r="R101" i="17"/>
  <c r="U101" i="11"/>
  <c r="T101" i="11"/>
  <c r="R102" i="11"/>
  <c r="U102" i="6"/>
  <c r="T102" i="6"/>
  <c r="R103" i="6"/>
  <c r="U101" i="4"/>
  <c r="T101" i="4"/>
  <c r="R102" i="4"/>
  <c r="U102" i="13"/>
  <c r="T102" i="13"/>
  <c r="R103" i="13"/>
  <c r="U103" i="12"/>
  <c r="T103" i="12"/>
  <c r="R104" i="12"/>
  <c r="U101" i="15"/>
  <c r="T101" i="15"/>
  <c r="R102" i="15"/>
  <c r="U101" i="18"/>
  <c r="T101" i="18"/>
  <c r="R102" i="18"/>
  <c r="T100" i="9" l="1"/>
  <c r="R101" i="9"/>
  <c r="U100" i="9"/>
  <c r="T100" i="5"/>
  <c r="U100" i="5"/>
  <c r="R101" i="5"/>
  <c r="R101" i="16"/>
  <c r="T100" i="16"/>
  <c r="U100" i="16"/>
  <c r="U102" i="15"/>
  <c r="T102" i="15"/>
  <c r="R103" i="15"/>
  <c r="U101" i="17"/>
  <c r="T101" i="17"/>
  <c r="R102" i="17"/>
  <c r="U103" i="13"/>
  <c r="T103" i="13"/>
  <c r="R104" i="13"/>
  <c r="U102" i="4"/>
  <c r="T102" i="4"/>
  <c r="R103" i="4"/>
  <c r="U103" i="6"/>
  <c r="T103" i="6"/>
  <c r="R104" i="6"/>
  <c r="U101" i="19"/>
  <c r="T101" i="19"/>
  <c r="R102" i="19"/>
  <c r="U102" i="11"/>
  <c r="T102" i="11"/>
  <c r="R103" i="11"/>
  <c r="U102" i="18"/>
  <c r="T102" i="18"/>
  <c r="R103" i="18"/>
  <c r="U104" i="12"/>
  <c r="T104" i="12"/>
  <c r="R105" i="12"/>
  <c r="U101" i="9" l="1"/>
  <c r="T101" i="9"/>
  <c r="R102" i="9"/>
  <c r="R102" i="16"/>
  <c r="T101" i="16"/>
  <c r="U101" i="16"/>
  <c r="U101" i="5"/>
  <c r="T101" i="5"/>
  <c r="R102" i="5"/>
  <c r="U104" i="6"/>
  <c r="T104" i="6"/>
  <c r="R105" i="6"/>
  <c r="U104" i="13"/>
  <c r="T104" i="13"/>
  <c r="R105" i="13"/>
  <c r="U102" i="19"/>
  <c r="T102" i="19"/>
  <c r="R103" i="19"/>
  <c r="U103" i="15"/>
  <c r="T103" i="15"/>
  <c r="R104" i="15"/>
  <c r="U103" i="4"/>
  <c r="T103" i="4"/>
  <c r="R104" i="4"/>
  <c r="U103" i="18"/>
  <c r="T103" i="18"/>
  <c r="R104" i="18"/>
  <c r="U103" i="11"/>
  <c r="T103" i="11"/>
  <c r="R104" i="11"/>
  <c r="U105" i="12"/>
  <c r="T105" i="12"/>
  <c r="U102" i="17"/>
  <c r="T102" i="17"/>
  <c r="R103" i="17"/>
  <c r="T102" i="9" l="1"/>
  <c r="U102" i="9"/>
  <c r="R103" i="9"/>
  <c r="R103" i="5"/>
  <c r="U102" i="5"/>
  <c r="T102" i="5"/>
  <c r="U102" i="16"/>
  <c r="T102" i="16"/>
  <c r="R103" i="16"/>
  <c r="U105" i="6"/>
  <c r="T105" i="6"/>
  <c r="U104" i="15"/>
  <c r="T104" i="15"/>
  <c r="R105" i="15"/>
  <c r="V54" i="12"/>
  <c r="V46" i="12"/>
  <c r="V38" i="12"/>
  <c r="V30" i="12"/>
  <c r="W54" i="12"/>
  <c r="V45" i="12"/>
  <c r="W71" i="12"/>
  <c r="V44" i="12"/>
  <c r="W52" i="12"/>
  <c r="V71" i="12"/>
  <c r="W55" i="12"/>
  <c r="W64" i="12"/>
  <c r="V36" i="12"/>
  <c r="V52" i="12"/>
  <c r="V64" i="12"/>
  <c r="V55" i="12"/>
  <c r="V37" i="12"/>
  <c r="W57" i="12"/>
  <c r="V42" i="12"/>
  <c r="V41" i="12"/>
  <c r="V89" i="12"/>
  <c r="W72" i="12"/>
  <c r="V57" i="12"/>
  <c r="W60" i="12"/>
  <c r="V32" i="12"/>
  <c r="W89" i="12"/>
  <c r="V53" i="12"/>
  <c r="W76" i="12"/>
  <c r="V60" i="12"/>
  <c r="V76" i="12"/>
  <c r="W68" i="12"/>
  <c r="W66" i="12"/>
  <c r="W96" i="12"/>
  <c r="W53" i="12"/>
  <c r="W85" i="12"/>
  <c r="V68" i="12"/>
  <c r="V66" i="12"/>
  <c r="V96" i="12"/>
  <c r="W62" i="12"/>
  <c r="V85" i="12"/>
  <c r="W98" i="12"/>
  <c r="W105" i="12"/>
  <c r="V62" i="12"/>
  <c r="V98" i="12"/>
  <c r="W93" i="12"/>
  <c r="V72" i="12"/>
  <c r="V93" i="12"/>
  <c r="W51" i="12"/>
  <c r="V34" i="12"/>
  <c r="V101" i="12"/>
  <c r="V78" i="12"/>
  <c r="V99" i="12"/>
  <c r="V39" i="12"/>
  <c r="V80" i="12"/>
  <c r="V69" i="12"/>
  <c r="W56" i="12"/>
  <c r="V51" i="12"/>
  <c r="W84" i="12"/>
  <c r="V67" i="12"/>
  <c r="W86" i="12"/>
  <c r="W104" i="12"/>
  <c r="W102" i="12"/>
  <c r="V47" i="12"/>
  <c r="W87" i="12"/>
  <c r="V43" i="12"/>
  <c r="W49" i="12"/>
  <c r="V86" i="12"/>
  <c r="W80" i="12"/>
  <c r="V104" i="12"/>
  <c r="V40" i="12"/>
  <c r="W94" i="12"/>
  <c r="W74" i="12"/>
  <c r="V102" i="12"/>
  <c r="W103" i="12"/>
  <c r="W48" i="12"/>
  <c r="V84" i="12"/>
  <c r="V87" i="12"/>
  <c r="V49" i="12"/>
  <c r="W75" i="12"/>
  <c r="V94" i="12"/>
  <c r="V74" i="12"/>
  <c r="V103" i="12"/>
  <c r="V48" i="12"/>
  <c r="W70" i="12"/>
  <c r="W50" i="12"/>
  <c r="W92" i="12"/>
  <c r="V75" i="12"/>
  <c r="W81" i="12"/>
  <c r="W83" i="12"/>
  <c r="W79" i="12"/>
  <c r="V90" i="12"/>
  <c r="V70" i="12"/>
  <c r="V88" i="12"/>
  <c r="V65" i="12"/>
  <c r="V50" i="12"/>
  <c r="W82" i="12"/>
  <c r="V92" i="12"/>
  <c r="V81" i="12"/>
  <c r="V83" i="12"/>
  <c r="V79" i="12"/>
  <c r="V105" i="12"/>
  <c r="W90" i="12"/>
  <c r="W59" i="12"/>
  <c r="W65" i="12"/>
  <c r="V82" i="12"/>
  <c r="W61" i="12"/>
  <c r="W58" i="12"/>
  <c r="W63" i="12"/>
  <c r="W97" i="12"/>
  <c r="V33" i="12"/>
  <c r="V59" i="12"/>
  <c r="W88" i="12"/>
  <c r="W101" i="12"/>
  <c r="W67" i="12"/>
  <c r="W78" i="12"/>
  <c r="W99" i="12"/>
  <c r="V61" i="12"/>
  <c r="V58" i="12"/>
  <c r="V63" i="12"/>
  <c r="V97" i="12"/>
  <c r="W69" i="12"/>
  <c r="V56" i="12"/>
  <c r="V35" i="12"/>
  <c r="V77" i="12"/>
  <c r="V31" i="12"/>
  <c r="W95" i="12"/>
  <c r="W73" i="12"/>
  <c r="W100" i="12"/>
  <c r="V95" i="12"/>
  <c r="W91" i="12"/>
  <c r="V73" i="12"/>
  <c r="V100" i="12"/>
  <c r="V91" i="12"/>
  <c r="W77" i="12"/>
  <c r="U104" i="4"/>
  <c r="T104" i="4"/>
  <c r="R105" i="4"/>
  <c r="U103" i="19"/>
  <c r="T103" i="19"/>
  <c r="R104" i="19"/>
  <c r="U105" i="13"/>
  <c r="T105" i="13"/>
  <c r="U104" i="11"/>
  <c r="T104" i="11"/>
  <c r="R105" i="11"/>
  <c r="U104" i="18"/>
  <c r="T104" i="18"/>
  <c r="R105" i="18"/>
  <c r="U103" i="17"/>
  <c r="T103" i="17"/>
  <c r="R104" i="17"/>
  <c r="U103" i="9" l="1"/>
  <c r="R104" i="9"/>
  <c r="T103" i="9"/>
  <c r="V38" i="9"/>
  <c r="V34" i="9"/>
  <c r="V33" i="9"/>
  <c r="V41" i="9"/>
  <c r="V31" i="9"/>
  <c r="V42" i="9"/>
  <c r="V40" i="9"/>
  <c r="V43" i="9"/>
  <c r="V37" i="9"/>
  <c r="V51" i="9"/>
  <c r="V39" i="9"/>
  <c r="V44" i="9"/>
  <c r="V50" i="9"/>
  <c r="V48" i="9"/>
  <c r="V30" i="9"/>
  <c r="V46" i="9"/>
  <c r="V36" i="9"/>
  <c r="V32" i="9"/>
  <c r="V45" i="9"/>
  <c r="V35" i="9"/>
  <c r="V47" i="9"/>
  <c r="V49" i="9"/>
  <c r="U103" i="16"/>
  <c r="T103" i="16"/>
  <c r="R104" i="16"/>
  <c r="V35" i="6"/>
  <c r="V33" i="6"/>
  <c r="V31" i="6"/>
  <c r="V45" i="6"/>
  <c r="V30" i="6"/>
  <c r="V54" i="6"/>
  <c r="V52" i="6"/>
  <c r="V40" i="6"/>
  <c r="V51" i="6"/>
  <c r="V50" i="6"/>
  <c r="V39" i="6"/>
  <c r="V43" i="6"/>
  <c r="V55" i="6"/>
  <c r="V49" i="6"/>
  <c r="V41" i="6"/>
  <c r="V42" i="6"/>
  <c r="V53" i="6"/>
  <c r="V34" i="6"/>
  <c r="V46" i="6"/>
  <c r="V38" i="6"/>
  <c r="V48" i="6"/>
  <c r="V32" i="6"/>
  <c r="V37" i="6"/>
  <c r="V36" i="6"/>
  <c r="V47" i="6"/>
  <c r="V44" i="6"/>
  <c r="R104" i="5"/>
  <c r="T103" i="5"/>
  <c r="U103" i="5"/>
  <c r="U104" i="17"/>
  <c r="T104" i="17"/>
  <c r="R105" i="17"/>
  <c r="V60" i="13"/>
  <c r="W59" i="13"/>
  <c r="V52" i="13"/>
  <c r="W51" i="13"/>
  <c r="W90" i="13"/>
  <c r="W82" i="13"/>
  <c r="W74" i="13"/>
  <c r="W66" i="13"/>
  <c r="V59" i="13"/>
  <c r="W58" i="13"/>
  <c r="V51" i="13"/>
  <c r="V36" i="13"/>
  <c r="V35" i="13"/>
  <c r="V44" i="13"/>
  <c r="V43" i="13"/>
  <c r="V90" i="13"/>
  <c r="V65" i="13"/>
  <c r="W73" i="13"/>
  <c r="V50" i="13"/>
  <c r="V58" i="13"/>
  <c r="V42" i="13"/>
  <c r="W52" i="13"/>
  <c r="V89" i="13"/>
  <c r="V41" i="13"/>
  <c r="V82" i="13"/>
  <c r="V49" i="13"/>
  <c r="W88" i="13"/>
  <c r="W65" i="13"/>
  <c r="W50" i="13"/>
  <c r="W60" i="13"/>
  <c r="V73" i="13"/>
  <c r="V88" i="13"/>
  <c r="V74" i="13"/>
  <c r="V33" i="13"/>
  <c r="W89" i="13"/>
  <c r="W57" i="13"/>
  <c r="V57" i="13"/>
  <c r="V34" i="13"/>
  <c r="V81" i="13"/>
  <c r="W49" i="13"/>
  <c r="W81" i="13"/>
  <c r="V66" i="13"/>
  <c r="V30" i="13"/>
  <c r="V64" i="13"/>
  <c r="W54" i="13"/>
  <c r="V75" i="13"/>
  <c r="W87" i="13"/>
  <c r="V39" i="13"/>
  <c r="V54" i="13"/>
  <c r="W98" i="13"/>
  <c r="V87" i="13"/>
  <c r="W78" i="13"/>
  <c r="W68" i="13"/>
  <c r="W99" i="13"/>
  <c r="V98" i="13"/>
  <c r="W94" i="13"/>
  <c r="V78" i="13"/>
  <c r="V68" i="13"/>
  <c r="V32" i="13"/>
  <c r="V99" i="13"/>
  <c r="W53" i="13"/>
  <c r="W93" i="13"/>
  <c r="W92" i="13"/>
  <c r="V53" i="13"/>
  <c r="W63" i="13"/>
  <c r="V93" i="13"/>
  <c r="V92" i="13"/>
  <c r="W100" i="13"/>
  <c r="V63" i="13"/>
  <c r="V100" i="13"/>
  <c r="W64" i="13"/>
  <c r="W75" i="13"/>
  <c r="V69" i="13"/>
  <c r="V94" i="13"/>
  <c r="V97" i="13"/>
  <c r="V80" i="13"/>
  <c r="V38" i="13"/>
  <c r="V76" i="13"/>
  <c r="W56" i="13"/>
  <c r="W67" i="13"/>
  <c r="W55" i="13"/>
  <c r="V46" i="13"/>
  <c r="W95" i="13"/>
  <c r="W69" i="13"/>
  <c r="V56" i="13"/>
  <c r="W79" i="13"/>
  <c r="W70" i="13"/>
  <c r="V45" i="13"/>
  <c r="V67" i="13"/>
  <c r="V55" i="13"/>
  <c r="V95" i="13"/>
  <c r="W102" i="13"/>
  <c r="V79" i="13"/>
  <c r="V70" i="13"/>
  <c r="W104" i="13"/>
  <c r="W85" i="13"/>
  <c r="W84" i="13"/>
  <c r="V48" i="13"/>
  <c r="W61" i="13"/>
  <c r="V102" i="13"/>
  <c r="W105" i="13"/>
  <c r="V104" i="13"/>
  <c r="V85" i="13"/>
  <c r="V84" i="13"/>
  <c r="V61" i="13"/>
  <c r="W62" i="13"/>
  <c r="V105" i="13"/>
  <c r="W91" i="13"/>
  <c r="W71" i="13"/>
  <c r="V62" i="13"/>
  <c r="W96" i="13"/>
  <c r="W103" i="13"/>
  <c r="W86" i="13"/>
  <c r="V91" i="13"/>
  <c r="V71" i="13"/>
  <c r="W97" i="13"/>
  <c r="V31" i="13"/>
  <c r="V96" i="13"/>
  <c r="W80" i="13"/>
  <c r="V103" i="13"/>
  <c r="V86" i="13"/>
  <c r="V37" i="13"/>
  <c r="W76" i="13"/>
  <c r="W72" i="13"/>
  <c r="W83" i="13"/>
  <c r="V72" i="13"/>
  <c r="V83" i="13"/>
  <c r="W77" i="13"/>
  <c r="V47" i="13"/>
  <c r="V77" i="13"/>
  <c r="V40" i="13"/>
  <c r="W101" i="13"/>
  <c r="V101" i="13"/>
  <c r="U105" i="11"/>
  <c r="T105" i="11"/>
  <c r="U104" i="19"/>
  <c r="T104" i="19"/>
  <c r="R105" i="19"/>
  <c r="O4" i="12"/>
  <c r="U105" i="18"/>
  <c r="T105" i="18"/>
  <c r="O4" i="6"/>
  <c r="W88" i="6"/>
  <c r="V88" i="6"/>
  <c r="W85" i="6"/>
  <c r="W81" i="6"/>
  <c r="W87" i="6"/>
  <c r="W100" i="6"/>
  <c r="V85" i="6"/>
  <c r="W91" i="6"/>
  <c r="V81" i="6"/>
  <c r="V87" i="6"/>
  <c r="W56" i="6"/>
  <c r="V100" i="6"/>
  <c r="V91" i="6"/>
  <c r="W78" i="6"/>
  <c r="W68" i="6"/>
  <c r="V74" i="6"/>
  <c r="V78" i="6"/>
  <c r="V68" i="6"/>
  <c r="W101" i="6"/>
  <c r="V101" i="6"/>
  <c r="W74" i="6"/>
  <c r="V79" i="6"/>
  <c r="V80" i="6"/>
  <c r="W71" i="6"/>
  <c r="V96" i="6"/>
  <c r="V62" i="6"/>
  <c r="W84" i="6"/>
  <c r="V58" i="6"/>
  <c r="V56" i="6"/>
  <c r="W66" i="6"/>
  <c r="W73" i="6"/>
  <c r="V71" i="6"/>
  <c r="V84" i="6"/>
  <c r="W65" i="6"/>
  <c r="W70" i="6"/>
  <c r="V73" i="6"/>
  <c r="W105" i="6"/>
  <c r="W72" i="6"/>
  <c r="W69" i="6"/>
  <c r="W58" i="6"/>
  <c r="V65" i="6"/>
  <c r="W67" i="6"/>
  <c r="W98" i="6"/>
  <c r="V70" i="6"/>
  <c r="W92" i="6"/>
  <c r="V105" i="6"/>
  <c r="V72" i="6"/>
  <c r="V69" i="6"/>
  <c r="V103" i="6"/>
  <c r="W99" i="6"/>
  <c r="V67" i="6"/>
  <c r="V98" i="6"/>
  <c r="V92" i="6"/>
  <c r="W83" i="6"/>
  <c r="W104" i="6"/>
  <c r="W94" i="6"/>
  <c r="V99" i="6"/>
  <c r="W97" i="6"/>
  <c r="V83" i="6"/>
  <c r="V104" i="6"/>
  <c r="V94" i="6"/>
  <c r="W59" i="6"/>
  <c r="V90" i="6"/>
  <c r="W77" i="6"/>
  <c r="W60" i="6"/>
  <c r="V97" i="6"/>
  <c r="V59" i="6"/>
  <c r="V95" i="6"/>
  <c r="W79" i="6"/>
  <c r="W80" i="6"/>
  <c r="V77" i="6"/>
  <c r="V60" i="6"/>
  <c r="V66" i="6"/>
  <c r="W96" i="6"/>
  <c r="W62" i="6"/>
  <c r="W90" i="6"/>
  <c r="V86" i="6"/>
  <c r="V57" i="6"/>
  <c r="W76" i="6"/>
  <c r="W103" i="6"/>
  <c r="V76" i="6"/>
  <c r="V82" i="6"/>
  <c r="W93" i="6"/>
  <c r="W75" i="6"/>
  <c r="W95" i="6"/>
  <c r="V93" i="6"/>
  <c r="V75" i="6"/>
  <c r="W82" i="6"/>
  <c r="W89" i="6"/>
  <c r="W64" i="6"/>
  <c r="W102" i="6"/>
  <c r="V89" i="6"/>
  <c r="W63" i="6"/>
  <c r="V64" i="6"/>
  <c r="V102" i="6"/>
  <c r="W61" i="6"/>
  <c r="V63" i="6"/>
  <c r="W86" i="6"/>
  <c r="V61" i="6"/>
  <c r="W57" i="6"/>
  <c r="W28" i="12"/>
  <c r="W29" i="12"/>
  <c r="W92" i="9"/>
  <c r="V92" i="9"/>
  <c r="V101" i="9"/>
  <c r="V62" i="9"/>
  <c r="V57" i="9"/>
  <c r="W101" i="9"/>
  <c r="W62" i="9"/>
  <c r="W72" i="9"/>
  <c r="V100" i="9"/>
  <c r="W67" i="9"/>
  <c r="V72" i="9"/>
  <c r="V67" i="9"/>
  <c r="W89" i="9"/>
  <c r="W100" i="9"/>
  <c r="V94" i="9"/>
  <c r="W74" i="9"/>
  <c r="V89" i="9"/>
  <c r="W77" i="9"/>
  <c r="W76" i="9"/>
  <c r="V74" i="9"/>
  <c r="W87" i="9"/>
  <c r="W94" i="9"/>
  <c r="V77" i="9"/>
  <c r="V76" i="9"/>
  <c r="W57" i="9"/>
  <c r="V87" i="9"/>
  <c r="W63" i="9"/>
  <c r="V86" i="9"/>
  <c r="W69" i="9"/>
  <c r="V68" i="9"/>
  <c r="V66" i="9"/>
  <c r="W64" i="9"/>
  <c r="V97" i="9"/>
  <c r="V60" i="9"/>
  <c r="W83" i="9"/>
  <c r="V90" i="9"/>
  <c r="V55" i="9"/>
  <c r="V63" i="9"/>
  <c r="V69" i="9"/>
  <c r="V64" i="9"/>
  <c r="V83" i="9"/>
  <c r="W73" i="9"/>
  <c r="W104" i="9"/>
  <c r="W86" i="9"/>
  <c r="W91" i="9"/>
  <c r="W97" i="9"/>
  <c r="V78" i="9"/>
  <c r="W58" i="9"/>
  <c r="V73" i="9"/>
  <c r="V96" i="9"/>
  <c r="V99" i="9"/>
  <c r="V54" i="9"/>
  <c r="V91" i="9"/>
  <c r="V98" i="9"/>
  <c r="W93" i="9"/>
  <c r="V58" i="9"/>
  <c r="W88" i="9"/>
  <c r="V70" i="9"/>
  <c r="W81" i="9"/>
  <c r="W79" i="9"/>
  <c r="W78" i="9"/>
  <c r="V93" i="9"/>
  <c r="V88" i="9"/>
  <c r="W96" i="9"/>
  <c r="W103" i="9"/>
  <c r="W99" i="9"/>
  <c r="W54" i="9"/>
  <c r="W59" i="9"/>
  <c r="V81" i="9"/>
  <c r="W98" i="9"/>
  <c r="V105" i="9"/>
  <c r="V79" i="9"/>
  <c r="V59" i="9"/>
  <c r="W61" i="9"/>
  <c r="W56" i="9"/>
  <c r="W68" i="9"/>
  <c r="W66" i="9"/>
  <c r="W105" i="9"/>
  <c r="V61" i="9"/>
  <c r="W60" i="9"/>
  <c r="W90" i="9"/>
  <c r="V56" i="9"/>
  <c r="V104" i="9"/>
  <c r="W55" i="9"/>
  <c r="W95" i="9"/>
  <c r="V52" i="9"/>
  <c r="W75" i="9"/>
  <c r="W71" i="9"/>
  <c r="V75" i="9"/>
  <c r="V71" i="9"/>
  <c r="W85" i="9"/>
  <c r="W65" i="9"/>
  <c r="V85" i="9"/>
  <c r="V65" i="9"/>
  <c r="V102" i="9"/>
  <c r="W53" i="9"/>
  <c r="W84" i="9"/>
  <c r="W80" i="9"/>
  <c r="V103" i="9"/>
  <c r="V53" i="9"/>
  <c r="V84" i="9"/>
  <c r="V80" i="9"/>
  <c r="W102" i="9"/>
  <c r="V95" i="9"/>
  <c r="W82" i="9"/>
  <c r="W70" i="9"/>
  <c r="W52" i="9"/>
  <c r="V82" i="9"/>
  <c r="U105" i="15"/>
  <c r="T105" i="15"/>
  <c r="U105" i="4"/>
  <c r="T105" i="4"/>
  <c r="U104" i="9" l="1"/>
  <c r="T104" i="9"/>
  <c r="R105" i="9"/>
  <c r="R105" i="5"/>
  <c r="U104" i="5"/>
  <c r="T104" i="5"/>
  <c r="V43" i="15"/>
  <c r="V35" i="15"/>
  <c r="V34" i="15"/>
  <c r="V44" i="15"/>
  <c r="V39" i="15"/>
  <c r="V31" i="15"/>
  <c r="V46" i="15"/>
  <c r="V37" i="15"/>
  <c r="V36" i="15"/>
  <c r="V41" i="15"/>
  <c r="V32" i="15"/>
  <c r="V47" i="15"/>
  <c r="V33" i="15"/>
  <c r="V38" i="15"/>
  <c r="V30" i="15"/>
  <c r="V45" i="15"/>
  <c r="V40" i="15"/>
  <c r="V42" i="15"/>
  <c r="V48" i="15"/>
  <c r="V32" i="18"/>
  <c r="V38" i="18"/>
  <c r="W54" i="18"/>
  <c r="W57" i="18"/>
  <c r="V82" i="18"/>
  <c r="V51" i="18"/>
  <c r="V74" i="18"/>
  <c r="V80" i="18"/>
  <c r="V56" i="18"/>
  <c r="V46" i="18"/>
  <c r="V43" i="18"/>
  <c r="V94" i="18"/>
  <c r="W64" i="18"/>
  <c r="W90" i="18"/>
  <c r="W67" i="18"/>
  <c r="W74" i="18"/>
  <c r="W80" i="18"/>
  <c r="W97" i="18"/>
  <c r="V76" i="18"/>
  <c r="V62" i="18"/>
  <c r="V37" i="18"/>
  <c r="V100" i="18"/>
  <c r="V75" i="18"/>
  <c r="V60" i="18"/>
  <c r="V49" i="18"/>
  <c r="V35" i="18"/>
  <c r="V30" i="18"/>
  <c r="V87" i="18"/>
  <c r="W66" i="18"/>
  <c r="W73" i="18"/>
  <c r="W62" i="18"/>
  <c r="W91" i="18"/>
  <c r="W89" i="18"/>
  <c r="W60" i="18"/>
  <c r="W65" i="18"/>
  <c r="W68" i="18"/>
  <c r="W75" i="18"/>
  <c r="V93" i="18"/>
  <c r="V91" i="18"/>
  <c r="V45" i="18"/>
  <c r="V61" i="18"/>
  <c r="V77" i="18"/>
  <c r="V40" i="18"/>
  <c r="V83" i="18"/>
  <c r="V102" i="18"/>
  <c r="W84" i="18"/>
  <c r="W83" i="18"/>
  <c r="W55" i="18"/>
  <c r="W105" i="18"/>
  <c r="W53" i="18"/>
  <c r="W77" i="18"/>
  <c r="W81" i="18"/>
  <c r="W85" i="18"/>
  <c r="W61" i="18"/>
  <c r="V47" i="18"/>
  <c r="V31" i="18"/>
  <c r="V33" i="18"/>
  <c r="V78" i="18"/>
  <c r="V86" i="18"/>
  <c r="V50" i="18"/>
  <c r="V101" i="18"/>
  <c r="V95" i="18"/>
  <c r="V68" i="18"/>
  <c r="V92" i="18"/>
  <c r="V42" i="18"/>
  <c r="W92" i="18"/>
  <c r="W98" i="18"/>
  <c r="V105" i="18"/>
  <c r="W52" i="18"/>
  <c r="W104" i="18"/>
  <c r="W96" i="18"/>
  <c r="W79" i="18"/>
  <c r="W88" i="18"/>
  <c r="V97" i="18"/>
  <c r="V55" i="18"/>
  <c r="V65" i="18"/>
  <c r="V84" i="18"/>
  <c r="V85" i="18"/>
  <c r="V70" i="18"/>
  <c r="V41" i="18"/>
  <c r="V89" i="18"/>
  <c r="W70" i="18"/>
  <c r="W78" i="18"/>
  <c r="W69" i="18"/>
  <c r="V104" i="18"/>
  <c r="W59" i="18"/>
  <c r="V88" i="18"/>
  <c r="V90" i="18"/>
  <c r="V64" i="18"/>
  <c r="V58" i="18"/>
  <c r="V44" i="18"/>
  <c r="V98" i="18"/>
  <c r="V72" i="18"/>
  <c r="V39" i="18"/>
  <c r="V63" i="18"/>
  <c r="V53" i="18"/>
  <c r="W63" i="18"/>
  <c r="W71" i="18"/>
  <c r="W86" i="18"/>
  <c r="W94" i="18"/>
  <c r="W95" i="18"/>
  <c r="W82" i="18"/>
  <c r="V59" i="18"/>
  <c r="V73" i="18"/>
  <c r="V67" i="18"/>
  <c r="V79" i="18"/>
  <c r="V81" i="18"/>
  <c r="V96" i="18"/>
  <c r="V54" i="18"/>
  <c r="V99" i="18"/>
  <c r="V52" i="18"/>
  <c r="W99" i="18"/>
  <c r="W100" i="18"/>
  <c r="W101" i="18"/>
  <c r="W87" i="18"/>
  <c r="W103" i="18"/>
  <c r="W76" i="18"/>
  <c r="V48" i="18"/>
  <c r="V36" i="18"/>
  <c r="V66" i="18"/>
  <c r="V71" i="18"/>
  <c r="V34" i="18"/>
  <c r="V57" i="18"/>
  <c r="V69" i="18"/>
  <c r="W56" i="18"/>
  <c r="W58" i="18"/>
  <c r="W102" i="18"/>
  <c r="W72" i="18"/>
  <c r="V103" i="18"/>
  <c r="W93" i="18"/>
  <c r="U104" i="16"/>
  <c r="T104" i="16"/>
  <c r="R105" i="16"/>
  <c r="V45" i="4"/>
  <c r="V41" i="4"/>
  <c r="V49" i="4"/>
  <c r="V58" i="4"/>
  <c r="V37" i="4"/>
  <c r="V53" i="4"/>
  <c r="V34" i="4"/>
  <c r="V50" i="4"/>
  <c r="V51" i="4"/>
  <c r="V42" i="4"/>
  <c r="V57" i="4"/>
  <c r="V43" i="4"/>
  <c r="V32" i="4"/>
  <c r="V44" i="4"/>
  <c r="V35" i="4"/>
  <c r="V36" i="4"/>
  <c r="V40" i="4"/>
  <c r="V30" i="4"/>
  <c r="V55" i="4"/>
  <c r="V52" i="4"/>
  <c r="V31" i="4"/>
  <c r="V48" i="4"/>
  <c r="V54" i="4"/>
  <c r="V38" i="4"/>
  <c r="V39" i="4"/>
  <c r="V56" i="4"/>
  <c r="V46" i="4"/>
  <c r="V47" i="4"/>
  <c r="V33" i="4"/>
  <c r="W45" i="12"/>
  <c r="W30" i="12"/>
  <c r="W32" i="12"/>
  <c r="W33" i="12"/>
  <c r="W37" i="12"/>
  <c r="W36" i="12"/>
  <c r="W47" i="12"/>
  <c r="W39" i="12"/>
  <c r="W31" i="12"/>
  <c r="W44" i="12"/>
  <c r="W38" i="12"/>
  <c r="W42" i="12"/>
  <c r="W43" i="12"/>
  <c r="W34" i="12"/>
  <c r="W35" i="12"/>
  <c r="W41" i="12"/>
  <c r="W46" i="12"/>
  <c r="W40" i="12"/>
  <c r="U105" i="19"/>
  <c r="T105" i="19"/>
  <c r="O4" i="13"/>
  <c r="W29" i="9"/>
  <c r="W28" i="9"/>
  <c r="O4" i="9"/>
  <c r="U105" i="17"/>
  <c r="T105" i="17"/>
  <c r="V87" i="15"/>
  <c r="W63" i="15"/>
  <c r="V91" i="15"/>
  <c r="W82" i="15"/>
  <c r="W53" i="15"/>
  <c r="W59" i="15"/>
  <c r="V63" i="15"/>
  <c r="W73" i="15"/>
  <c r="V92" i="15"/>
  <c r="V82" i="15"/>
  <c r="W100" i="15"/>
  <c r="V53" i="15"/>
  <c r="V59" i="15"/>
  <c r="W54" i="15"/>
  <c r="V84" i="15"/>
  <c r="V73" i="15"/>
  <c r="W98" i="15"/>
  <c r="V100" i="15"/>
  <c r="W64" i="15"/>
  <c r="W102" i="15"/>
  <c r="V54" i="15"/>
  <c r="W92" i="15"/>
  <c r="V98" i="15"/>
  <c r="W67" i="15"/>
  <c r="V52" i="15"/>
  <c r="V102" i="15"/>
  <c r="V76" i="15"/>
  <c r="W84" i="15"/>
  <c r="W99" i="15"/>
  <c r="W90" i="15"/>
  <c r="W69" i="15"/>
  <c r="V67" i="15"/>
  <c r="V85" i="15"/>
  <c r="W81" i="15"/>
  <c r="W70" i="15"/>
  <c r="W75" i="15"/>
  <c r="V99" i="15"/>
  <c r="V90" i="15"/>
  <c r="V69" i="15"/>
  <c r="W65" i="15"/>
  <c r="W71" i="15"/>
  <c r="V81" i="15"/>
  <c r="W52" i="15"/>
  <c r="V70" i="15"/>
  <c r="W50" i="15"/>
  <c r="V75" i="15"/>
  <c r="W76" i="15"/>
  <c r="W77" i="15"/>
  <c r="W72" i="15"/>
  <c r="V55" i="15"/>
  <c r="V65" i="15"/>
  <c r="W87" i="15"/>
  <c r="V50" i="15"/>
  <c r="V77" i="15"/>
  <c r="V72" i="15"/>
  <c r="W91" i="15"/>
  <c r="W55" i="15"/>
  <c r="V64" i="15"/>
  <c r="W60" i="15"/>
  <c r="V49" i="15"/>
  <c r="W101" i="15"/>
  <c r="W49" i="15"/>
  <c r="W83" i="15"/>
  <c r="W103" i="15"/>
  <c r="W104" i="15"/>
  <c r="V101" i="15"/>
  <c r="V83" i="15"/>
  <c r="V103" i="15"/>
  <c r="V104" i="15"/>
  <c r="W93" i="15"/>
  <c r="W80" i="15"/>
  <c r="W78" i="15"/>
  <c r="W88" i="15"/>
  <c r="W86" i="15"/>
  <c r="W85" i="15"/>
  <c r="V93" i="15"/>
  <c r="V80" i="15"/>
  <c r="V78" i="15"/>
  <c r="V88" i="15"/>
  <c r="V86" i="15"/>
  <c r="W66" i="15"/>
  <c r="V71" i="15"/>
  <c r="W79" i="15"/>
  <c r="V66" i="15"/>
  <c r="V79" i="15"/>
  <c r="W89" i="15"/>
  <c r="W62" i="15"/>
  <c r="W56" i="15"/>
  <c r="W95" i="15"/>
  <c r="W58" i="15"/>
  <c r="W96" i="15"/>
  <c r="V89" i="15"/>
  <c r="V62" i="15"/>
  <c r="V60" i="15"/>
  <c r="V56" i="15"/>
  <c r="V95" i="15"/>
  <c r="V58" i="15"/>
  <c r="V96" i="15"/>
  <c r="W57" i="15"/>
  <c r="W97" i="15"/>
  <c r="W74" i="15"/>
  <c r="V97" i="15"/>
  <c r="V74" i="15"/>
  <c r="V61" i="15"/>
  <c r="V68" i="15"/>
  <c r="W61" i="15"/>
  <c r="W105" i="15"/>
  <c r="V105" i="15"/>
  <c r="W51" i="15"/>
  <c r="W68" i="15"/>
  <c r="W94" i="15"/>
  <c r="V57" i="15"/>
  <c r="V94" i="15"/>
  <c r="V51" i="15"/>
  <c r="W28" i="6"/>
  <c r="W29" i="6"/>
  <c r="W66" i="11"/>
  <c r="V37" i="11"/>
  <c r="V58" i="11"/>
  <c r="V66" i="11"/>
  <c r="V74" i="11"/>
  <c r="W74" i="11"/>
  <c r="V33" i="11"/>
  <c r="V82" i="11"/>
  <c r="W90" i="11"/>
  <c r="W82" i="11"/>
  <c r="W58" i="11"/>
  <c r="V90" i="11"/>
  <c r="V65" i="11"/>
  <c r="W55" i="11"/>
  <c r="W64" i="11"/>
  <c r="W78" i="11"/>
  <c r="V55" i="11"/>
  <c r="W93" i="11"/>
  <c r="W60" i="11"/>
  <c r="W57" i="11"/>
  <c r="V64" i="11"/>
  <c r="V51" i="11"/>
  <c r="W94" i="11"/>
  <c r="W72" i="11"/>
  <c r="W102" i="11"/>
  <c r="V78" i="11"/>
  <c r="W101" i="11"/>
  <c r="V93" i="11"/>
  <c r="V60" i="11"/>
  <c r="V57" i="11"/>
  <c r="V94" i="11"/>
  <c r="V36" i="11"/>
  <c r="V72" i="11"/>
  <c r="V102" i="11"/>
  <c r="V101" i="11"/>
  <c r="V30" i="11"/>
  <c r="V32" i="11"/>
  <c r="V31" i="11"/>
  <c r="W61" i="11"/>
  <c r="V100" i="11"/>
  <c r="V59" i="11"/>
  <c r="W87" i="11"/>
  <c r="V61" i="11"/>
  <c r="W88" i="11"/>
  <c r="W75" i="11"/>
  <c r="W89" i="11"/>
  <c r="V87" i="11"/>
  <c r="W92" i="11"/>
  <c r="W65" i="11"/>
  <c r="W59" i="11"/>
  <c r="V89" i="11"/>
  <c r="V92" i="11"/>
  <c r="W100" i="11"/>
  <c r="W53" i="11"/>
  <c r="V47" i="11"/>
  <c r="W70" i="11"/>
  <c r="V50" i="11"/>
  <c r="V84" i="11"/>
  <c r="V48" i="11"/>
  <c r="W91" i="11"/>
  <c r="W97" i="11"/>
  <c r="W62" i="11"/>
  <c r="W99" i="11"/>
  <c r="V70" i="11"/>
  <c r="V97" i="11"/>
  <c r="V62" i="11"/>
  <c r="W104" i="11"/>
  <c r="W54" i="11"/>
  <c r="V99" i="11"/>
  <c r="V43" i="11"/>
  <c r="W80" i="11"/>
  <c r="W77" i="11"/>
  <c r="V104" i="11"/>
  <c r="V38" i="11"/>
  <c r="V88" i="11"/>
  <c r="V54" i="11"/>
  <c r="V46" i="11"/>
  <c r="V49" i="11"/>
  <c r="V80" i="11"/>
  <c r="W71" i="11"/>
  <c r="V77" i="11"/>
  <c r="V67" i="11"/>
  <c r="W73" i="11"/>
  <c r="V75" i="11"/>
  <c r="W52" i="11"/>
  <c r="W79" i="11"/>
  <c r="W85" i="11"/>
  <c r="W81" i="11"/>
  <c r="W56" i="11"/>
  <c r="W98" i="11"/>
  <c r="V71" i="11"/>
  <c r="V73" i="11"/>
  <c r="W96" i="11"/>
  <c r="V52" i="11"/>
  <c r="V79" i="11"/>
  <c r="V85" i="11"/>
  <c r="V81" i="11"/>
  <c r="V56" i="11"/>
  <c r="V98" i="11"/>
  <c r="W105" i="11"/>
  <c r="W86" i="11"/>
  <c r="W76" i="11"/>
  <c r="V96" i="11"/>
  <c r="V53" i="11"/>
  <c r="V91" i="11"/>
  <c r="V105" i="11"/>
  <c r="V86" i="11"/>
  <c r="V42" i="11"/>
  <c r="V76" i="11"/>
  <c r="V45" i="11"/>
  <c r="W84" i="11"/>
  <c r="V39" i="11"/>
  <c r="W67" i="11"/>
  <c r="V44" i="11"/>
  <c r="V103" i="11"/>
  <c r="V34" i="11"/>
  <c r="V68" i="11"/>
  <c r="V35" i="11"/>
  <c r="V83" i="11"/>
  <c r="W95" i="11"/>
  <c r="V95" i="11"/>
  <c r="W83" i="11"/>
  <c r="V40" i="11"/>
  <c r="W69" i="11"/>
  <c r="W63" i="11"/>
  <c r="V69" i="11"/>
  <c r="V63" i="11"/>
  <c r="V41" i="11"/>
  <c r="W103" i="11"/>
  <c r="W68" i="11"/>
  <c r="V105" i="4"/>
  <c r="W105" i="4"/>
  <c r="V68" i="4"/>
  <c r="W71" i="4"/>
  <c r="V66" i="4"/>
  <c r="W103" i="4"/>
  <c r="V71" i="4"/>
  <c r="W101" i="4"/>
  <c r="W93" i="4"/>
  <c r="V103" i="4"/>
  <c r="V101" i="4"/>
  <c r="V61" i="4"/>
  <c r="W97" i="4"/>
  <c r="W82" i="4"/>
  <c r="W87" i="4"/>
  <c r="V82" i="4"/>
  <c r="W64" i="4"/>
  <c r="W89" i="4"/>
  <c r="V87" i="4"/>
  <c r="W68" i="4"/>
  <c r="W66" i="4"/>
  <c r="V93" i="4"/>
  <c r="V92" i="4"/>
  <c r="V85" i="4"/>
  <c r="V63" i="4"/>
  <c r="V90" i="4"/>
  <c r="V73" i="4"/>
  <c r="V89" i="4"/>
  <c r="W104" i="4"/>
  <c r="W95" i="4"/>
  <c r="V104" i="4"/>
  <c r="W67" i="4"/>
  <c r="V62" i="4"/>
  <c r="W85" i="4"/>
  <c r="V95" i="4"/>
  <c r="W74" i="4"/>
  <c r="W80" i="4"/>
  <c r="W73" i="4"/>
  <c r="V60" i="4"/>
  <c r="V67" i="4"/>
  <c r="W94" i="4"/>
  <c r="V81" i="4"/>
  <c r="W84" i="4"/>
  <c r="V74" i="4"/>
  <c r="V80" i="4"/>
  <c r="V94" i="4"/>
  <c r="V84" i="4"/>
  <c r="W79" i="4"/>
  <c r="V77" i="4"/>
  <c r="V97" i="4"/>
  <c r="W83" i="4"/>
  <c r="W88" i="4"/>
  <c r="W81" i="4"/>
  <c r="V79" i="4"/>
  <c r="W98" i="4"/>
  <c r="V64" i="4"/>
  <c r="V83" i="4"/>
  <c r="W78" i="4"/>
  <c r="V88" i="4"/>
  <c r="W96" i="4"/>
  <c r="W77" i="4"/>
  <c r="V98" i="4"/>
  <c r="W92" i="4"/>
  <c r="V78" i="4"/>
  <c r="V96" i="4"/>
  <c r="W63" i="4"/>
  <c r="W90" i="4"/>
  <c r="V76" i="4"/>
  <c r="V102" i="4"/>
  <c r="V99" i="4"/>
  <c r="V59" i="4"/>
  <c r="W70" i="4"/>
  <c r="W100" i="4"/>
  <c r="W91" i="4"/>
  <c r="V70" i="4"/>
  <c r="V65" i="4"/>
  <c r="V91" i="4"/>
  <c r="V69" i="4"/>
  <c r="W72" i="4"/>
  <c r="W65" i="4"/>
  <c r="W75" i="4"/>
  <c r="V72" i="4"/>
  <c r="V75" i="4"/>
  <c r="W86" i="4"/>
  <c r="W69" i="4"/>
  <c r="W76" i="4"/>
  <c r="V86" i="4"/>
  <c r="W102" i="4"/>
  <c r="V100" i="4"/>
  <c r="W99" i="4"/>
  <c r="W28" i="13"/>
  <c r="W29" i="13"/>
  <c r="T105" i="9" l="1"/>
  <c r="U105" i="9"/>
  <c r="V48" i="19"/>
  <c r="V34" i="19"/>
  <c r="V41" i="19"/>
  <c r="V30" i="19"/>
  <c r="V38" i="19"/>
  <c r="V46" i="19"/>
  <c r="V32" i="19"/>
  <c r="V36" i="19"/>
  <c r="V43" i="19"/>
  <c r="V45" i="19"/>
  <c r="V37" i="19"/>
  <c r="V40" i="19"/>
  <c r="V44" i="19"/>
  <c r="V31" i="19"/>
  <c r="V39" i="19"/>
  <c r="V33" i="19"/>
  <c r="V35" i="19"/>
  <c r="V42" i="19"/>
  <c r="V47" i="19"/>
  <c r="T105" i="16"/>
  <c r="U105" i="16"/>
  <c r="W28" i="18"/>
  <c r="W29" i="18"/>
  <c r="U105" i="5"/>
  <c r="T105" i="5"/>
  <c r="W28" i="4"/>
  <c r="V31" i="17"/>
  <c r="V39" i="17"/>
  <c r="V47" i="17"/>
  <c r="V55" i="17"/>
  <c r="V63" i="17"/>
  <c r="V71" i="17"/>
  <c r="V79" i="17"/>
  <c r="V87" i="17"/>
  <c r="V95" i="17"/>
  <c r="V42" i="17"/>
  <c r="V74" i="17"/>
  <c r="V51" i="17"/>
  <c r="V52" i="17"/>
  <c r="V68" i="17"/>
  <c r="V84" i="17"/>
  <c r="V37" i="17"/>
  <c r="V53" i="17"/>
  <c r="V61" i="17"/>
  <c r="V69" i="17"/>
  <c r="V77" i="17"/>
  <c r="V85" i="17"/>
  <c r="V93" i="17"/>
  <c r="V46" i="17"/>
  <c r="V32" i="17"/>
  <c r="V40" i="17"/>
  <c r="V48" i="17"/>
  <c r="V56" i="17"/>
  <c r="V64" i="17"/>
  <c r="V72" i="17"/>
  <c r="V80" i="17"/>
  <c r="V88" i="17"/>
  <c r="V96" i="17"/>
  <c r="V50" i="17"/>
  <c r="V58" i="17"/>
  <c r="V82" i="17"/>
  <c r="V43" i="17"/>
  <c r="V75" i="17"/>
  <c r="V91" i="17"/>
  <c r="V36" i="17"/>
  <c r="V60" i="17"/>
  <c r="V76" i="17"/>
  <c r="V92" i="17"/>
  <c r="V45" i="17"/>
  <c r="V38" i="17"/>
  <c r="V54" i="17"/>
  <c r="V62" i="17"/>
  <c r="V70" i="17"/>
  <c r="V78" i="17"/>
  <c r="V86" i="17"/>
  <c r="V94" i="17"/>
  <c r="V33" i="17"/>
  <c r="V41" i="17"/>
  <c r="V49" i="17"/>
  <c r="V57" i="17"/>
  <c r="V65" i="17"/>
  <c r="V73" i="17"/>
  <c r="V81" i="17"/>
  <c r="V89" i="17"/>
  <c r="V30" i="17"/>
  <c r="V34" i="17"/>
  <c r="V66" i="17"/>
  <c r="V90" i="17"/>
  <c r="V35" i="17"/>
  <c r="V59" i="17"/>
  <c r="V67" i="17"/>
  <c r="V83" i="17"/>
  <c r="V44" i="17"/>
  <c r="W29" i="4"/>
  <c r="W30" i="9"/>
  <c r="W36" i="9"/>
  <c r="W43" i="9"/>
  <c r="W39" i="9"/>
  <c r="W31" i="9"/>
  <c r="W51" i="9"/>
  <c r="W48" i="9"/>
  <c r="W41" i="9"/>
  <c r="W37" i="9"/>
  <c r="W40" i="9"/>
  <c r="W50" i="9"/>
  <c r="W49" i="9"/>
  <c r="W33" i="9"/>
  <c r="W35" i="9"/>
  <c r="W32" i="9"/>
  <c r="W34" i="9"/>
  <c r="W38" i="9"/>
  <c r="W46" i="9"/>
  <c r="W45" i="9"/>
  <c r="W42" i="9"/>
  <c r="W44" i="9"/>
  <c r="W47" i="9"/>
  <c r="W28" i="11"/>
  <c r="W29" i="11"/>
  <c r="O4" i="15"/>
  <c r="V69" i="19"/>
  <c r="W59" i="19"/>
  <c r="V51" i="19"/>
  <c r="W51" i="19"/>
  <c r="V59" i="19"/>
  <c r="W69" i="19"/>
  <c r="V56" i="19"/>
  <c r="W56" i="19"/>
  <c r="V76" i="19"/>
  <c r="W71" i="19"/>
  <c r="V83" i="19"/>
  <c r="V58" i="19"/>
  <c r="W101" i="19"/>
  <c r="W55" i="19"/>
  <c r="V87" i="19"/>
  <c r="W90" i="19"/>
  <c r="W95" i="19"/>
  <c r="V68" i="19"/>
  <c r="V80" i="19"/>
  <c r="V103" i="19"/>
  <c r="V104" i="19"/>
  <c r="W88" i="19"/>
  <c r="V105" i="19"/>
  <c r="W63" i="19"/>
  <c r="W76" i="19"/>
  <c r="V71" i="19"/>
  <c r="V101" i="19"/>
  <c r="V55" i="19"/>
  <c r="V90" i="19"/>
  <c r="W86" i="19"/>
  <c r="V88" i="19"/>
  <c r="W82" i="19"/>
  <c r="V63" i="19"/>
  <c r="W50" i="19"/>
  <c r="W83" i="19"/>
  <c r="W93" i="19"/>
  <c r="W62" i="19"/>
  <c r="W65" i="19"/>
  <c r="W64" i="19"/>
  <c r="V86" i="19"/>
  <c r="W89" i="19"/>
  <c r="W103" i="19"/>
  <c r="W97" i="19"/>
  <c r="W78" i="19"/>
  <c r="V60" i="19"/>
  <c r="V82" i="19"/>
  <c r="W102" i="19"/>
  <c r="W57" i="19"/>
  <c r="V93" i="19"/>
  <c r="V62" i="19"/>
  <c r="V65" i="19"/>
  <c r="W54" i="19"/>
  <c r="W84" i="19"/>
  <c r="V64" i="19"/>
  <c r="V89" i="19"/>
  <c r="V52" i="19"/>
  <c r="V97" i="19"/>
  <c r="V78" i="19"/>
  <c r="V102" i="19"/>
  <c r="W72" i="19"/>
  <c r="W99" i="19"/>
  <c r="V50" i="19"/>
  <c r="V57" i="19"/>
  <c r="W77" i="19"/>
  <c r="V67" i="19"/>
  <c r="W79" i="19"/>
  <c r="V54" i="19"/>
  <c r="V84" i="19"/>
  <c r="W70" i="19"/>
  <c r="W92" i="19"/>
  <c r="W60" i="19"/>
  <c r="W98" i="19"/>
  <c r="V72" i="19"/>
  <c r="W53" i="19"/>
  <c r="V99" i="19"/>
  <c r="V77" i="19"/>
  <c r="V79" i="19"/>
  <c r="V70" i="19"/>
  <c r="W73" i="19"/>
  <c r="V92" i="19"/>
  <c r="V75" i="19"/>
  <c r="W96" i="19"/>
  <c r="W52" i="19"/>
  <c r="W94" i="19"/>
  <c r="W66" i="19"/>
  <c r="V98" i="19"/>
  <c r="V91" i="19"/>
  <c r="V53" i="19"/>
  <c r="W58" i="19"/>
  <c r="W67" i="19"/>
  <c r="W61" i="19"/>
  <c r="W100" i="19"/>
  <c r="W85" i="19"/>
  <c r="V73" i="19"/>
  <c r="V95" i="19"/>
  <c r="V96" i="19"/>
  <c r="W81" i="19"/>
  <c r="W74" i="19"/>
  <c r="V94" i="19"/>
  <c r="V66" i="19"/>
  <c r="W49" i="19"/>
  <c r="V61" i="19"/>
  <c r="V100" i="19"/>
  <c r="V85" i="19"/>
  <c r="W87" i="19"/>
  <c r="W75" i="19"/>
  <c r="W68" i="19"/>
  <c r="W80" i="19"/>
  <c r="V81" i="19"/>
  <c r="V74" i="19"/>
  <c r="W104" i="19"/>
  <c r="W105" i="19"/>
  <c r="W91" i="19"/>
  <c r="V49" i="19"/>
  <c r="W59" i="17"/>
  <c r="W87" i="17"/>
  <c r="W61" i="17"/>
  <c r="W53" i="17"/>
  <c r="W75" i="17"/>
  <c r="W69" i="17"/>
  <c r="W73" i="17"/>
  <c r="W68" i="17"/>
  <c r="W66" i="17"/>
  <c r="W86" i="17"/>
  <c r="W74" i="17"/>
  <c r="W54" i="17"/>
  <c r="W81" i="17"/>
  <c r="W84" i="17"/>
  <c r="W58" i="17"/>
  <c r="W52" i="17"/>
  <c r="W90" i="17"/>
  <c r="W56" i="17"/>
  <c r="W105" i="17"/>
  <c r="V104" i="17"/>
  <c r="W96" i="17"/>
  <c r="V98" i="17"/>
  <c r="V105" i="17"/>
  <c r="W103" i="17"/>
  <c r="W104" i="17"/>
  <c r="W79" i="17"/>
  <c r="W95" i="17"/>
  <c r="W78" i="17"/>
  <c r="W57" i="17"/>
  <c r="W83" i="17"/>
  <c r="W98" i="17"/>
  <c r="W93" i="17"/>
  <c r="V103" i="17"/>
  <c r="W64" i="17"/>
  <c r="V100" i="17"/>
  <c r="W97" i="17"/>
  <c r="W72" i="17"/>
  <c r="W100" i="17"/>
  <c r="W80" i="17"/>
  <c r="V97" i="17"/>
  <c r="W62" i="17"/>
  <c r="W92" i="17"/>
  <c r="W67" i="17"/>
  <c r="W71" i="17"/>
  <c r="W50" i="17"/>
  <c r="W76" i="17"/>
  <c r="W101" i="17"/>
  <c r="W55" i="17"/>
  <c r="W65" i="17"/>
  <c r="V101" i="17"/>
  <c r="W89" i="17"/>
  <c r="W63" i="17"/>
  <c r="V102" i="17"/>
  <c r="W85" i="17"/>
  <c r="W102" i="17"/>
  <c r="W77" i="17"/>
  <c r="W99" i="17"/>
  <c r="V99" i="17"/>
  <c r="W94" i="17"/>
  <c r="W70" i="17"/>
  <c r="W51" i="17"/>
  <c r="W60" i="17"/>
  <c r="W91" i="17"/>
  <c r="W88" i="17"/>
  <c r="W82" i="17"/>
  <c r="O4" i="4"/>
  <c r="O4" i="11"/>
  <c r="W28" i="15"/>
  <c r="W29" i="15"/>
  <c r="W36" i="13"/>
  <c r="W38" i="13"/>
  <c r="W40" i="13"/>
  <c r="W34" i="13"/>
  <c r="W45" i="13"/>
  <c r="W35" i="13"/>
  <c r="W42" i="13"/>
  <c r="W39" i="13"/>
  <c r="W31" i="13"/>
  <c r="W41" i="13"/>
  <c r="W32" i="13"/>
  <c r="W46" i="13"/>
  <c r="W43" i="13"/>
  <c r="W48" i="13"/>
  <c r="W30" i="13"/>
  <c r="W37" i="13"/>
  <c r="W47" i="13"/>
  <c r="W33" i="13"/>
  <c r="W44" i="13"/>
  <c r="W35" i="6"/>
  <c r="W36" i="6"/>
  <c r="W32" i="6"/>
  <c r="W52" i="6"/>
  <c r="W55" i="6"/>
  <c r="W47" i="6"/>
  <c r="W40" i="6"/>
  <c r="W33" i="6"/>
  <c r="W44" i="6"/>
  <c r="W50" i="6"/>
  <c r="W51" i="6"/>
  <c r="W45" i="6"/>
  <c r="W48" i="6"/>
  <c r="W34" i="6"/>
  <c r="W42" i="6"/>
  <c r="W43" i="6"/>
  <c r="W53" i="6"/>
  <c r="W37" i="6"/>
  <c r="W49" i="6"/>
  <c r="W39" i="6"/>
  <c r="W38" i="6"/>
  <c r="W31" i="6"/>
  <c r="W30" i="6"/>
  <c r="W46" i="6"/>
  <c r="W41" i="6"/>
  <c r="W54" i="6"/>
  <c r="W51" i="18" l="1"/>
  <c r="W49" i="18"/>
  <c r="W41" i="18"/>
  <c r="W31" i="18"/>
  <c r="W45" i="18"/>
  <c r="W34" i="18"/>
  <c r="W38" i="18"/>
  <c r="W36" i="18"/>
  <c r="W39" i="18"/>
  <c r="W37" i="18"/>
  <c r="W50" i="18"/>
  <c r="W48" i="18"/>
  <c r="W33" i="18"/>
  <c r="W47" i="18"/>
  <c r="W42" i="18"/>
  <c r="W46" i="18"/>
  <c r="W32" i="18"/>
  <c r="W30" i="18"/>
  <c r="W40" i="18"/>
  <c r="W44" i="18"/>
  <c r="W43" i="18"/>
  <c r="W35" i="18"/>
  <c r="V41" i="16"/>
  <c r="V38" i="16"/>
  <c r="W77" i="16"/>
  <c r="V84" i="16"/>
  <c r="V59" i="16"/>
  <c r="V92" i="16"/>
  <c r="W60" i="16"/>
  <c r="V60" i="16"/>
  <c r="V98" i="16"/>
  <c r="V81" i="16"/>
  <c r="V44" i="16"/>
  <c r="V73" i="16"/>
  <c r="V46" i="16"/>
  <c r="W62" i="16"/>
  <c r="V91" i="16"/>
  <c r="V51" i="16"/>
  <c r="V67" i="16"/>
  <c r="W66" i="16"/>
  <c r="V70" i="16"/>
  <c r="V74" i="16"/>
  <c r="V93" i="16"/>
  <c r="V45" i="16"/>
  <c r="V34" i="16"/>
  <c r="V39" i="16"/>
  <c r="V55" i="16"/>
  <c r="V50" i="16"/>
  <c r="W56" i="16"/>
  <c r="W58" i="16"/>
  <c r="V57" i="16"/>
  <c r="W83" i="16"/>
  <c r="W57" i="16"/>
  <c r="V69" i="16"/>
  <c r="V43" i="16"/>
  <c r="V78" i="16"/>
  <c r="V88" i="16"/>
  <c r="V97" i="16"/>
  <c r="W97" i="16"/>
  <c r="W71" i="16"/>
  <c r="V101" i="16"/>
  <c r="W93" i="16"/>
  <c r="W82" i="16"/>
  <c r="W89" i="16"/>
  <c r="W68" i="16"/>
  <c r="V65" i="16"/>
  <c r="W88" i="16"/>
  <c r="V31" i="16"/>
  <c r="V77" i="16"/>
  <c r="W65" i="16"/>
  <c r="W70" i="16"/>
  <c r="V56" i="16"/>
  <c r="W101" i="16"/>
  <c r="W87" i="16"/>
  <c r="V83" i="16"/>
  <c r="V63" i="16"/>
  <c r="W98" i="16"/>
  <c r="V48" i="16"/>
  <c r="W78" i="16"/>
  <c r="W72" i="16"/>
  <c r="W73" i="16"/>
  <c r="V99" i="16"/>
  <c r="V47" i="16"/>
  <c r="W94" i="16"/>
  <c r="V53" i="16"/>
  <c r="W85" i="16"/>
  <c r="W103" i="16"/>
  <c r="W86" i="16"/>
  <c r="V90" i="16"/>
  <c r="W64" i="16"/>
  <c r="V61" i="16"/>
  <c r="V35" i="16"/>
  <c r="W102" i="16"/>
  <c r="W100" i="16"/>
  <c r="V103" i="16"/>
  <c r="W79" i="16"/>
  <c r="V82" i="16"/>
  <c r="V71" i="16"/>
  <c r="V32" i="16"/>
  <c r="V36" i="16"/>
  <c r="V96" i="16"/>
  <c r="W76" i="16"/>
  <c r="W90" i="16"/>
  <c r="V100" i="16"/>
  <c r="V79" i="16"/>
  <c r="W104" i="16"/>
  <c r="V87" i="16"/>
  <c r="V102" i="16"/>
  <c r="W84" i="16"/>
  <c r="V85" i="16"/>
  <c r="V52" i="16"/>
  <c r="V54" i="16"/>
  <c r="W91" i="16"/>
  <c r="V68" i="16"/>
  <c r="W92" i="16"/>
  <c r="W80" i="16"/>
  <c r="V80" i="16"/>
  <c r="V49" i="16"/>
  <c r="V75" i="16"/>
  <c r="V95" i="16"/>
  <c r="V72" i="16"/>
  <c r="W99" i="16"/>
  <c r="V104" i="16"/>
  <c r="W75" i="16"/>
  <c r="V62" i="16"/>
  <c r="W61" i="16"/>
  <c r="V30" i="16"/>
  <c r="V40" i="16"/>
  <c r="W59" i="16"/>
  <c r="V76" i="16"/>
  <c r="W69" i="16"/>
  <c r="V64" i="16"/>
  <c r="W95" i="16"/>
  <c r="V105" i="16"/>
  <c r="W96" i="16"/>
  <c r="W63" i="16"/>
  <c r="V86" i="16"/>
  <c r="V89" i="16"/>
  <c r="W67" i="16"/>
  <c r="W105" i="16"/>
  <c r="V33" i="16"/>
  <c r="V37" i="16"/>
  <c r="W55" i="16"/>
  <c r="V94" i="16"/>
  <c r="V42" i="16"/>
  <c r="V58" i="16"/>
  <c r="W74" i="16"/>
  <c r="V66" i="16"/>
  <c r="W81" i="16"/>
  <c r="W47" i="16"/>
  <c r="W43" i="16"/>
  <c r="W51" i="16"/>
  <c r="W49" i="16"/>
  <c r="W53" i="16"/>
  <c r="W50" i="16"/>
  <c r="W44" i="16"/>
  <c r="W54" i="16"/>
  <c r="W45" i="16"/>
  <c r="W46" i="16"/>
  <c r="W52" i="16"/>
  <c r="W48" i="16"/>
  <c r="W42" i="16"/>
  <c r="V92" i="5"/>
  <c r="V71" i="5"/>
  <c r="V52" i="5"/>
  <c r="V96" i="5"/>
  <c r="V76" i="5"/>
  <c r="V56" i="5"/>
  <c r="V46" i="5"/>
  <c r="V93" i="5"/>
  <c r="V83" i="5"/>
  <c r="V40" i="5"/>
  <c r="V39" i="5"/>
  <c r="V75" i="5"/>
  <c r="V73" i="5"/>
  <c r="V63" i="5"/>
  <c r="V44" i="5"/>
  <c r="V91" i="5"/>
  <c r="V99" i="5"/>
  <c r="V66" i="5"/>
  <c r="V79" i="5"/>
  <c r="V51" i="5"/>
  <c r="V94" i="5"/>
  <c r="V62" i="5"/>
  <c r="V43" i="5"/>
  <c r="V41" i="5"/>
  <c r="V37" i="5"/>
  <c r="V31" i="5"/>
  <c r="V67" i="5"/>
  <c r="V97" i="5"/>
  <c r="V89" i="5"/>
  <c r="V42" i="5"/>
  <c r="V47" i="5"/>
  <c r="V101" i="5"/>
  <c r="V30" i="5"/>
  <c r="V35" i="5"/>
  <c r="V54" i="5"/>
  <c r="V85" i="5"/>
  <c r="V69" i="5"/>
  <c r="V70" i="5"/>
  <c r="V61" i="5"/>
  <c r="V82" i="5"/>
  <c r="V64" i="5"/>
  <c r="V50" i="5"/>
  <c r="V98" i="5"/>
  <c r="V59" i="5"/>
  <c r="V57" i="5"/>
  <c r="V86" i="5"/>
  <c r="V38" i="5"/>
  <c r="V81" i="5"/>
  <c r="V58" i="5"/>
  <c r="V32" i="5"/>
  <c r="V77" i="5"/>
  <c r="V65" i="5"/>
  <c r="V88" i="5"/>
  <c r="V68" i="5"/>
  <c r="V100" i="5"/>
  <c r="V45" i="5"/>
  <c r="V49" i="5"/>
  <c r="V87" i="5"/>
  <c r="V34" i="5"/>
  <c r="V95" i="5"/>
  <c r="V33" i="5"/>
  <c r="V53" i="5"/>
  <c r="V55" i="5"/>
  <c r="V36" i="5"/>
  <c r="V80" i="5"/>
  <c r="V102" i="5"/>
  <c r="V84" i="5"/>
  <c r="V103" i="5"/>
  <c r="V90" i="5"/>
  <c r="V74" i="5"/>
  <c r="V78" i="5"/>
  <c r="V48" i="5"/>
  <c r="V60" i="5"/>
  <c r="V72" i="5"/>
  <c r="W92" i="5"/>
  <c r="W82" i="5"/>
  <c r="W71" i="5"/>
  <c r="V104" i="5"/>
  <c r="W87" i="5"/>
  <c r="W76" i="5"/>
  <c r="W56" i="5"/>
  <c r="W58" i="5"/>
  <c r="W99" i="5"/>
  <c r="W68" i="5"/>
  <c r="W94" i="5"/>
  <c r="W101" i="5"/>
  <c r="W77" i="5"/>
  <c r="W65" i="5"/>
  <c r="W89" i="5"/>
  <c r="W59" i="5"/>
  <c r="W79" i="5"/>
  <c r="W70" i="5"/>
  <c r="W62" i="5"/>
  <c r="W67" i="5"/>
  <c r="W105" i="5"/>
  <c r="W78" i="5"/>
  <c r="W57" i="5"/>
  <c r="W104" i="5"/>
  <c r="W103" i="5"/>
  <c r="W96" i="5"/>
  <c r="W88" i="5"/>
  <c r="W98" i="5"/>
  <c r="W69" i="5"/>
  <c r="W86" i="5"/>
  <c r="W60" i="5"/>
  <c r="W90" i="5"/>
  <c r="W84" i="5"/>
  <c r="W63" i="5"/>
  <c r="W100" i="5"/>
  <c r="W102" i="5"/>
  <c r="W74" i="5"/>
  <c r="W83" i="5"/>
  <c r="W81" i="5"/>
  <c r="W91" i="5"/>
  <c r="W93" i="5"/>
  <c r="W95" i="5"/>
  <c r="W64" i="5"/>
  <c r="W73" i="5"/>
  <c r="W66" i="5"/>
  <c r="W97" i="5"/>
  <c r="W80" i="5"/>
  <c r="W75" i="5"/>
  <c r="W61" i="5"/>
  <c r="W72" i="5"/>
  <c r="V105" i="5"/>
  <c r="W85" i="5"/>
  <c r="W61" i="4"/>
  <c r="W62" i="4"/>
  <c r="W60" i="4"/>
  <c r="W59" i="4"/>
  <c r="O4" i="17"/>
  <c r="W37" i="15"/>
  <c r="W43" i="15"/>
  <c r="W41" i="15"/>
  <c r="W36" i="15"/>
  <c r="W31" i="15"/>
  <c r="W46" i="15"/>
  <c r="W44" i="15"/>
  <c r="W42" i="15"/>
  <c r="W34" i="15"/>
  <c r="W33" i="15"/>
  <c r="W48" i="15"/>
  <c r="W47" i="15"/>
  <c r="W39" i="15"/>
  <c r="W35" i="15"/>
  <c r="W30" i="15"/>
  <c r="W40" i="15"/>
  <c r="W32" i="15"/>
  <c r="W45" i="15"/>
  <c r="W38" i="15"/>
  <c r="W30" i="4"/>
  <c r="W49" i="4"/>
  <c r="W37" i="4"/>
  <c r="W43" i="4"/>
  <c r="W40" i="4"/>
  <c r="W58" i="4"/>
  <c r="W34" i="4"/>
  <c r="W48" i="4"/>
  <c r="W44" i="4"/>
  <c r="W54" i="4"/>
  <c r="W55" i="4"/>
  <c r="W42" i="4"/>
  <c r="W51" i="4"/>
  <c r="W41" i="4"/>
  <c r="W52" i="4"/>
  <c r="W45" i="4"/>
  <c r="W47" i="4"/>
  <c r="W32" i="4"/>
  <c r="W36" i="4"/>
  <c r="W35" i="4"/>
  <c r="W46" i="4"/>
  <c r="W53" i="4"/>
  <c r="W33" i="4"/>
  <c r="W39" i="4"/>
  <c r="W38" i="4"/>
  <c r="W57" i="4"/>
  <c r="W50" i="4"/>
  <c r="W56" i="4"/>
  <c r="W31" i="4"/>
  <c r="W29" i="19"/>
  <c r="W28" i="19"/>
  <c r="O4" i="19"/>
  <c r="W28" i="17"/>
  <c r="W29" i="17"/>
  <c r="W45" i="11"/>
  <c r="W47" i="11"/>
  <c r="W35" i="11"/>
  <c r="W30" i="11"/>
  <c r="W49" i="11"/>
  <c r="W50" i="11"/>
  <c r="W34" i="11"/>
  <c r="W32" i="11"/>
  <c r="W39" i="11"/>
  <c r="W37" i="11"/>
  <c r="W43" i="11"/>
  <c r="W46" i="11"/>
  <c r="W48" i="11"/>
  <c r="W41" i="11"/>
  <c r="W33" i="11"/>
  <c r="W51" i="11"/>
  <c r="W31" i="11"/>
  <c r="W42" i="11"/>
  <c r="W36" i="11"/>
  <c r="W44" i="11"/>
  <c r="W38" i="11"/>
  <c r="W40" i="11"/>
  <c r="O4" i="5" l="1"/>
  <c r="W29" i="5"/>
  <c r="W29" i="16"/>
  <c r="W28" i="16"/>
  <c r="W28" i="5"/>
  <c r="O4" i="16"/>
  <c r="W39" i="19"/>
  <c r="W45" i="19"/>
  <c r="W30" i="19"/>
  <c r="W48" i="19"/>
  <c r="W38" i="19"/>
  <c r="W42" i="19"/>
  <c r="W32" i="19"/>
  <c r="W40" i="19"/>
  <c r="W33" i="19"/>
  <c r="W43" i="19"/>
  <c r="W36" i="19"/>
  <c r="W46" i="19"/>
  <c r="W34" i="19"/>
  <c r="W31" i="19"/>
  <c r="W47" i="19"/>
  <c r="W37" i="19"/>
  <c r="W35" i="19"/>
  <c r="W41" i="19"/>
  <c r="W44" i="19"/>
  <c r="W38" i="17"/>
  <c r="W39" i="17"/>
  <c r="W48" i="17"/>
  <c r="W43" i="17"/>
  <c r="W44" i="17"/>
  <c r="W37" i="17"/>
  <c r="W45" i="17"/>
  <c r="W33" i="17"/>
  <c r="W46" i="17"/>
  <c r="W42" i="17"/>
  <c r="W30" i="17"/>
  <c r="W41" i="17"/>
  <c r="W34" i="17"/>
  <c r="W36" i="17"/>
  <c r="W40" i="17"/>
  <c r="W49" i="17"/>
  <c r="W31" i="17"/>
  <c r="W35" i="17"/>
  <c r="W47" i="17"/>
  <c r="W32" i="17"/>
  <c r="W35" i="16" l="1"/>
  <c r="W32" i="16"/>
  <c r="W41" i="16"/>
  <c r="W38" i="16"/>
  <c r="W31" i="16"/>
  <c r="W34" i="16"/>
  <c r="W30" i="16"/>
  <c r="W39" i="16"/>
  <c r="W37" i="16"/>
  <c r="W33" i="16"/>
  <c r="W36" i="16"/>
  <c r="W40" i="16"/>
  <c r="W45" i="5"/>
  <c r="W30" i="5"/>
  <c r="W41" i="5"/>
  <c r="W31" i="5"/>
  <c r="W33" i="5"/>
  <c r="W38" i="5"/>
  <c r="W47" i="5"/>
  <c r="W55" i="5"/>
  <c r="W34" i="5"/>
  <c r="W53" i="5"/>
  <c r="W49" i="5"/>
  <c r="W48" i="5"/>
  <c r="W37" i="5"/>
  <c r="W32" i="5"/>
  <c r="W42" i="5"/>
  <c r="W54" i="5"/>
  <c r="W36" i="5"/>
  <c r="W39" i="5"/>
  <c r="W43" i="5"/>
  <c r="W51" i="5"/>
  <c r="W52" i="5"/>
  <c r="W40" i="5"/>
  <c r="W44" i="5"/>
  <c r="W46" i="5"/>
  <c r="W50" i="5"/>
  <c r="W3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02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0200-000002000000}">
      <text>
        <r>
          <rPr>
            <sz val="9"/>
            <color rgb="FF000000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10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1000-000002000000}">
      <text>
        <r>
          <rPr>
            <sz val="9"/>
            <color indexed="81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11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1100-000002000000}">
      <text>
        <r>
          <rPr>
            <sz val="9"/>
            <color indexed="81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12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1200-000002000000}">
      <text>
        <r>
          <rPr>
            <sz val="9"/>
            <color indexed="81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03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0300-000002000000}">
      <text>
        <r>
          <rPr>
            <sz val="9"/>
            <color indexed="81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04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0400-000002000000}">
      <text>
        <r>
          <rPr>
            <sz val="9"/>
            <color indexed="81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0800-000001000000}">
      <text>
        <r>
          <rPr>
            <sz val="9"/>
            <color rgb="FF000000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0800-000002000000}">
      <text>
        <r>
          <rPr>
            <sz val="9"/>
            <color indexed="81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0A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0A00-000002000000}">
      <text>
        <r>
          <rPr>
            <sz val="9"/>
            <color rgb="FF000000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0B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0B00-000002000000}">
      <text>
        <r>
          <rPr>
            <sz val="9"/>
            <color indexed="81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0C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0C00-000002000000}">
      <text>
        <r>
          <rPr>
            <sz val="9"/>
            <color indexed="81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0E00-000001000000}">
      <text>
        <r>
          <rPr>
            <sz val="9"/>
            <color rgb="FF000000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0E00-000002000000}">
      <text>
        <r>
          <rPr>
            <sz val="9"/>
            <color indexed="81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Trice</author>
    <author>320236-SEPARATOR</author>
  </authors>
  <commentList>
    <comment ref="C11" authorId="0" shapeId="0" xr:uid="{00000000-0006-0000-0F00-000001000000}">
      <text>
        <r>
          <rPr>
            <sz val="9"/>
            <color indexed="81"/>
            <rFont val="Tahoma"/>
            <family val="2"/>
          </rPr>
          <t>More accurate to measure water using scales than graduated cylinder.</t>
        </r>
      </text>
    </comment>
    <comment ref="G27" authorId="1" shapeId="0" xr:uid="{00000000-0006-0000-0F00-000002000000}">
      <text>
        <r>
          <rPr>
            <sz val="9"/>
            <color rgb="FF000000"/>
            <rFont val="Tahoma"/>
            <family val="2"/>
          </rPr>
          <t>Since the scales reported 2 values per second, this is the record number corresponding to 1ml injected.</t>
        </r>
      </text>
    </comment>
  </commentList>
</comments>
</file>

<file path=xl/sharedStrings.xml><?xml version="1.0" encoding="utf-8"?>
<sst xmlns="http://schemas.openxmlformats.org/spreadsheetml/2006/main" count="1300" uniqueCount="129">
  <si>
    <t>no.of records</t>
  </si>
  <si>
    <t>records per ml</t>
  </si>
  <si>
    <t>Av. PV</t>
  </si>
  <si>
    <t>ml</t>
  </si>
  <si>
    <t>mass (g)</t>
  </si>
  <si>
    <t>Record #</t>
  </si>
  <si>
    <t>g</t>
  </si>
  <si>
    <t>PVI</t>
  </si>
  <si>
    <t>Diff in mass in vs out</t>
  </si>
  <si>
    <t>no. of ml injected</t>
  </si>
  <si>
    <t>mass</t>
  </si>
  <si>
    <t>volume</t>
  </si>
  <si>
    <t>dens</t>
  </si>
  <si>
    <t>calc'd den</t>
  </si>
  <si>
    <t>"Oil" Fluid</t>
  </si>
  <si>
    <t>g/ml</t>
  </si>
  <si>
    <t>diff.</t>
  </si>
  <si>
    <t>-</t>
  </si>
  <si>
    <t>start</t>
  </si>
  <si>
    <t>finish</t>
  </si>
  <si>
    <t>total inj</t>
  </si>
  <si>
    <t>Pump B</t>
  </si>
  <si>
    <t>PV</t>
  </si>
  <si>
    <t>vol. (ml)</t>
  </si>
  <si>
    <t>water</t>
  </si>
  <si>
    <t>glycerol</t>
  </si>
  <si>
    <t>lissamine</t>
  </si>
  <si>
    <t>∑</t>
  </si>
  <si>
    <t>degC</t>
  </si>
  <si>
    <t>water dens</t>
  </si>
  <si>
    <t xml:space="preserve">amb. temp </t>
  </si>
  <si>
    <t>density</t>
  </si>
  <si>
    <t>Temp</t>
  </si>
  <si>
    <t>M2 vol. ratio</t>
  </si>
  <si>
    <t>Oil Prod</t>
  </si>
  <si>
    <t>Cum. Oil Prod</t>
  </si>
  <si>
    <t>Vol water inj</t>
  </si>
  <si>
    <t>Mass water inj</t>
  </si>
  <si>
    <t>Mass prod. Fluid</t>
  </si>
  <si>
    <t>Vol. prod (assum. In=out)</t>
  </si>
  <si>
    <t>Density prod. Fluid (assum. Vol in=out)</t>
  </si>
  <si>
    <t>Brk Test</t>
  </si>
  <si>
    <t>Oil Concentration</t>
  </si>
  <si>
    <t>Oil PVP</t>
  </si>
  <si>
    <t>Cum. Oil PVP</t>
  </si>
  <si>
    <t>Prod. Fluid PVP</t>
  </si>
  <si>
    <t>Cum. PF PVP</t>
  </si>
  <si>
    <t>Produced Fluid</t>
  </si>
  <si>
    <t>Produced Oil</t>
  </si>
  <si>
    <t>Recorded Data</t>
  </si>
  <si>
    <t>Mix proporties</t>
  </si>
  <si>
    <t>Mix Proportion</t>
  </si>
  <si>
    <t>Volume Injected</t>
  </si>
  <si>
    <r>
      <t>Vol. prod (assum. prod fluid=</t>
    </r>
    <r>
      <rPr>
        <sz val="11"/>
        <color theme="0" tint="-0.249977111117893"/>
        <rFont val="Calibri"/>
        <family val="2"/>
      </rPr>
      <t>ρ</t>
    </r>
    <r>
      <rPr>
        <vertAlign val="subscript"/>
        <sz val="11"/>
        <color theme="0" tint="-0.249977111117893"/>
        <rFont val="Calibri"/>
        <family val="2"/>
        <scheme val="minor"/>
      </rPr>
      <t>Oil</t>
    </r>
    <r>
      <rPr>
        <sz val="11"/>
        <color theme="0" tint="-0.249977111117893"/>
        <rFont val="Calibri"/>
        <family val="2"/>
        <scheme val="minor"/>
      </rPr>
      <t>)</t>
    </r>
  </si>
  <si>
    <t>CO PVP derivative</t>
  </si>
  <si>
    <t xml:space="preserve">Breakthrough PVI </t>
  </si>
  <si>
    <t>RESULTS</t>
  </si>
  <si>
    <t xml:space="preserve">Sweep eff. after 1PV </t>
  </si>
  <si>
    <t>General</t>
  </si>
  <si>
    <t>RESULTS SUMMARY</t>
  </si>
  <si>
    <t>INPUTS</t>
  </si>
  <si>
    <t>Homogeneous Plate: M2 v2</t>
  </si>
  <si>
    <t>Webcam crashed after 0.5 PVI</t>
  </si>
  <si>
    <t>Homogeneous Plate: M5 v1</t>
  </si>
  <si>
    <t>Homogeneous Plate: M5 v2</t>
  </si>
  <si>
    <t>Homogeneous Plate: M10 v3</t>
  </si>
  <si>
    <t>Homogeneous Plate: M10 v5</t>
  </si>
  <si>
    <t>Homogeneous Plate: M20 v1</t>
  </si>
  <si>
    <t>Homogeneous Plate: M20 v2</t>
  </si>
  <si>
    <t>Homogeneous Plate: M20 v4</t>
  </si>
  <si>
    <t>Homogeneous Plate: M20 0.1ml/minute</t>
  </si>
  <si>
    <t>Homogeneous Plate: M20 5ml/minute</t>
  </si>
  <si>
    <t>Homogeneous Plate: M20 0.5ml/minute</t>
  </si>
  <si>
    <t>Homogeneous Plate: M20 10ml/minute</t>
  </si>
  <si>
    <t>mass solute / vol solution</t>
  </si>
  <si>
    <t>M</t>
  </si>
  <si>
    <t>viscocity</t>
  </si>
  <si>
    <r>
      <t>Ns/m</t>
    </r>
    <r>
      <rPr>
        <vertAlign val="superscript"/>
        <sz val="11"/>
        <color rgb="FF000000"/>
        <rFont val="Times New Roman"/>
        <family val="1"/>
      </rPr>
      <t>2</t>
    </r>
  </si>
  <si>
    <r>
      <t>µ</t>
    </r>
    <r>
      <rPr>
        <sz val="8.8000000000000007"/>
        <color theme="1"/>
        <rFont val="Calibri"/>
        <family val="2"/>
      </rPr>
      <t>.w</t>
    </r>
  </si>
  <si>
    <t>measured</t>
  </si>
  <si>
    <t>calc'd</t>
  </si>
  <si>
    <r>
      <t>µ</t>
    </r>
    <r>
      <rPr>
        <sz val="8.8000000000000007"/>
        <color theme="1"/>
        <rFont val="Calibri"/>
        <family val="2"/>
      </rPr>
      <t>.mix</t>
    </r>
  </si>
  <si>
    <r>
      <rPr>
        <sz val="11"/>
        <color theme="1"/>
        <rFont val="GreekPlus"/>
      </rPr>
      <t>h</t>
    </r>
    <r>
      <rPr>
        <sz val="8.8000000000000007"/>
        <color theme="1"/>
        <rFont val="Calibri"/>
        <family val="2"/>
      </rPr>
      <t>.vol</t>
    </r>
  </si>
  <si>
    <t>At</t>
  </si>
  <si>
    <t>Error up to Brk (PV)</t>
  </si>
  <si>
    <t>mean:</t>
  </si>
  <si>
    <t>stddev:</t>
  </si>
  <si>
    <t>Recovery @ brk</t>
  </si>
  <si>
    <t>Recovery @ 1.5PVI</t>
  </si>
  <si>
    <t>ran overnight</t>
  </si>
  <si>
    <t>Recovery @ 1PVI</t>
  </si>
  <si>
    <t>Error (difference from 1:1 PVP)</t>
  </si>
  <si>
    <t>\</t>
  </si>
  <si>
    <t>m2</t>
  </si>
  <si>
    <t>m5 v1</t>
  </si>
  <si>
    <t>m5 v2</t>
  </si>
  <si>
    <t>m10v3</t>
  </si>
  <si>
    <t>m10v5</t>
  </si>
  <si>
    <t>M20 v1</t>
  </si>
  <si>
    <t>m20 v2</t>
  </si>
  <si>
    <t>m20 v4</t>
  </si>
  <si>
    <t>m20 0_1</t>
  </si>
  <si>
    <t>m20 0_5</t>
  </si>
  <si>
    <t>m20 5</t>
  </si>
  <si>
    <t>m20 10</t>
  </si>
  <si>
    <t>NaN</t>
  </si>
  <si>
    <t>Mobility ratio</t>
  </si>
  <si>
    <t>Flow rate</t>
  </si>
  <si>
    <t>Peclet number</t>
  </si>
  <si>
    <t>Recovery at 1PVI, Volumetric</t>
  </si>
  <si>
    <t>Breakthough time (PV), Volumetric</t>
  </si>
  <si>
    <t>Breakthough time (PV), Image</t>
  </si>
  <si>
    <t>Recovery at breakthrough time (PV), Volumetric</t>
  </si>
  <si>
    <t>Error in volumetric recovery and breakthrough (PV)</t>
  </si>
  <si>
    <t>Image title</t>
  </si>
  <si>
    <t>alpha</t>
  </si>
  <si>
    <t>a</t>
  </si>
  <si>
    <t>b</t>
  </si>
  <si>
    <t>Temperature</t>
  </si>
  <si>
    <t>Mass fraction glycerol</t>
  </si>
  <si>
    <t>Viscosity water (cP)</t>
  </si>
  <si>
    <t>Viscosity Glycerol (cP)</t>
  </si>
  <si>
    <t>Cheng 2008 formulation</t>
  </si>
  <si>
    <t>Viscosity Mixture(cP)</t>
  </si>
  <si>
    <t>Viscosity ratio, M</t>
  </si>
  <si>
    <t>Atwood Number, At</t>
  </si>
  <si>
    <r>
      <t>µ</t>
    </r>
    <r>
      <rPr>
        <sz val="8.8000000000000007"/>
        <color theme="1"/>
        <rFont val="Calibri"/>
        <family val="2"/>
        <scheme val="minor"/>
      </rPr>
      <t>.mix</t>
    </r>
  </si>
  <si>
    <r>
      <t>µ</t>
    </r>
    <r>
      <rPr>
        <sz val="8.8000000000000007"/>
        <color theme="1"/>
        <rFont val="Calibri"/>
        <family val="2"/>
        <scheme val="minor"/>
      </rPr>
      <t>.w</t>
    </r>
  </si>
  <si>
    <t>Exp Measured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</si>
</sst>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</font>
    <font>
      <vertAlign val="subscript"/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rgb="FF000000"/>
      <name val="Times New Roman"/>
      <family val="1"/>
    </font>
    <font>
      <sz val="8.8000000000000007"/>
      <color theme="1"/>
      <name val="Calibri"/>
      <family val="2"/>
    </font>
    <font>
      <sz val="11"/>
      <color theme="1"/>
      <name val="GreekPlus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  <font>
      <sz val="8.800000000000000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 applyBorder="1" applyAlignment="1">
      <alignment horizontal="center"/>
    </xf>
    <xf numFmtId="0" fontId="0" fillId="2" borderId="1" xfId="2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/>
    <xf numFmtId="0" fontId="0" fillId="2" borderId="3" xfId="2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164" fontId="1" fillId="3" borderId="1" xfId="3" applyNumberFormat="1" applyBorder="1" applyAlignment="1">
      <alignment horizontal="center" vertical="center"/>
    </xf>
    <xf numFmtId="164" fontId="1" fillId="3" borderId="0" xfId="3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10" fontId="4" fillId="0" borderId="2" xfId="1" applyNumberFormat="1" applyFont="1" applyBorder="1"/>
    <xf numFmtId="0" fontId="4" fillId="0" borderId="2" xfId="0" applyFont="1" applyBorder="1" applyAlignment="1">
      <alignment horizontal="right"/>
    </xf>
    <xf numFmtId="164" fontId="0" fillId="2" borderId="3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/>
    <xf numFmtId="0" fontId="0" fillId="0" borderId="0" xfId="0" applyAlignment="1">
      <alignment vertical="center" wrapText="1"/>
    </xf>
    <xf numFmtId="0" fontId="1" fillId="3" borderId="0" xfId="3" applyBorder="1" applyAlignment="1">
      <alignment horizontal="center"/>
    </xf>
    <xf numFmtId="0" fontId="0" fillId="0" borderId="2" xfId="0" applyBorder="1" applyAlignment="1">
      <alignment horizontal="center"/>
    </xf>
    <xf numFmtId="165" fontId="1" fillId="3" borderId="10" xfId="3" applyNumberFormat="1" applyBorder="1" applyAlignment="1">
      <alignment horizontal="center"/>
    </xf>
    <xf numFmtId="0" fontId="5" fillId="0" borderId="8" xfId="0" applyFont="1" applyBorder="1"/>
    <xf numFmtId="0" fontId="0" fillId="0" borderId="6" xfId="0" applyBorder="1"/>
    <xf numFmtId="0" fontId="1" fillId="0" borderId="0" xfId="3" applyFill="1" applyBorder="1" applyAlignment="1">
      <alignment horizontal="center"/>
    </xf>
    <xf numFmtId="9" fontId="1" fillId="3" borderId="2" xfId="1" applyNumberFormat="1" applyFill="1" applyBorder="1" applyAlignment="1">
      <alignment horizontal="center"/>
    </xf>
    <xf numFmtId="0" fontId="0" fillId="0" borderId="4" xfId="0" applyBorder="1"/>
    <xf numFmtId="0" fontId="0" fillId="0" borderId="0" xfId="0" applyFont="1" applyBorder="1" applyAlignment="1">
      <alignment horizontal="center"/>
    </xf>
    <xf numFmtId="0" fontId="0" fillId="0" borderId="7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11" xfId="0" applyBorder="1" applyAlignment="1"/>
    <xf numFmtId="0" fontId="0" fillId="0" borderId="13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Border="1"/>
    <xf numFmtId="0" fontId="8" fillId="0" borderId="15" xfId="0" applyFont="1" applyBorder="1" applyAlignment="1">
      <alignment horizontal="center"/>
    </xf>
    <xf numFmtId="0" fontId="5" fillId="0" borderId="13" xfId="0" applyFont="1" applyBorder="1"/>
    <xf numFmtId="0" fontId="0" fillId="0" borderId="15" xfId="0" applyBorder="1" applyAlignment="1">
      <alignment horizontal="right"/>
    </xf>
    <xf numFmtId="0" fontId="10" fillId="0" borderId="16" xfId="0" applyFont="1" applyBorder="1" applyAlignment="1">
      <alignment horizontal="right"/>
    </xf>
    <xf numFmtId="0" fontId="0" fillId="0" borderId="18" xfId="0" applyBorder="1"/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20" xfId="0" applyNumberFormat="1" applyBorder="1" applyAlignment="1">
      <alignment horizontal="center"/>
    </xf>
    <xf numFmtId="0" fontId="0" fillId="0" borderId="21" xfId="0" applyBorder="1"/>
    <xf numFmtId="0" fontId="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5" fillId="0" borderId="1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166" fontId="11" fillId="0" borderId="20" xfId="0" applyNumberFormat="1" applyFont="1" applyBorder="1" applyAlignment="1">
      <alignment horizontal="center"/>
    </xf>
    <xf numFmtId="166" fontId="6" fillId="0" borderId="20" xfId="0" applyNumberFormat="1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0" fillId="4" borderId="15" xfId="0" applyFill="1" applyBorder="1"/>
    <xf numFmtId="0" fontId="0" fillId="4" borderId="0" xfId="0" applyFill="1" applyBorder="1"/>
    <xf numFmtId="0" fontId="0" fillId="4" borderId="15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5" fillId="4" borderId="15" xfId="0" applyFont="1" applyFill="1" applyBorder="1"/>
    <xf numFmtId="0" fontId="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3" xfId="0" applyFill="1" applyBorder="1"/>
    <xf numFmtId="0" fontId="5" fillId="0" borderId="0" xfId="0" applyFont="1" applyBorder="1" applyAlignment="1">
      <alignment horizontal="left"/>
    </xf>
    <xf numFmtId="0" fontId="0" fillId="2" borderId="1" xfId="2" applyFont="1" applyAlignment="1">
      <alignment horizontal="center"/>
    </xf>
    <xf numFmtId="2" fontId="18" fillId="4" borderId="0" xfId="0" applyNumberFormat="1" applyFont="1" applyFill="1" applyBorder="1" applyAlignment="1">
      <alignment horizontal="center"/>
    </xf>
    <xf numFmtId="2" fontId="18" fillId="4" borderId="13" xfId="1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0" xfId="3" applyFont="1" applyBorder="1" applyAlignment="1">
      <alignment horizontal="center"/>
    </xf>
    <xf numFmtId="168" fontId="0" fillId="3" borderId="0" xfId="3" applyNumberFormat="1" applyFont="1" applyBorder="1" applyAlignment="1">
      <alignment horizontal="center"/>
    </xf>
    <xf numFmtId="2" fontId="0" fillId="3" borderId="0" xfId="3" applyNumberFormat="1" applyFont="1" applyBorder="1" applyAlignment="1">
      <alignment horizontal="center"/>
    </xf>
    <xf numFmtId="0" fontId="0" fillId="2" borderId="1" xfId="2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0" fillId="0" borderId="20" xfId="0" applyBorder="1" applyAlignment="1">
      <alignment horizontal="right"/>
    </xf>
    <xf numFmtId="2" fontId="0" fillId="4" borderId="0" xfId="0" applyNumberFormat="1" applyFill="1" applyBorder="1"/>
    <xf numFmtId="0" fontId="5" fillId="4" borderId="0" xfId="0" applyFont="1" applyFill="1" applyBorder="1" applyAlignment="1">
      <alignment horizontal="right"/>
    </xf>
    <xf numFmtId="49" fontId="18" fillId="4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center"/>
    </xf>
    <xf numFmtId="164" fontId="0" fillId="4" borderId="0" xfId="0" applyNumberFormat="1" applyFill="1" applyBorder="1"/>
    <xf numFmtId="0" fontId="0" fillId="0" borderId="5" xfId="0" applyFill="1" applyBorder="1" applyAlignment="1"/>
    <xf numFmtId="168" fontId="0" fillId="4" borderId="0" xfId="0" applyNumberFormat="1" applyFill="1" applyBorder="1"/>
    <xf numFmtId="166" fontId="0" fillId="4" borderId="0" xfId="0" applyNumberFormat="1" applyFill="1" applyBorder="1"/>
    <xf numFmtId="164" fontId="1" fillId="0" borderId="0" xfId="3" applyNumberFormat="1" applyFill="1" applyBorder="1" applyAlignment="1">
      <alignment horizontal="center"/>
    </xf>
    <xf numFmtId="0" fontId="23" fillId="0" borderId="5" xfId="0" applyFont="1" applyBorder="1"/>
    <xf numFmtId="164" fontId="1" fillId="0" borderId="0" xfId="3" applyNumberForma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2" fillId="0" borderId="0" xfId="0" applyFont="1"/>
    <xf numFmtId="164" fontId="0" fillId="3" borderId="0" xfId="3" applyNumberFormat="1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167" fontId="0" fillId="0" borderId="0" xfId="0" applyNumberFormat="1"/>
    <xf numFmtId="0" fontId="0" fillId="4" borderId="15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0" xfId="0" applyFont="1" applyBorder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/>
    <xf numFmtId="2" fontId="23" fillId="0" borderId="0" xfId="0" applyNumberFormat="1" applyFont="1"/>
  </cellXfs>
  <cellStyles count="4">
    <cellStyle name="20% - Accent1" xfId="3" builtinId="30"/>
    <cellStyle name="Normal" xfId="0" builtinId="0"/>
    <cellStyle name="Note" xfId="2" builtinId="10"/>
    <cellStyle name="Per cent" xfId="1" builtinId="5"/>
  </cellStyles>
  <dxfs count="0"/>
  <tableStyles count="0" defaultTableStyle="TableStyleMedium2" defaultPivotStyle="PivotStyleLight16"/>
  <colors>
    <mruColors>
      <color rgb="FFCC99FF"/>
      <color rgb="FFAAA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M2_2!$R$29:$R$105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3.5445644755962721E-2</c:v>
                </c:pt>
                <c:pt idx="2">
                  <c:v>5.0592929108793108E-2</c:v>
                </c:pt>
                <c:pt idx="3">
                  <c:v>5.4943213247191133E-2</c:v>
                </c:pt>
                <c:pt idx="4">
                  <c:v>7.6136817720103292E-2</c:v>
                </c:pt>
                <c:pt idx="5">
                  <c:v>8.9556582038624571E-2</c:v>
                </c:pt>
                <c:pt idx="6">
                  <c:v>0.11981966669166008</c:v>
                </c:pt>
                <c:pt idx="7">
                  <c:v>0.12805687090725354</c:v>
                </c:pt>
                <c:pt idx="8">
                  <c:v>0.1483867153630116</c:v>
                </c:pt>
                <c:pt idx="9">
                  <c:v>0.17519475994742845</c:v>
                </c:pt>
                <c:pt idx="10">
                  <c:v>0.198547764463227</c:v>
                </c:pt>
                <c:pt idx="11">
                  <c:v>0.20203428858446987</c:v>
                </c:pt>
                <c:pt idx="12">
                  <c:v>0.24136685341762912</c:v>
                </c:pt>
                <c:pt idx="13">
                  <c:v>0.25262721769326346</c:v>
                </c:pt>
                <c:pt idx="14">
                  <c:v>0.26561510200320676</c:v>
                </c:pt>
                <c:pt idx="15">
                  <c:v>0.28594494645896523</c:v>
                </c:pt>
                <c:pt idx="16">
                  <c:v>0.30066035080321746</c:v>
                </c:pt>
                <c:pt idx="17">
                  <c:v>0.32358147531043974</c:v>
                </c:pt>
                <c:pt idx="18">
                  <c:v>0.34304755974904333</c:v>
                </c:pt>
                <c:pt idx="19">
                  <c:v>0.36035424414475936</c:v>
                </c:pt>
                <c:pt idx="20">
                  <c:v>0.38413912866913497</c:v>
                </c:pt>
                <c:pt idx="21">
                  <c:v>0.39064881285041947</c:v>
                </c:pt>
                <c:pt idx="22">
                  <c:v>0.4079554972461355</c:v>
                </c:pt>
                <c:pt idx="23">
                  <c:v>0.44080986195063598</c:v>
                </c:pt>
                <c:pt idx="24">
                  <c:v>0.44127322601183877</c:v>
                </c:pt>
                <c:pt idx="25">
                  <c:v>0.47153631066487389</c:v>
                </c:pt>
                <c:pt idx="26">
                  <c:v>0.4970487152235592</c:v>
                </c:pt>
                <c:pt idx="27">
                  <c:v>0.50226275937911025</c:v>
                </c:pt>
                <c:pt idx="28">
                  <c:v>0.51136372361185856</c:v>
                </c:pt>
                <c:pt idx="29">
                  <c:v>0.51571400775025855</c:v>
                </c:pt>
                <c:pt idx="30">
                  <c:v>0.53777137224032445</c:v>
                </c:pt>
                <c:pt idx="31">
                  <c:v>0.55335053660173228</c:v>
                </c:pt>
                <c:pt idx="32">
                  <c:v>0.56374714086021249</c:v>
                </c:pt>
                <c:pt idx="33">
                  <c:v>0.56982494503292225</c:v>
                </c:pt>
                <c:pt idx="34">
                  <c:v>0.58108530930855506</c:v>
                </c:pt>
                <c:pt idx="35">
                  <c:v>0.59357834550466981</c:v>
                </c:pt>
                <c:pt idx="36">
                  <c:v>0.60311118974599442</c:v>
                </c:pt>
                <c:pt idx="37">
                  <c:v>0.61998599413313416</c:v>
                </c:pt>
                <c:pt idx="38">
                  <c:v>0.63038259839161137</c:v>
                </c:pt>
                <c:pt idx="39">
                  <c:v>0.63905168261578338</c:v>
                </c:pt>
                <c:pt idx="40">
                  <c:v>0.64506651868324172</c:v>
                </c:pt>
                <c:pt idx="41">
                  <c:v>0.65935004301891764</c:v>
                </c:pt>
                <c:pt idx="42">
                  <c:v>0.67104228730312976</c:v>
                </c:pt>
                <c:pt idx="43">
                  <c:v>0.6800802834306281</c:v>
                </c:pt>
                <c:pt idx="44">
                  <c:v>0.69479568777488032</c:v>
                </c:pt>
                <c:pt idx="45">
                  <c:v>0.70556120393668387</c:v>
                </c:pt>
                <c:pt idx="46">
                  <c:v>0.7115760400041391</c:v>
                </c:pt>
                <c:pt idx="47">
                  <c:v>0.72283640427977192</c:v>
                </c:pt>
                <c:pt idx="48">
                  <c:v>0.73014688037295905</c:v>
                </c:pt>
                <c:pt idx="49">
                  <c:v>0.74486228471721128</c:v>
                </c:pt>
                <c:pt idx="50">
                  <c:v>0.75390028084470961</c:v>
                </c:pt>
                <c:pt idx="51">
                  <c:v>0.76559252512892173</c:v>
                </c:pt>
                <c:pt idx="52">
                  <c:v>0.77290300122211197</c:v>
                </c:pt>
                <c:pt idx="53">
                  <c:v>0.78805028557494361</c:v>
                </c:pt>
                <c:pt idx="54">
                  <c:v>0.79752016171101825</c:v>
                </c:pt>
                <c:pt idx="55">
                  <c:v>0.79798352577221954</c:v>
                </c:pt>
                <c:pt idx="56">
                  <c:v>0.81097141008216356</c:v>
                </c:pt>
                <c:pt idx="57">
                  <c:v>0.8182818861753538</c:v>
                </c:pt>
                <c:pt idx="58">
                  <c:v>0.82256920220849772</c:v>
                </c:pt>
                <c:pt idx="59">
                  <c:v>0.83858024657848185</c:v>
                </c:pt>
                <c:pt idx="60">
                  <c:v>0.85064140276602029</c:v>
                </c:pt>
                <c:pt idx="61">
                  <c:v>0.87269876725608775</c:v>
                </c:pt>
                <c:pt idx="62">
                  <c:v>0.87741796329781419</c:v>
                </c:pt>
                <c:pt idx="63">
                  <c:v>0.88343279936526942</c:v>
                </c:pt>
                <c:pt idx="64">
                  <c:v>0.89117515546703585</c:v>
                </c:pt>
                <c:pt idx="65">
                  <c:v>0.90200363973408926</c:v>
                </c:pt>
                <c:pt idx="66">
                  <c:v>0.90672283577580948</c:v>
                </c:pt>
                <c:pt idx="67">
                  <c:v>0.91020935989704777</c:v>
                </c:pt>
                <c:pt idx="68">
                  <c:v>0.91881547601596369</c:v>
                </c:pt>
                <c:pt idx="69">
                  <c:v>0.92316576015436069</c:v>
                </c:pt>
                <c:pt idx="70">
                  <c:v>0.94047244455007672</c:v>
                </c:pt>
                <c:pt idx="71">
                  <c:v>0.94216848053175994</c:v>
                </c:pt>
                <c:pt idx="72">
                  <c:v>1.2699339229892925</c:v>
                </c:pt>
                <c:pt idx="73">
                  <c:v>1.7022143275225363</c:v>
                </c:pt>
                <c:pt idx="74">
                  <c:v>2.1327672120214629</c:v>
                </c:pt>
                <c:pt idx="75">
                  <c:v>2.5633200965203953</c:v>
                </c:pt>
                <c:pt idx="76">
                  <c:v>2.9938729810193214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8-4B2D-898B-5EA910FA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7024"/>
        <c:axId val="397207808"/>
      </c:scatterChart>
      <c:scatterChart>
        <c:scatterStyle val="smoothMarker"/>
        <c:varyColors val="0"/>
        <c:ser>
          <c:idx val="1"/>
          <c:order val="1"/>
          <c:tx>
            <c:v>unit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M2_2!$F$29:$F$105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8-4B2D-898B-5EA910FA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7024"/>
        <c:axId val="397207808"/>
      </c:scatterChart>
      <c:scatterChart>
        <c:scatterStyle val="lineMarker"/>
        <c:varyColors val="0"/>
        <c:ser>
          <c:idx val="2"/>
          <c:order val="2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M2_2!$F$29:$F$105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M2_2!$S$29:$S$105</c:f>
              <c:numCache>
                <c:formatCode>General</c:formatCode>
                <c:ptCount val="77"/>
                <c:pt idx="0">
                  <c:v>0.78027069385854353</c:v>
                </c:pt>
                <c:pt idx="1">
                  <c:v>0.60763097922985931</c:v>
                </c:pt>
                <c:pt idx="2">
                  <c:v>0.78615613867543288</c:v>
                </c:pt>
                <c:pt idx="3">
                  <c:v>0.86266692129496336</c:v>
                </c:pt>
                <c:pt idx="4">
                  <c:v>0.83127788227156896</c:v>
                </c:pt>
                <c:pt idx="5">
                  <c:v>0.90778866489109744</c:v>
                </c:pt>
                <c:pt idx="6">
                  <c:v>0.92936862921967978</c:v>
                </c:pt>
                <c:pt idx="7">
                  <c:v>0.89994140513523879</c:v>
                </c:pt>
                <c:pt idx="8">
                  <c:v>0.96664311305996076</c:v>
                </c:pt>
                <c:pt idx="9">
                  <c:v>0.8979795901962826</c:v>
                </c:pt>
                <c:pt idx="10">
                  <c:v>0.83912514202741095</c:v>
                </c:pt>
                <c:pt idx="11">
                  <c:v>0.87247599598977676</c:v>
                </c:pt>
                <c:pt idx="12">
                  <c:v>0.69002720666627015</c:v>
                </c:pt>
                <c:pt idx="13">
                  <c:v>0.80381247312609505</c:v>
                </c:pt>
                <c:pt idx="14">
                  <c:v>0.87443781092874839</c:v>
                </c:pt>
                <c:pt idx="15">
                  <c:v>0.86855236611185349</c:v>
                </c:pt>
                <c:pt idx="16">
                  <c:v>0.92544499934175739</c:v>
                </c:pt>
                <c:pt idx="17">
                  <c:v>0.79596521337023185</c:v>
                </c:pt>
                <c:pt idx="18">
                  <c:v>0.72730169050654325</c:v>
                </c:pt>
                <c:pt idx="19">
                  <c:v>0.83912514202741417</c:v>
                </c:pt>
                <c:pt idx="20">
                  <c:v>0.74691983989619781</c:v>
                </c:pt>
                <c:pt idx="21">
                  <c:v>0.88620870056252543</c:v>
                </c:pt>
                <c:pt idx="22">
                  <c:v>0.94898677860931957</c:v>
                </c:pt>
                <c:pt idx="23">
                  <c:v>0.81165973288192905</c:v>
                </c:pt>
                <c:pt idx="24">
                  <c:v>0.77634706398059816</c:v>
                </c:pt>
                <c:pt idx="25">
                  <c:v>0.46638030362456956</c:v>
                </c:pt>
                <c:pt idx="26">
                  <c:v>0.43106763472325349</c:v>
                </c:pt>
                <c:pt idx="27">
                  <c:v>0.58408919996232733</c:v>
                </c:pt>
                <c:pt idx="28">
                  <c:v>0.64686727800911514</c:v>
                </c:pt>
                <c:pt idx="29">
                  <c:v>0.60959279416884127</c:v>
                </c:pt>
                <c:pt idx="30">
                  <c:v>0.4683421185635554</c:v>
                </c:pt>
                <c:pt idx="31">
                  <c:v>0.44422827405978366</c:v>
                </c:pt>
                <c:pt idx="32">
                  <c:v>0.46552220577024234</c:v>
                </c:pt>
                <c:pt idx="33">
                  <c:v>0.55576569296249323</c:v>
                </c:pt>
                <c:pt idx="34">
                  <c:v>0.56782261521436594</c:v>
                </c:pt>
                <c:pt idx="35">
                  <c:v>0.53700564142718121</c:v>
                </c:pt>
                <c:pt idx="36">
                  <c:v>0.4677700533273253</c:v>
                </c:pt>
                <c:pt idx="37">
                  <c:v>0.42432409205207389</c:v>
                </c:pt>
                <c:pt idx="38">
                  <c:v>0.46159857589238174</c:v>
                </c:pt>
                <c:pt idx="39">
                  <c:v>0.49073976735870578</c:v>
                </c:pt>
                <c:pt idx="40">
                  <c:v>0.54595661826773156</c:v>
                </c:pt>
                <c:pt idx="41">
                  <c:v>0.52772821858083285</c:v>
                </c:pt>
                <c:pt idx="42">
                  <c:v>0.48399622468742826</c:v>
                </c:pt>
                <c:pt idx="43">
                  <c:v>0.4646641079158797</c:v>
                </c:pt>
                <c:pt idx="44">
                  <c:v>0.39963818231202297</c:v>
                </c:pt>
                <c:pt idx="45">
                  <c:v>0.44140836126645611</c:v>
                </c:pt>
                <c:pt idx="46">
                  <c:v>0.48456828992365086</c:v>
                </c:pt>
                <c:pt idx="47">
                  <c:v>0.49633917955745238</c:v>
                </c:pt>
                <c:pt idx="48">
                  <c:v>0.48260647498474901</c:v>
                </c:pt>
                <c:pt idx="49">
                  <c:v>0.47868284510684928</c:v>
                </c:pt>
                <c:pt idx="50">
                  <c:v>0.4983009944964692</c:v>
                </c:pt>
                <c:pt idx="51">
                  <c:v>0.40609569236521703</c:v>
                </c:pt>
                <c:pt idx="52">
                  <c:v>0.39097323808969386</c:v>
                </c:pt>
                <c:pt idx="53">
                  <c:v>0.33575638718065354</c:v>
                </c:pt>
                <c:pt idx="54">
                  <c:v>0.31977583505083812</c:v>
                </c:pt>
                <c:pt idx="55">
                  <c:v>0.42150417925876665</c:v>
                </c:pt>
                <c:pt idx="56">
                  <c:v>0.45260718566404845</c:v>
                </c:pt>
                <c:pt idx="57">
                  <c:v>0.62189533565101418</c:v>
                </c:pt>
                <c:pt idx="58">
                  <c:v>0.6532843746744641</c:v>
                </c:pt>
                <c:pt idx="59">
                  <c:v>0.52911796828363822</c:v>
                </c:pt>
                <c:pt idx="60">
                  <c:v>0.41700848414468422</c:v>
                </c:pt>
                <c:pt idx="61">
                  <c:v>0.32872681189133374</c:v>
                </c:pt>
                <c:pt idx="62">
                  <c:v>0.35059280883795196</c:v>
                </c:pt>
                <c:pt idx="63">
                  <c:v>0.31389039023381032</c:v>
                </c:pt>
                <c:pt idx="64">
                  <c:v>0.28838679602724804</c:v>
                </c:pt>
                <c:pt idx="65">
                  <c:v>0.24718868230906618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8-4B2D-898B-5EA910FA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8592"/>
        <c:axId val="397207416"/>
      </c:scatterChart>
      <c:valAx>
        <c:axId val="397207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7808"/>
        <c:crosses val="autoZero"/>
        <c:crossBetween val="midCat"/>
        <c:majorUnit val="0.1"/>
      </c:valAx>
      <c:valAx>
        <c:axId val="397207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7024"/>
        <c:crosses val="autoZero"/>
        <c:crossBetween val="midCat"/>
      </c:valAx>
      <c:valAx>
        <c:axId val="39720741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8592"/>
        <c:crosses val="max"/>
        <c:crossBetween val="midCat"/>
      </c:valAx>
      <c:valAx>
        <c:axId val="39720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20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M10_5!$F$30:$F$105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M10_5!$U$30:$U$105</c:f>
              <c:numCache>
                <c:formatCode>General</c:formatCode>
                <c:ptCount val="76"/>
                <c:pt idx="0">
                  <c:v>9.5487032890715112E-2</c:v>
                </c:pt>
                <c:pt idx="1">
                  <c:v>0.60638783372540983</c:v>
                </c:pt>
                <c:pt idx="2">
                  <c:v>0.67817561066365428</c:v>
                </c:pt>
                <c:pt idx="3">
                  <c:v>0.53254639126938663</c:v>
                </c:pt>
                <c:pt idx="4">
                  <c:v>0.62596284044986594</c:v>
                </c:pt>
                <c:pt idx="5">
                  <c:v>0.65100781461279689</c:v>
                </c:pt>
                <c:pt idx="6">
                  <c:v>0.77641460977770271</c:v>
                </c:pt>
                <c:pt idx="7">
                  <c:v>0.78493934505044938</c:v>
                </c:pt>
                <c:pt idx="8">
                  <c:v>0.80287359512387779</c:v>
                </c:pt>
                <c:pt idx="9">
                  <c:v>0.80501748381281002</c:v>
                </c:pt>
                <c:pt idx="10">
                  <c:v>0.81701438911182411</c:v>
                </c:pt>
                <c:pt idx="11">
                  <c:v>0.83646289624598813</c:v>
                </c:pt>
                <c:pt idx="12">
                  <c:v>0.8190590802635519</c:v>
                </c:pt>
                <c:pt idx="13">
                  <c:v>0.81195313284201187</c:v>
                </c:pt>
                <c:pt idx="14">
                  <c:v>0.78463328298224944</c:v>
                </c:pt>
                <c:pt idx="15">
                  <c:v>0.79556656830220063</c:v>
                </c:pt>
                <c:pt idx="16">
                  <c:v>0.83008310957827747</c:v>
                </c:pt>
                <c:pt idx="17">
                  <c:v>0.83521638045305269</c:v>
                </c:pt>
                <c:pt idx="18">
                  <c:v>0.84201923845852278</c:v>
                </c:pt>
                <c:pt idx="19">
                  <c:v>0.83694753017599588</c:v>
                </c:pt>
                <c:pt idx="20">
                  <c:v>0.83118603718876538</c:v>
                </c:pt>
                <c:pt idx="21">
                  <c:v>0.81968344639960056</c:v>
                </c:pt>
                <c:pt idx="22">
                  <c:v>0.81063724252485581</c:v>
                </c:pt>
                <c:pt idx="23">
                  <c:v>0.78878727928411818</c:v>
                </c:pt>
                <c:pt idx="24">
                  <c:v>0.7785917782984676</c:v>
                </c:pt>
                <c:pt idx="25">
                  <c:v>0.77166296459600381</c:v>
                </c:pt>
                <c:pt idx="26">
                  <c:v>0.7530974671523385</c:v>
                </c:pt>
                <c:pt idx="27">
                  <c:v>0.73591907749977203</c:v>
                </c:pt>
                <c:pt idx="28">
                  <c:v>0.73411102987069454</c:v>
                </c:pt>
                <c:pt idx="29">
                  <c:v>0.73180786185358349</c:v>
                </c:pt>
                <c:pt idx="30">
                  <c:v>0.71525373815479776</c:v>
                </c:pt>
                <c:pt idx="31">
                  <c:v>0.70038618965321664</c:v>
                </c:pt>
                <c:pt idx="32">
                  <c:v>0.68912830857639307</c:v>
                </c:pt>
                <c:pt idx="33">
                  <c:v>0.67883769255402771</c:v>
                </c:pt>
                <c:pt idx="34">
                  <c:v>0.66182341960790236</c:v>
                </c:pt>
                <c:pt idx="35">
                  <c:v>0.64495455215691966</c:v>
                </c:pt>
                <c:pt idx="36">
                  <c:v>0.63345856839520165</c:v>
                </c:pt>
                <c:pt idx="37">
                  <c:v>0.62713007451223812</c:v>
                </c:pt>
                <c:pt idx="38">
                  <c:v>0.62480044468500562</c:v>
                </c:pt>
                <c:pt idx="39">
                  <c:v>0.61161164730756379</c:v>
                </c:pt>
                <c:pt idx="40">
                  <c:v>0.60146110364228622</c:v>
                </c:pt>
                <c:pt idx="41">
                  <c:v>0.5970082514893934</c:v>
                </c:pt>
                <c:pt idx="42">
                  <c:v>0.58526971704244435</c:v>
                </c:pt>
                <c:pt idx="43">
                  <c:v>0.57531223129224718</c:v>
                </c:pt>
                <c:pt idx="44">
                  <c:v>0.56829936990789476</c:v>
                </c:pt>
                <c:pt idx="45">
                  <c:v>0.56488380632002866</c:v>
                </c:pt>
                <c:pt idx="46">
                  <c:v>0.55874343363307655</c:v>
                </c:pt>
                <c:pt idx="47">
                  <c:v>0.55788487311077872</c:v>
                </c:pt>
                <c:pt idx="48">
                  <c:v>0.55161040256772098</c:v>
                </c:pt>
                <c:pt idx="49">
                  <c:v>0.54234371437109852</c:v>
                </c:pt>
                <c:pt idx="50">
                  <c:v>0.53720671938376185</c:v>
                </c:pt>
                <c:pt idx="51">
                  <c:v>0.53004578278628955</c:v>
                </c:pt>
                <c:pt idx="52">
                  <c:v>0.52457166074785089</c:v>
                </c:pt>
                <c:pt idx="53">
                  <c:v>0.52344570427307002</c:v>
                </c:pt>
                <c:pt idx="54">
                  <c:v>0.51804982302597258</c:v>
                </c:pt>
                <c:pt idx="55">
                  <c:v>0.51013729126513263</c:v>
                </c:pt>
                <c:pt idx="56">
                  <c:v>0.50750649251767088</c:v>
                </c:pt>
                <c:pt idx="57">
                  <c:v>0.50104056158806998</c:v>
                </c:pt>
                <c:pt idx="58">
                  <c:v>0.49580045507333687</c:v>
                </c:pt>
                <c:pt idx="59">
                  <c:v>0.49233940358077666</c:v>
                </c:pt>
                <c:pt idx="60">
                  <c:v>0.48592187340213855</c:v>
                </c:pt>
                <c:pt idx="61">
                  <c:v>0.47917896685442041</c:v>
                </c:pt>
                <c:pt idx="62">
                  <c:v>0.47458897789729804</c:v>
                </c:pt>
                <c:pt idx="63">
                  <c:v>0.46993473355283827</c:v>
                </c:pt>
                <c:pt idx="64">
                  <c:v>0.46307813057875213</c:v>
                </c:pt>
                <c:pt idx="65">
                  <c:v>0.46019821369727038</c:v>
                </c:pt>
                <c:pt idx="66">
                  <c:v>0.45575633952368855</c:v>
                </c:pt>
                <c:pt idx="67">
                  <c:v>0.44928035382163689</c:v>
                </c:pt>
                <c:pt idx="68">
                  <c:v>0.44501817874794841</c:v>
                </c:pt>
                <c:pt idx="69">
                  <c:v>0.43896906253618367</c:v>
                </c:pt>
                <c:pt idx="70">
                  <c:v>0.43297690182398108</c:v>
                </c:pt>
                <c:pt idx="71">
                  <c:v>0.42900982246287778</c:v>
                </c:pt>
                <c:pt idx="72">
                  <c:v>0.42682855200622383</c:v>
                </c:pt>
                <c:pt idx="73">
                  <c:v>0.50279964594289295</c:v>
                </c:pt>
                <c:pt idx="74">
                  <c:v>0.59676705458781731</c:v>
                </c:pt>
                <c:pt idx="75">
                  <c:v>0.69134483014984205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7-4C45-A637-91A5C41D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3624"/>
        <c:axId val="398322840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M10_5!$F$30:$F$105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M10_5!$I$30:$I$105</c:f>
              <c:numCache>
                <c:formatCode>0.000</c:formatCode>
                <c:ptCount val="76"/>
                <c:pt idx="0">
                  <c:v>0.98299999999999998</c:v>
                </c:pt>
                <c:pt idx="1">
                  <c:v>1.077</c:v>
                </c:pt>
                <c:pt idx="2">
                  <c:v>1.0923333333333334</c:v>
                </c:pt>
                <c:pt idx="3">
                  <c:v>1.0702499999999999</c:v>
                </c:pt>
                <c:pt idx="4">
                  <c:v>1.0866</c:v>
                </c:pt>
                <c:pt idx="5">
                  <c:v>1.0913333333333333</c:v>
                </c:pt>
                <c:pt idx="6">
                  <c:v>1.1125714285714285</c:v>
                </c:pt>
                <c:pt idx="7">
                  <c:v>1.1140000000000001</c:v>
                </c:pt>
                <c:pt idx="8">
                  <c:v>1.117</c:v>
                </c:pt>
                <c:pt idx="9">
                  <c:v>1.1173</c:v>
                </c:pt>
                <c:pt idx="10">
                  <c:v>1.1192727272727272</c:v>
                </c:pt>
                <c:pt idx="11">
                  <c:v>1.1225000000000001</c:v>
                </c:pt>
                <c:pt idx="12">
                  <c:v>1.1194615384615385</c:v>
                </c:pt>
                <c:pt idx="13">
                  <c:v>1.1182142857142856</c:v>
                </c:pt>
                <c:pt idx="14">
                  <c:v>1.1136000000000001</c:v>
                </c:pt>
                <c:pt idx="15">
                  <c:v>1.1154375000000001</c:v>
                </c:pt>
                <c:pt idx="16">
                  <c:v>1.1212352941176471</c:v>
                </c:pt>
                <c:pt idx="17">
                  <c:v>1.1220555555555556</c:v>
                </c:pt>
                <c:pt idx="18">
                  <c:v>1.1231578947368421</c:v>
                </c:pt>
                <c:pt idx="19">
                  <c:v>1.12225</c:v>
                </c:pt>
                <c:pt idx="20">
                  <c:v>1.1212380952380951</c:v>
                </c:pt>
                <c:pt idx="21">
                  <c:v>1.1192727272727272</c:v>
                </c:pt>
                <c:pt idx="22">
                  <c:v>1.1177391304347826</c:v>
                </c:pt>
                <c:pt idx="23">
                  <c:v>1.1140833333333333</c:v>
                </c:pt>
                <c:pt idx="24">
                  <c:v>1.1124000000000001</c:v>
                </c:pt>
                <c:pt idx="25">
                  <c:v>1.1112692307692309</c:v>
                </c:pt>
                <c:pt idx="26">
                  <c:v>1.1082222222222222</c:v>
                </c:pt>
                <c:pt idx="27">
                  <c:v>1.1054285714285714</c:v>
                </c:pt>
                <c:pt idx="28">
                  <c:v>1.1051724137931034</c:v>
                </c:pt>
                <c:pt idx="29">
                  <c:v>1.1048333333333333</c:v>
                </c:pt>
                <c:pt idx="30">
                  <c:v>1.1021612903225806</c:v>
                </c:pt>
                <c:pt idx="31">
                  <c:v>1.0997812499999999</c:v>
                </c:pt>
                <c:pt idx="32">
                  <c:v>1.0980000000000001</c:v>
                </c:pt>
                <c:pt idx="33">
                  <c:v>1.0963823529411765</c:v>
                </c:pt>
                <c:pt idx="34">
                  <c:v>1.0936857142857144</c:v>
                </c:pt>
                <c:pt idx="35">
                  <c:v>1.0910277777777777</c:v>
                </c:pt>
                <c:pt idx="36">
                  <c:v>1.0892432432432433</c:v>
                </c:pt>
                <c:pt idx="37">
                  <c:v>1.0882894736842104</c:v>
                </c:pt>
                <c:pt idx="38">
                  <c:v>1.0879743589743589</c:v>
                </c:pt>
                <c:pt idx="39">
                  <c:v>1.085925</c:v>
                </c:pt>
                <c:pt idx="40">
                  <c:v>1.0843658536585368</c:v>
                </c:pt>
                <c:pt idx="41">
                  <c:v>1.0837142857142856</c:v>
                </c:pt>
                <c:pt idx="42">
                  <c:v>1.081906976744186</c:v>
                </c:pt>
                <c:pt idx="43">
                  <c:v>1.0803863636363635</c:v>
                </c:pt>
                <c:pt idx="44">
                  <c:v>1.0793333333333333</c:v>
                </c:pt>
                <c:pt idx="45">
                  <c:v>1.0788478260869565</c:v>
                </c:pt>
                <c:pt idx="46">
                  <c:v>1.0764042553191489</c:v>
                </c:pt>
                <c:pt idx="47">
                  <c:v>1.0763541666666667</c:v>
                </c:pt>
                <c:pt idx="48">
                  <c:v>1.0754489795918367</c:v>
                </c:pt>
                <c:pt idx="49">
                  <c:v>1.07372</c:v>
                </c:pt>
                <c:pt idx="50">
                  <c:v>1.073</c:v>
                </c:pt>
                <c:pt idx="51">
                  <c:v>1.0719615384615384</c:v>
                </c:pt>
                <c:pt idx="52">
                  <c:v>1.07</c:v>
                </c:pt>
                <c:pt idx="53">
                  <c:v>1.0699259259259259</c:v>
                </c:pt>
                <c:pt idx="54">
                  <c:v>1.0691818181818182</c:v>
                </c:pt>
                <c:pt idx="55">
                  <c:v>1.0677678571428573</c:v>
                </c:pt>
                <c:pt idx="56">
                  <c:v>1.0674561403508771</c:v>
                </c:pt>
                <c:pt idx="57">
                  <c:v>1.0659827586206896</c:v>
                </c:pt>
                <c:pt idx="58">
                  <c:v>1.0652711864406779</c:v>
                </c:pt>
                <c:pt idx="59">
                  <c:v>1.0648333333333333</c:v>
                </c:pt>
                <c:pt idx="60">
                  <c:v>1.0639344262295083</c:v>
                </c:pt>
                <c:pt idx="61">
                  <c:v>1.0629838709677419</c:v>
                </c:pt>
                <c:pt idx="62">
                  <c:v>1.0623650793650794</c:v>
                </c:pt>
                <c:pt idx="63">
                  <c:v>1.0617343749999999</c:v>
                </c:pt>
                <c:pt idx="64">
                  <c:v>1.0607230769230769</c:v>
                </c:pt>
                <c:pt idx="65">
                  <c:v>1.0603636363636362</c:v>
                </c:pt>
                <c:pt idx="66">
                  <c:v>1.0597611940298508</c:v>
                </c:pt>
                <c:pt idx="67">
                  <c:v>1.0588382352941177</c:v>
                </c:pt>
                <c:pt idx="68">
                  <c:v>1.0582608695652174</c:v>
                </c:pt>
                <c:pt idx="69">
                  <c:v>1.0573714285714286</c:v>
                </c:pt>
                <c:pt idx="70">
                  <c:v>1.0565211267605634</c:v>
                </c:pt>
                <c:pt idx="71">
                  <c:v>1.0559861111111113</c:v>
                </c:pt>
                <c:pt idx="72">
                  <c:v>1.0546986301369863</c:v>
                </c:pt>
                <c:pt idx="73">
                  <c:v>1.0429459459459458</c:v>
                </c:pt>
                <c:pt idx="74">
                  <c:v>1.02912</c:v>
                </c:pt>
                <c:pt idx="75">
                  <c:v>1.0155789473684209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7-4C45-A637-91A5C41D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5976"/>
        <c:axId val="398317352"/>
      </c:scatterChart>
      <c:valAx>
        <c:axId val="398323624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2840"/>
        <c:crosses val="autoZero"/>
        <c:crossBetween val="midCat"/>
        <c:majorUnit val="0.2"/>
      </c:valAx>
      <c:valAx>
        <c:axId val="3983228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3624"/>
        <c:crosses val="autoZero"/>
        <c:crossBetween val="midCat"/>
      </c:valAx>
      <c:valAx>
        <c:axId val="398317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5976"/>
        <c:crosses val="max"/>
        <c:crossBetween val="midCat"/>
      </c:valAx>
      <c:valAx>
        <c:axId val="39832597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83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M10_5!$F$29:$F$105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M10_5!$R$29:$R$105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2.1020810762953247E-3</c:v>
                </c:pt>
                <c:pt idx="2">
                  <c:v>2.7863530705101183E-2</c:v>
                </c:pt>
                <c:pt idx="3">
                  <c:v>4.6510887387923819E-2</c:v>
                </c:pt>
                <c:pt idx="4">
                  <c:v>4.7521221975496117E-2</c:v>
                </c:pt>
                <c:pt idx="5">
                  <c:v>7.0466676479850304E-2</c:v>
                </c:pt>
                <c:pt idx="6">
                  <c:v>8.7928351005009051E-2</c:v>
                </c:pt>
                <c:pt idx="7">
                  <c:v>0.12391630924366595</c:v>
                </c:pt>
                <c:pt idx="8">
                  <c:v>0.14271187619619663</c:v>
                </c:pt>
                <c:pt idx="9">
                  <c:v>0.16402701773376283</c:v>
                </c:pt>
                <c:pt idx="10">
                  <c:v>0.18222974360746147</c:v>
                </c:pt>
                <c:pt idx="11">
                  <c:v>0.20324846460561186</c:v>
                </c:pt>
                <c:pt idx="12">
                  <c:v>0.22708318072821398</c:v>
                </c:pt>
                <c:pt idx="13">
                  <c:v>0.23980212662271708</c:v>
                </c:pt>
                <c:pt idx="14">
                  <c:v>0.25533706764167191</c:v>
                </c:pt>
                <c:pt idx="15">
                  <c:v>0.26301686436610394</c:v>
                </c:pt>
                <c:pt idx="16">
                  <c:v>0.28462842644308622</c:v>
                </c:pt>
                <c:pt idx="17">
                  <c:v>0.31676291766933512</c:v>
                </c:pt>
                <c:pt idx="18">
                  <c:v>0.33733700785836129</c:v>
                </c:pt>
                <c:pt idx="19">
                  <c:v>0.35894856993534408</c:v>
                </c:pt>
                <c:pt idx="20">
                  <c:v>0.37492814176342287</c:v>
                </c:pt>
                <c:pt idx="21">
                  <c:v>0.39031487251266955</c:v>
                </c:pt>
                <c:pt idx="22">
                  <c:v>0.40229276705863315</c:v>
                </c:pt>
                <c:pt idx="23">
                  <c:v>0.41515992322284412</c:v>
                </c:pt>
                <c:pt idx="24">
                  <c:v>0.42002372482282413</c:v>
                </c:pt>
                <c:pt idx="25">
                  <c:v>0.43111235775053924</c:v>
                </c:pt>
                <c:pt idx="26">
                  <c:v>0.44383130364504259</c:v>
                </c:pt>
                <c:pt idx="27">
                  <c:v>0.44854689497531497</c:v>
                </c:pt>
                <c:pt idx="28">
                  <c:v>0.45341069657529498</c:v>
                </c:pt>
                <c:pt idx="29">
                  <c:v>0.46835279651541717</c:v>
                </c:pt>
                <c:pt idx="30">
                  <c:v>0.48285026564641748</c:v>
                </c:pt>
                <c:pt idx="31">
                  <c:v>0.4865283850887332</c:v>
                </c:pt>
                <c:pt idx="32">
                  <c:v>0.49079934560988053</c:v>
                </c:pt>
                <c:pt idx="33">
                  <c:v>0.49729346017664877</c:v>
                </c:pt>
                <c:pt idx="34">
                  <c:v>0.50408399528283232</c:v>
                </c:pt>
                <c:pt idx="35">
                  <c:v>0.50479790933098889</c:v>
                </c:pt>
                <c:pt idx="36">
                  <c:v>0.50491898230031285</c:v>
                </c:pt>
                <c:pt idx="37">
                  <c:v>0.50904173255175356</c:v>
                </c:pt>
                <c:pt idx="38">
                  <c:v>0.51731437035501671</c:v>
                </c:pt>
                <c:pt idx="39">
                  <c:v>0.52899584436156399</c:v>
                </c:pt>
                <c:pt idx="40">
                  <c:v>0.53030259948855218</c:v>
                </c:pt>
                <c:pt idx="41">
                  <c:v>0.53398071893086896</c:v>
                </c:pt>
                <c:pt idx="42">
                  <c:v>0.54284619781296373</c:v>
                </c:pt>
                <c:pt idx="43">
                  <c:v>0.54415295293995192</c:v>
                </c:pt>
                <c:pt idx="44">
                  <c:v>0.54679360049431314</c:v>
                </c:pt>
                <c:pt idx="45">
                  <c:v>0.55210203290341708</c:v>
                </c:pt>
                <c:pt idx="46">
                  <c:v>0.56096751178551285</c:v>
                </c:pt>
                <c:pt idx="47">
                  <c:v>0.56588558798626021</c:v>
                </c:pt>
                <c:pt idx="48">
                  <c:v>0.57727064145339113</c:v>
                </c:pt>
                <c:pt idx="49">
                  <c:v>0.58243086359278751</c:v>
                </c:pt>
                <c:pt idx="50">
                  <c:v>0.58364368305083547</c:v>
                </c:pt>
                <c:pt idx="51">
                  <c:v>0.58954495653877104</c:v>
                </c:pt>
                <c:pt idx="52">
                  <c:v>0.59277844517196276</c:v>
                </c:pt>
                <c:pt idx="53">
                  <c:v>0.59710368029387639</c:v>
                </c:pt>
                <c:pt idx="54">
                  <c:v>0.60730305160334408</c:v>
                </c:pt>
                <c:pt idx="55">
                  <c:v>0.61201864293361541</c:v>
                </c:pt>
                <c:pt idx="56">
                  <c:v>0.61308325212195469</c:v>
                </c:pt>
                <c:pt idx="57">
                  <c:v>0.62091125911609379</c:v>
                </c:pt>
                <c:pt idx="58">
                  <c:v>0.62316155046209731</c:v>
                </c:pt>
                <c:pt idx="59">
                  <c:v>0.62713609044382934</c:v>
                </c:pt>
                <c:pt idx="60">
                  <c:v>0.63333378447118238</c:v>
                </c:pt>
                <c:pt idx="61">
                  <c:v>0.6352333806770033</c:v>
                </c:pt>
                <c:pt idx="62">
                  <c:v>0.63639192553428281</c:v>
                </c:pt>
                <c:pt idx="63">
                  <c:v>0.64036646551601484</c:v>
                </c:pt>
                <c:pt idx="64">
                  <c:v>0.6440445849583295</c:v>
                </c:pt>
                <c:pt idx="65">
                  <c:v>0.6442199325284198</c:v>
                </c:pt>
                <c:pt idx="66">
                  <c:v>0.65012120601635437</c:v>
                </c:pt>
                <c:pt idx="67">
                  <c:v>0.65350290491925589</c:v>
                </c:pt>
                <c:pt idx="68">
                  <c:v>0.65353004221963962</c:v>
                </c:pt>
                <c:pt idx="69">
                  <c:v>0.65676353085283035</c:v>
                </c:pt>
                <c:pt idx="70">
                  <c:v>0.65693887842292065</c:v>
                </c:pt>
                <c:pt idx="71">
                  <c:v>0.65696601572330438</c:v>
                </c:pt>
                <c:pt idx="72">
                  <c:v>0.66005129408678853</c:v>
                </c:pt>
                <c:pt idx="73">
                  <c:v>0.66526579082695114</c:v>
                </c:pt>
                <c:pt idx="74">
                  <c:v>0.78563966713021838</c:v>
                </c:pt>
                <c:pt idx="75">
                  <c:v>0.93254318171121531</c:v>
                </c:pt>
                <c:pt idx="76">
                  <c:v>1.0803359579104601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8-714A-858F-18F42ED4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40063"/>
        <c:axId val="1571218623"/>
      </c:scatterChart>
      <c:valAx>
        <c:axId val="1571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18623"/>
        <c:crosses val="autoZero"/>
        <c:crossBetween val="midCat"/>
      </c:valAx>
      <c:valAx>
        <c:axId val="15712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M20_1!$F$29:$F$105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M20_1!$R$29:$R$105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1.2305983968711685E-2</c:v>
                </c:pt>
                <c:pt idx="2">
                  <c:v>3.401329472785812E-2</c:v>
                </c:pt>
                <c:pt idx="3">
                  <c:v>5.4156775844344383E-2</c:v>
                </c:pt>
                <c:pt idx="4">
                  <c:v>7.8079511930592704E-2</c:v>
                </c:pt>
                <c:pt idx="5">
                  <c:v>9.1576717065773333E-2</c:v>
                </c:pt>
                <c:pt idx="6">
                  <c:v>0.11745424020534685</c:v>
                </c:pt>
                <c:pt idx="7">
                  <c:v>0.13551261513161958</c:v>
                </c:pt>
                <c:pt idx="8">
                  <c:v>0.16021726603919784</c:v>
                </c:pt>
                <c:pt idx="9">
                  <c:v>0.18387936385166945</c:v>
                </c:pt>
                <c:pt idx="10">
                  <c:v>0.20076486654594716</c:v>
                </c:pt>
                <c:pt idx="11">
                  <c:v>0.22038707111487998</c:v>
                </c:pt>
                <c:pt idx="12">
                  <c:v>0.24535236029623525</c:v>
                </c:pt>
                <c:pt idx="13">
                  <c:v>0.2597617993896344</c:v>
                </c:pt>
                <c:pt idx="14">
                  <c:v>0.28094783360122721</c:v>
                </c:pt>
                <c:pt idx="15">
                  <c:v>0.30669503760391259</c:v>
                </c:pt>
                <c:pt idx="16">
                  <c:v>0.33218160333282071</c:v>
                </c:pt>
                <c:pt idx="17">
                  <c:v>0.34867614861643359</c:v>
                </c:pt>
                <c:pt idx="18">
                  <c:v>0.36464941735249246</c:v>
                </c:pt>
                <c:pt idx="19">
                  <c:v>0.37788598421389641</c:v>
                </c:pt>
                <c:pt idx="20">
                  <c:v>0.39034063625397031</c:v>
                </c:pt>
                <c:pt idx="21">
                  <c:v>0.40175273519893751</c:v>
                </c:pt>
                <c:pt idx="22">
                  <c:v>0.41498930206034146</c:v>
                </c:pt>
                <c:pt idx="23">
                  <c:v>0.42079767811910995</c:v>
                </c:pt>
                <c:pt idx="24">
                  <c:v>0.42999435173697537</c:v>
                </c:pt>
                <c:pt idx="25">
                  <c:v>0.43919102535484078</c:v>
                </c:pt>
                <c:pt idx="26">
                  <c:v>0.44486908227672073</c:v>
                </c:pt>
                <c:pt idx="27">
                  <c:v>0.44963490524038208</c:v>
                </c:pt>
                <c:pt idx="28">
                  <c:v>0.46091668504846078</c:v>
                </c:pt>
                <c:pt idx="29">
                  <c:v>0.46359740182190839</c:v>
                </c:pt>
                <c:pt idx="30">
                  <c:v>0.46979673529134192</c:v>
                </c:pt>
                <c:pt idx="31">
                  <c:v>0.47651734530832851</c:v>
                </c:pt>
                <c:pt idx="32">
                  <c:v>0.48388955100975717</c:v>
                </c:pt>
                <c:pt idx="33">
                  <c:v>0.49321654376451157</c:v>
                </c:pt>
                <c:pt idx="34">
                  <c:v>0.49811268586506052</c:v>
                </c:pt>
                <c:pt idx="35">
                  <c:v>0.50066308350162103</c:v>
                </c:pt>
                <c:pt idx="36">
                  <c:v>0.50881720402437847</c:v>
                </c:pt>
                <c:pt idx="37">
                  <c:v>0.51280111216671109</c:v>
                </c:pt>
                <c:pt idx="38">
                  <c:v>0.51313608447616843</c:v>
                </c:pt>
                <c:pt idx="39">
                  <c:v>0.52311467291536395</c:v>
                </c:pt>
                <c:pt idx="40">
                  <c:v>0.5231890069510442</c:v>
                </c:pt>
                <c:pt idx="41">
                  <c:v>0.52808514905159498</c:v>
                </c:pt>
                <c:pt idx="42">
                  <c:v>0.53376320597347404</c:v>
                </c:pt>
                <c:pt idx="43">
                  <c:v>0.53852902893713583</c:v>
                </c:pt>
                <c:pt idx="44">
                  <c:v>0.54329485190079674</c:v>
                </c:pt>
                <c:pt idx="45">
                  <c:v>0.54923354709645367</c:v>
                </c:pt>
                <c:pt idx="46">
                  <c:v>0.55191426386990128</c:v>
                </c:pt>
                <c:pt idx="47">
                  <c:v>0.55537689546467994</c:v>
                </c:pt>
                <c:pt idx="48">
                  <c:v>0.55792729310124045</c:v>
                </c:pt>
                <c:pt idx="49">
                  <c:v>0.56165056296979421</c:v>
                </c:pt>
                <c:pt idx="50">
                  <c:v>0.5645919180170198</c:v>
                </c:pt>
                <c:pt idx="51">
                  <c:v>0.56544816687403021</c:v>
                </c:pt>
                <c:pt idx="52">
                  <c:v>0.56982303242702703</c:v>
                </c:pt>
                <c:pt idx="53">
                  <c:v>0.57654364244401324</c:v>
                </c:pt>
                <c:pt idx="54">
                  <c:v>0.57870308266990866</c:v>
                </c:pt>
                <c:pt idx="55">
                  <c:v>0.58542369268689487</c:v>
                </c:pt>
                <c:pt idx="56">
                  <c:v>0.58717382656764994</c:v>
                </c:pt>
                <c:pt idx="57">
                  <c:v>0.59154869212064576</c:v>
                </c:pt>
                <c:pt idx="58">
                  <c:v>0.59396877062031728</c:v>
                </c:pt>
                <c:pt idx="59">
                  <c:v>0.6001681040897503</c:v>
                </c:pt>
                <c:pt idx="60">
                  <c:v>0.60206690604186874</c:v>
                </c:pt>
                <c:pt idx="61">
                  <c:v>0.60996038829085097</c:v>
                </c:pt>
                <c:pt idx="62">
                  <c:v>0.61225014765363261</c:v>
                </c:pt>
                <c:pt idx="63">
                  <c:v>0.61712794081970812</c:v>
                </c:pt>
                <c:pt idx="64">
                  <c:v>0.62293631687847706</c:v>
                </c:pt>
                <c:pt idx="65">
                  <c:v>0.62822341638969104</c:v>
                </c:pt>
                <c:pt idx="66">
                  <c:v>0.63064349488936444</c:v>
                </c:pt>
                <c:pt idx="67">
                  <c:v>0.63096011826435017</c:v>
                </c:pt>
                <c:pt idx="68">
                  <c:v>0.63728977087067218</c:v>
                </c:pt>
                <c:pt idx="69">
                  <c:v>0.63877926647765115</c:v>
                </c:pt>
                <c:pt idx="70">
                  <c:v>0.64237221720931781</c:v>
                </c:pt>
                <c:pt idx="71">
                  <c:v>0.6454438913934305</c:v>
                </c:pt>
                <c:pt idx="72">
                  <c:v>0.65047035263086839</c:v>
                </c:pt>
                <c:pt idx="73">
                  <c:v>0.65419362249942214</c:v>
                </c:pt>
                <c:pt idx="74">
                  <c:v>0.65698630947528336</c:v>
                </c:pt>
                <c:pt idx="75">
                  <c:v>0.66136117502828018</c:v>
                </c:pt>
                <c:pt idx="76">
                  <c:v>0.66808178504526539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E-4F39-93B6-46AC33AB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16960"/>
        <c:axId val="398324016"/>
      </c:scatterChart>
      <c:scatterChart>
        <c:scatterStyle val="lineMarker"/>
        <c:varyColors val="0"/>
        <c:ser>
          <c:idx val="2"/>
          <c:order val="1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M20_1!$F$29:$F$105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M20_1!$S$29:$S$105</c:f>
              <c:numCache>
                <c:formatCode>General</c:formatCode>
                <c:ptCount val="77"/>
                <c:pt idx="0">
                  <c:v>0.89945958798449643</c:v>
                </c:pt>
                <c:pt idx="1">
                  <c:v>0.92034540183022684</c:v>
                </c:pt>
                <c:pt idx="2">
                  <c:v>0.92804107266132618</c:v>
                </c:pt>
                <c:pt idx="3">
                  <c:v>0.91797750311296566</c:v>
                </c:pt>
                <c:pt idx="4">
                  <c:v>0.94580031304078427</c:v>
                </c:pt>
                <c:pt idx="5">
                  <c:v>1.0328205909001342</c:v>
                </c:pt>
                <c:pt idx="6">
                  <c:v>0.9765829963651802</c:v>
                </c:pt>
                <c:pt idx="7">
                  <c:v>0.95527190790982963</c:v>
                </c:pt>
                <c:pt idx="8">
                  <c:v>0.93928859156831879</c:v>
                </c:pt>
                <c:pt idx="9">
                  <c:v>0.89193061722309519</c:v>
                </c:pt>
                <c:pt idx="10">
                  <c:v>0.90732195888529099</c:v>
                </c:pt>
                <c:pt idx="11">
                  <c:v>0.94580031304078716</c:v>
                </c:pt>
                <c:pt idx="12">
                  <c:v>1.0020379075757375</c:v>
                </c:pt>
                <c:pt idx="13">
                  <c:v>1.040516261731234</c:v>
                </c:pt>
                <c:pt idx="14">
                  <c:v>0.95112808515462155</c:v>
                </c:pt>
                <c:pt idx="15">
                  <c:v>0.79425479513606179</c:v>
                </c:pt>
                <c:pt idx="16">
                  <c:v>0.66106049229011887</c:v>
                </c:pt>
                <c:pt idx="17">
                  <c:v>0.59890315096201097</c:v>
                </c:pt>
                <c:pt idx="18">
                  <c:v>0.56575256892035719</c:v>
                </c:pt>
                <c:pt idx="19">
                  <c:v>0.50181930355430593</c:v>
                </c:pt>
                <c:pt idx="20">
                  <c:v>0.44676565837798443</c:v>
                </c:pt>
                <c:pt idx="21">
                  <c:v>0.40828730422249077</c:v>
                </c:pt>
                <c:pt idx="22">
                  <c:v>0.35500958308411279</c:v>
                </c:pt>
                <c:pt idx="23">
                  <c:v>0.32955467187355059</c:v>
                </c:pt>
                <c:pt idx="24">
                  <c:v>0.32837072251491628</c:v>
                </c:pt>
                <c:pt idx="25">
                  <c:v>0.29462816579393858</c:v>
                </c:pt>
                <c:pt idx="26">
                  <c:v>0.2898923683594169</c:v>
                </c:pt>
                <c:pt idx="27">
                  <c:v>0.28456459624558084</c:v>
                </c:pt>
                <c:pt idx="28">
                  <c:v>0.26739733054544113</c:v>
                </c:pt>
                <c:pt idx="29">
                  <c:v>0.33310651994945123</c:v>
                </c:pt>
                <c:pt idx="30">
                  <c:v>0.33310651994944496</c:v>
                </c:pt>
                <c:pt idx="31">
                  <c:v>0.28397262156627806</c:v>
                </c:pt>
                <c:pt idx="32">
                  <c:v>0.26029363439365427</c:v>
                </c:pt>
                <c:pt idx="33">
                  <c:v>0.22655107767268431</c:v>
                </c:pt>
                <c:pt idx="34">
                  <c:v>0.19162457159308699</c:v>
                </c:pt>
                <c:pt idx="35">
                  <c:v>0.22359120427611015</c:v>
                </c:pt>
                <c:pt idx="36">
                  <c:v>0.1774171792895137</c:v>
                </c:pt>
                <c:pt idx="37">
                  <c:v>0.18452087544129342</c:v>
                </c:pt>
                <c:pt idx="38">
                  <c:v>0.2099757866518509</c:v>
                </c:pt>
                <c:pt idx="39">
                  <c:v>0.18807272351718515</c:v>
                </c:pt>
                <c:pt idx="40">
                  <c:v>0.23010292574857119</c:v>
                </c:pt>
                <c:pt idx="41">
                  <c:v>0.23543069786240442</c:v>
                </c:pt>
                <c:pt idx="42">
                  <c:v>0.21352763472774272</c:v>
                </c:pt>
                <c:pt idx="43">
                  <c:v>0.19221654627239562</c:v>
                </c:pt>
                <c:pt idx="44">
                  <c:v>0.16084188826869913</c:v>
                </c:pt>
                <c:pt idx="45">
                  <c:v>0.14012277449265698</c:v>
                </c:pt>
                <c:pt idx="46">
                  <c:v>0.14367462256855318</c:v>
                </c:pt>
                <c:pt idx="47">
                  <c:v>0.12177155943387477</c:v>
                </c:pt>
                <c:pt idx="48">
                  <c:v>0.12532340750976309</c:v>
                </c:pt>
                <c:pt idx="49">
                  <c:v>0.15906596423073802</c:v>
                </c:pt>
                <c:pt idx="50">
                  <c:v>0.17860112864814351</c:v>
                </c:pt>
                <c:pt idx="51">
                  <c:v>0.22181528023816516</c:v>
                </c:pt>
                <c:pt idx="52">
                  <c:v>0.19796959299584868</c:v>
                </c:pt>
                <c:pt idx="53">
                  <c:v>0.17479923046769599</c:v>
                </c:pt>
                <c:pt idx="54">
                  <c:v>0.16651158495727564</c:v>
                </c:pt>
                <c:pt idx="55">
                  <c:v>0.16481901095418328</c:v>
                </c:pt>
                <c:pt idx="56">
                  <c:v>0.17445730589293554</c:v>
                </c:pt>
                <c:pt idx="57">
                  <c:v>0.20405603985871196</c:v>
                </c:pt>
                <c:pt idx="58">
                  <c:v>0.21056776133116947</c:v>
                </c:pt>
                <c:pt idx="59">
                  <c:v>0.20033749171310397</c:v>
                </c:pt>
                <c:pt idx="60">
                  <c:v>0.22215720481292009</c:v>
                </c:pt>
                <c:pt idx="61">
                  <c:v>0.21446153398181822</c:v>
                </c:pt>
                <c:pt idx="62">
                  <c:v>0.21750475741327141</c:v>
                </c:pt>
                <c:pt idx="63">
                  <c:v>0.16067518819902876</c:v>
                </c:pt>
                <c:pt idx="64">
                  <c:v>0.14283259778473151</c:v>
                </c:pt>
                <c:pt idx="65">
                  <c:v>0.12609060669420785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E-4F39-93B6-46AC33AB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0880"/>
        <c:axId val="398317744"/>
      </c:scatterChart>
      <c:valAx>
        <c:axId val="398316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4016"/>
        <c:crosses val="autoZero"/>
        <c:crossBetween val="midCat"/>
        <c:majorUnit val="0.1"/>
      </c:valAx>
      <c:valAx>
        <c:axId val="39832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16960"/>
        <c:crosses val="autoZero"/>
        <c:crossBetween val="midCat"/>
      </c:valAx>
      <c:valAx>
        <c:axId val="39831774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0880"/>
        <c:crosses val="max"/>
        <c:crossBetween val="midCat"/>
      </c:valAx>
      <c:valAx>
        <c:axId val="39832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31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M20_1!$F$30:$F$105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M20_1!$U$30:$U$105</c:f>
              <c:numCache>
                <c:formatCode>General</c:formatCode>
                <c:ptCount val="76"/>
                <c:pt idx="0">
                  <c:v>0.55899932177872824</c:v>
                </c:pt>
                <c:pt idx="1">
                  <c:v>0.72664992905523951</c:v>
                </c:pt>
                <c:pt idx="2">
                  <c:v>0.76879750976790762</c:v>
                </c:pt>
                <c:pt idx="3">
                  <c:v>0.82993694762855008</c:v>
                </c:pt>
                <c:pt idx="4">
                  <c:v>0.78871221957195725</c:v>
                </c:pt>
                <c:pt idx="5">
                  <c:v>0.84077229672591913</c:v>
                </c:pt>
                <c:pt idx="6">
                  <c:v>0.83625608245551619</c:v>
                </c:pt>
                <c:pt idx="7">
                  <c:v>0.86499739049480762</c:v>
                </c:pt>
                <c:pt idx="8">
                  <c:v>0.88349836536700732</c:v>
                </c:pt>
                <c:pt idx="9">
                  <c:v>0.87276969047346509</c:v>
                </c:pt>
                <c:pt idx="10">
                  <c:v>0.87344970507247233</c:v>
                </c:pt>
                <c:pt idx="11">
                  <c:v>0.89119520024212395</c:v>
                </c:pt>
                <c:pt idx="12">
                  <c:v>0.87528361001708543</c:v>
                </c:pt>
                <c:pt idx="13">
                  <c:v>0.88011899296514573</c:v>
                </c:pt>
                <c:pt idx="14">
                  <c:v>0.89609545322913464</c:v>
                </c:pt>
                <c:pt idx="15">
                  <c:v>0.90959929041655674</c:v>
                </c:pt>
                <c:pt idx="16">
                  <c:v>0.90136663949701745</c:v>
                </c:pt>
                <c:pt idx="17">
                  <c:v>0.89284388620339805</c:v>
                </c:pt>
                <c:pt idx="18">
                  <c:v>0.87955321957581489</c:v>
                </c:pt>
                <c:pt idx="19">
                  <c:v>0.86591797666822046</c:v>
                </c:pt>
                <c:pt idx="20">
                  <c:v>0.85149114685632898</c:v>
                </c:pt>
                <c:pt idx="21">
                  <c:v>0.84148145782097128</c:v>
                </c:pt>
                <c:pt idx="22">
                  <c:v>0.81951424925624416</c:v>
                </c:pt>
                <c:pt idx="23">
                  <c:v>0.80473084768288317</c:v>
                </c:pt>
                <c:pt idx="24">
                  <c:v>0.79099598924348358</c:v>
                </c:pt>
                <c:pt idx="25">
                  <c:v>0.77278108473588369</c:v>
                </c:pt>
                <c:pt idx="26">
                  <c:v>0.75438417786299405</c:v>
                </c:pt>
                <c:pt idx="27">
                  <c:v>0.74655313363336429</c:v>
                </c:pt>
                <c:pt idx="28">
                  <c:v>0.72719143294041944</c:v>
                </c:pt>
                <c:pt idx="29">
                  <c:v>0.71373965345415091</c:v>
                </c:pt>
                <c:pt idx="30">
                  <c:v>0.70175517707594159</c:v>
                </c:pt>
                <c:pt idx="31">
                  <c:v>0.69128448109411422</c:v>
                </c:pt>
                <c:pt idx="32">
                  <c:v>0.68382969240373315</c:v>
                </c:pt>
                <c:pt idx="33">
                  <c:v>0.67141104759135084</c:v>
                </c:pt>
                <c:pt idx="34">
                  <c:v>0.65685774762811511</c:v>
                </c:pt>
                <c:pt idx="35">
                  <c:v>0.64948966849798329</c:v>
                </c:pt>
                <c:pt idx="36">
                  <c:v>0.63780523206174056</c:v>
                </c:pt>
                <c:pt idx="37">
                  <c:v>0.62266727606302363</c:v>
                </c:pt>
                <c:pt idx="38">
                  <c:v>0.61857608216496685</c:v>
                </c:pt>
                <c:pt idx="39">
                  <c:v>0.60430130405947857</c:v>
                </c:pt>
                <c:pt idx="40">
                  <c:v>0.59559809121207008</c:v>
                </c:pt>
                <c:pt idx="41">
                  <c:v>0.58806334942454563</c:v>
                </c:pt>
                <c:pt idx="42">
                  <c:v>0.57995987605136046</c:v>
                </c:pt>
                <c:pt idx="43">
                  <c:v>0.57219864493310391</c:v>
                </c:pt>
                <c:pt idx="44">
                  <c:v>0.56586324896621731</c:v>
                </c:pt>
                <c:pt idx="45">
                  <c:v>0.55678094430777547</c:v>
                </c:pt>
                <c:pt idx="46">
                  <c:v>0.54876242750141602</c:v>
                </c:pt>
                <c:pt idx="47">
                  <c:v>0.54024396754883541</c:v>
                </c:pt>
                <c:pt idx="48">
                  <c:v>0.5330694538745776</c:v>
                </c:pt>
                <c:pt idx="49">
                  <c:v>0.52549428861088132</c:v>
                </c:pt>
                <c:pt idx="50">
                  <c:v>0.51644315014806408</c:v>
                </c:pt>
                <c:pt idx="51">
                  <c:v>0.51061871929072611</c:v>
                </c:pt>
                <c:pt idx="52">
                  <c:v>0.50690438586296505</c:v>
                </c:pt>
                <c:pt idx="53">
                  <c:v>0.49969006226492008</c:v>
                </c:pt>
                <c:pt idx="54">
                  <c:v>0.49629316560189496</c:v>
                </c:pt>
                <c:pt idx="55">
                  <c:v>0.48940885025482356</c:v>
                </c:pt>
                <c:pt idx="56">
                  <c:v>0.48451519698439122</c:v>
                </c:pt>
                <c:pt idx="57">
                  <c:v>0.47832544292436852</c:v>
                </c:pt>
                <c:pt idx="58">
                  <c:v>0.47510585629711793</c:v>
                </c:pt>
                <c:pt idx="59">
                  <c:v>0.46888664636184396</c:v>
                </c:pt>
                <c:pt idx="60">
                  <c:v>0.46711987542978295</c:v>
                </c:pt>
                <c:pt idx="61">
                  <c:v>0.46149116908894777</c:v>
                </c:pt>
                <c:pt idx="62">
                  <c:v>0.45833149424841763</c:v>
                </c:pt>
                <c:pt idx="63">
                  <c:v>0.45537837262161052</c:v>
                </c:pt>
                <c:pt idx="64">
                  <c:v>0.452165289499318</c:v>
                </c:pt>
                <c:pt idx="65">
                  <c:v>0.44715654772314345</c:v>
                </c:pt>
                <c:pt idx="66">
                  <c:v>0.44095224552905288</c:v>
                </c:pt>
                <c:pt idx="67">
                  <c:v>0.43874613879352575</c:v>
                </c:pt>
                <c:pt idx="68">
                  <c:v>0.43367979942200569</c:v>
                </c:pt>
                <c:pt idx="69">
                  <c:v>0.42992493979988999</c:v>
                </c:pt>
                <c:pt idx="70">
                  <c:v>0.42595120125245767</c:v>
                </c:pt>
                <c:pt idx="71">
                  <c:v>0.42327147413852007</c:v>
                </c:pt>
                <c:pt idx="72">
                  <c:v>0.41988241651584435</c:v>
                </c:pt>
                <c:pt idx="73">
                  <c:v>0.41626280911851249</c:v>
                </c:pt>
                <c:pt idx="74">
                  <c:v>0.41342740027878283</c:v>
                </c:pt>
                <c:pt idx="75">
                  <c:v>0.41201811122548965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E-428A-9F4C-A27E97FC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18136"/>
        <c:axId val="398318920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M20_1!$F$30:$F$105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M20_1!$I$30:$I$105</c:f>
              <c:numCache>
                <c:formatCode>0.000</c:formatCode>
                <c:ptCount val="76"/>
                <c:pt idx="0">
                  <c:v>0.90300000000000002</c:v>
                </c:pt>
                <c:pt idx="1">
                  <c:v>1.0335000000000001</c:v>
                </c:pt>
                <c:pt idx="2">
                  <c:v>1.073</c:v>
                </c:pt>
                <c:pt idx="3">
                  <c:v>1.1000000000000001</c:v>
                </c:pt>
                <c:pt idx="4">
                  <c:v>1.1002000000000001</c:v>
                </c:pt>
                <c:pt idx="5">
                  <c:v>1.1161666666666668</c:v>
                </c:pt>
                <c:pt idx="6">
                  <c:v>1.119</c:v>
                </c:pt>
                <c:pt idx="7">
                  <c:v>1.1274999999999999</c:v>
                </c:pt>
                <c:pt idx="8">
                  <c:v>1.1332222222222221</c:v>
                </c:pt>
                <c:pt idx="9">
                  <c:v>1.1326000000000001</c:v>
                </c:pt>
                <c:pt idx="10">
                  <c:v>1.1340000000000001</c:v>
                </c:pt>
                <c:pt idx="11">
                  <c:v>1.1385833333333333</c:v>
                </c:pt>
                <c:pt idx="12">
                  <c:v>1.1362307692307694</c:v>
                </c:pt>
                <c:pt idx="13">
                  <c:v>1.1379285714285714</c:v>
                </c:pt>
                <c:pt idx="14">
                  <c:v>1.1417333333333335</c:v>
                </c:pt>
                <c:pt idx="15">
                  <c:v>1.1449374999999999</c:v>
                </c:pt>
                <c:pt idx="16">
                  <c:v>1.1437058823529413</c:v>
                </c:pt>
                <c:pt idx="17">
                  <c:v>1.1423888888888889</c:v>
                </c:pt>
                <c:pt idx="18">
                  <c:v>1.1401052631578947</c:v>
                </c:pt>
                <c:pt idx="19">
                  <c:v>1.13775</c:v>
                </c:pt>
                <c:pt idx="20">
                  <c:v>1.1352380952380952</c:v>
                </c:pt>
                <c:pt idx="21">
                  <c:v>1.1335909090909091</c:v>
                </c:pt>
                <c:pt idx="22">
                  <c:v>1.129608695652174</c:v>
                </c:pt>
                <c:pt idx="23">
                  <c:v>1.1270416666666667</c:v>
                </c:pt>
                <c:pt idx="24">
                  <c:v>1.1246800000000001</c:v>
                </c:pt>
                <c:pt idx="25">
                  <c:v>1.1214615384615385</c:v>
                </c:pt>
                <c:pt idx="26">
                  <c:v>1.1182222222222222</c:v>
                </c:pt>
                <c:pt idx="27">
                  <c:v>1.117</c:v>
                </c:pt>
                <c:pt idx="28">
                  <c:v>1.1135862068965516</c:v>
                </c:pt>
                <c:pt idx="29">
                  <c:v>1.1113</c:v>
                </c:pt>
                <c:pt idx="30">
                  <c:v>1.1092903225806452</c:v>
                </c:pt>
                <c:pt idx="31">
                  <c:v>1.1075625</c:v>
                </c:pt>
                <c:pt idx="32">
                  <c:v>1.1063939393939395</c:v>
                </c:pt>
                <c:pt idx="33">
                  <c:v>1.1042941176470589</c:v>
                </c:pt>
                <c:pt idx="34">
                  <c:v>1.1018000000000001</c:v>
                </c:pt>
                <c:pt idx="35">
                  <c:v>1.1006388888888887</c:v>
                </c:pt>
                <c:pt idx="36">
                  <c:v>1.0986756756756757</c:v>
                </c:pt>
                <c:pt idx="37">
                  <c:v>1.0960789473684212</c:v>
                </c:pt>
                <c:pt idx="38">
                  <c:v>1.0955128205128206</c:v>
                </c:pt>
                <c:pt idx="39">
                  <c:v>1.093075</c:v>
                </c:pt>
                <c:pt idx="40">
                  <c:v>1.0916585365853659</c:v>
                </c:pt>
                <c:pt idx="41">
                  <c:v>1.090452380952381</c:v>
                </c:pt>
                <c:pt idx="42">
                  <c:v>1.089139534883721</c:v>
                </c:pt>
                <c:pt idx="43">
                  <c:v>1.0878863636363636</c:v>
                </c:pt>
                <c:pt idx="44">
                  <c:v>1.0868888888888888</c:v>
                </c:pt>
                <c:pt idx="45">
                  <c:v>1.085391304347826</c:v>
                </c:pt>
                <c:pt idx="46">
                  <c:v>1.0840851063829786</c:v>
                </c:pt>
                <c:pt idx="47">
                  <c:v>1.0826875</c:v>
                </c:pt>
                <c:pt idx="48">
                  <c:v>1.081530612244898</c:v>
                </c:pt>
                <c:pt idx="49">
                  <c:v>1.0803</c:v>
                </c:pt>
                <c:pt idx="50">
                  <c:v>1.0788039215686274</c:v>
                </c:pt>
                <c:pt idx="51">
                  <c:v>1.0778846153846153</c:v>
                </c:pt>
                <c:pt idx="52">
                  <c:v>1.0773396226415093</c:v>
                </c:pt>
                <c:pt idx="53">
                  <c:v>1.0761666666666667</c:v>
                </c:pt>
                <c:pt idx="54">
                  <c:v>1.0756727272727273</c:v>
                </c:pt>
                <c:pt idx="55">
                  <c:v>1.0740357142857142</c:v>
                </c:pt>
                <c:pt idx="56">
                  <c:v>1.0732807017543859</c:v>
                </c:pt>
                <c:pt idx="57">
                  <c:v>1.0722931034482759</c:v>
                </c:pt>
                <c:pt idx="58">
                  <c:v>1.0718305084745763</c:v>
                </c:pt>
                <c:pt idx="59">
                  <c:v>1.0708333333333333</c:v>
                </c:pt>
                <c:pt idx="60">
                  <c:v>1.0706229508196723</c:v>
                </c:pt>
                <c:pt idx="61">
                  <c:v>1.0697258064516129</c:v>
                </c:pt>
                <c:pt idx="62">
                  <c:v>1.067984126984127</c:v>
                </c:pt>
                <c:pt idx="63">
                  <c:v>1.067578125</c:v>
                </c:pt>
                <c:pt idx="64">
                  <c:v>1.0671230769230768</c:v>
                </c:pt>
                <c:pt idx="65">
                  <c:v>1.066348484848485</c:v>
                </c:pt>
                <c:pt idx="66">
                  <c:v>1.0652835820895521</c:v>
                </c:pt>
                <c:pt idx="67">
                  <c:v>1.0649999999999999</c:v>
                </c:pt>
                <c:pt idx="68">
                  <c:v>1.0638550724637681</c:v>
                </c:pt>
                <c:pt idx="69">
                  <c:v>1.0632999999999999</c:v>
                </c:pt>
                <c:pt idx="70">
                  <c:v>1.0627042253521126</c:v>
                </c:pt>
                <c:pt idx="71">
                  <c:v>1.0623333333333334</c:v>
                </c:pt>
                <c:pt idx="72">
                  <c:v>1.061835616438356</c:v>
                </c:pt>
                <c:pt idx="73">
                  <c:v>1.0606756756756757</c:v>
                </c:pt>
                <c:pt idx="74">
                  <c:v>1.0602800000000001</c:v>
                </c:pt>
                <c:pt idx="75">
                  <c:v>1.0601315789473684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E-428A-9F4C-A27E97FC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18528"/>
        <c:axId val="398326760"/>
      </c:scatterChart>
      <c:valAx>
        <c:axId val="398318136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18920"/>
        <c:crosses val="autoZero"/>
        <c:crossBetween val="midCat"/>
        <c:majorUnit val="0.2"/>
      </c:valAx>
      <c:valAx>
        <c:axId val="3983189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18136"/>
        <c:crosses val="autoZero"/>
        <c:crossBetween val="midCat"/>
      </c:valAx>
      <c:valAx>
        <c:axId val="398326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18528"/>
        <c:crosses val="max"/>
        <c:crossBetween val="midCat"/>
      </c:valAx>
      <c:valAx>
        <c:axId val="3983185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832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M20_2!$R$29:$R$105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1.173636489814866E-2</c:v>
                </c:pt>
                <c:pt idx="2">
                  <c:v>3.0760718440338362E-2</c:v>
                </c:pt>
                <c:pt idx="3">
                  <c:v>4.6339840987163275E-2</c:v>
                </c:pt>
                <c:pt idx="4">
                  <c:v>6.6026738951538572E-2</c:v>
                </c:pt>
                <c:pt idx="5">
                  <c:v>8.2533423689423152E-2</c:v>
                </c:pt>
                <c:pt idx="6">
                  <c:v>0.10288286607598404</c:v>
                </c:pt>
                <c:pt idx="7">
                  <c:v>0.12230474627148509</c:v>
                </c:pt>
                <c:pt idx="8">
                  <c:v>0.1308608979431431</c:v>
                </c:pt>
                <c:pt idx="9">
                  <c:v>0.15121034032970387</c:v>
                </c:pt>
                <c:pt idx="10">
                  <c:v>0.17725766474706031</c:v>
                </c:pt>
                <c:pt idx="11">
                  <c:v>0.19826965155580675</c:v>
                </c:pt>
                <c:pt idx="12">
                  <c:v>0.21822156728905642</c:v>
                </c:pt>
                <c:pt idx="13">
                  <c:v>0.23499326979581531</c:v>
                </c:pt>
                <c:pt idx="14">
                  <c:v>0.2524275167247596</c:v>
                </c:pt>
                <c:pt idx="15">
                  <c:v>0.27608968122224842</c:v>
                </c:pt>
                <c:pt idx="16">
                  <c:v>0.30160697010185622</c:v>
                </c:pt>
                <c:pt idx="17">
                  <c:v>0.31639103934205859</c:v>
                </c:pt>
                <c:pt idx="18">
                  <c:v>0.33263270631106862</c:v>
                </c:pt>
                <c:pt idx="19">
                  <c:v>0.34463408897809161</c:v>
                </c:pt>
                <c:pt idx="20">
                  <c:v>0.35703299829842594</c:v>
                </c:pt>
                <c:pt idx="21">
                  <c:v>0.37499728076511862</c:v>
                </c:pt>
                <c:pt idx="22">
                  <c:v>0.38885378781426105</c:v>
                </c:pt>
                <c:pt idx="23">
                  <c:v>0.39754244837035596</c:v>
                </c:pt>
                <c:pt idx="24">
                  <c:v>0.40715867111751131</c:v>
                </c:pt>
                <c:pt idx="25">
                  <c:v>0.42220775812658778</c:v>
                </c:pt>
                <c:pt idx="26">
                  <c:v>0.42943882095387459</c:v>
                </c:pt>
                <c:pt idx="27">
                  <c:v>0.43640486601228734</c:v>
                </c:pt>
                <c:pt idx="28">
                  <c:v>0.44416596437732275</c:v>
                </c:pt>
                <c:pt idx="29">
                  <c:v>0.45245709828010683</c:v>
                </c:pt>
                <c:pt idx="30">
                  <c:v>0.46141077660507585</c:v>
                </c:pt>
                <c:pt idx="31">
                  <c:v>0.46479908178368601</c:v>
                </c:pt>
                <c:pt idx="32">
                  <c:v>0.47481283118415224</c:v>
                </c:pt>
                <c:pt idx="33">
                  <c:v>0.47939371632269784</c:v>
                </c:pt>
                <c:pt idx="34">
                  <c:v>0.49086506345197123</c:v>
                </c:pt>
                <c:pt idx="35">
                  <c:v>0.49224707811309582</c:v>
                </c:pt>
                <c:pt idx="36">
                  <c:v>0.49855057874932268</c:v>
                </c:pt>
                <c:pt idx="37">
                  <c:v>0.50511909715442405</c:v>
                </c:pt>
                <c:pt idx="38">
                  <c:v>0.51168761555952547</c:v>
                </c:pt>
                <c:pt idx="39">
                  <c:v>0.51746108065800411</c:v>
                </c:pt>
                <c:pt idx="40">
                  <c:v>0.51978931476111745</c:v>
                </c:pt>
                <c:pt idx="41">
                  <c:v>0.52675535981953014</c:v>
                </c:pt>
                <c:pt idx="42">
                  <c:v>0.52961362946039259</c:v>
                </c:pt>
                <c:pt idx="43">
                  <c:v>0.5318093546790692</c:v>
                </c:pt>
                <c:pt idx="44">
                  <c:v>0.53864289085304418</c:v>
                </c:pt>
                <c:pt idx="45">
                  <c:v>0.54335628487602661</c:v>
                </c:pt>
                <c:pt idx="46">
                  <c:v>0.54687709893907399</c:v>
                </c:pt>
                <c:pt idx="47">
                  <c:v>0.54867529750444022</c:v>
                </c:pt>
                <c:pt idx="48">
                  <c:v>0.55164741877881118</c:v>
                </c:pt>
                <c:pt idx="49">
                  <c:v>0.55463819730411046</c:v>
                </c:pt>
                <c:pt idx="50">
                  <c:v>0.55762897582941062</c:v>
                </c:pt>
                <c:pt idx="51">
                  <c:v>0.56088477212358345</c:v>
                </c:pt>
                <c:pt idx="52">
                  <c:v>0.56997095933298969</c:v>
                </c:pt>
                <c:pt idx="53">
                  <c:v>0.57281057172292282</c:v>
                </c:pt>
                <c:pt idx="54">
                  <c:v>0.57911407235914969</c:v>
                </c:pt>
                <c:pt idx="55">
                  <c:v>0.58449001080431706</c:v>
                </c:pt>
                <c:pt idx="56">
                  <c:v>0.58748078932961634</c:v>
                </c:pt>
                <c:pt idx="57">
                  <c:v>0.59073658562379017</c:v>
                </c:pt>
                <c:pt idx="58">
                  <c:v>0.59319732861134133</c:v>
                </c:pt>
                <c:pt idx="59">
                  <c:v>0.59605559825220289</c:v>
                </c:pt>
                <c:pt idx="60">
                  <c:v>0.59904637677750217</c:v>
                </c:pt>
                <c:pt idx="61">
                  <c:v>0.60216966418723827</c:v>
                </c:pt>
                <c:pt idx="62">
                  <c:v>0.60555796936585082</c:v>
                </c:pt>
                <c:pt idx="63">
                  <c:v>0.61490917434413073</c:v>
                </c:pt>
                <c:pt idx="64">
                  <c:v>0.61827882227181297</c:v>
                </c:pt>
                <c:pt idx="65">
                  <c:v>0.6229922162947944</c:v>
                </c:pt>
                <c:pt idx="66">
                  <c:v>0.62677804812671734</c:v>
                </c:pt>
                <c:pt idx="67">
                  <c:v>0.63056387995864027</c:v>
                </c:pt>
                <c:pt idx="68">
                  <c:v>0.63434971179056132</c:v>
                </c:pt>
                <c:pt idx="69">
                  <c:v>0.63654543700923694</c:v>
                </c:pt>
                <c:pt idx="70">
                  <c:v>0.63713239836373881</c:v>
                </c:pt>
                <c:pt idx="71">
                  <c:v>0.63930946633148611</c:v>
                </c:pt>
                <c:pt idx="72">
                  <c:v>0.64349282481671843</c:v>
                </c:pt>
                <c:pt idx="73">
                  <c:v>0.64754367441751493</c:v>
                </c:pt>
                <c:pt idx="74">
                  <c:v>0.65185954178718697</c:v>
                </c:pt>
                <c:pt idx="75">
                  <c:v>0.65577788250354574</c:v>
                </c:pt>
                <c:pt idx="76">
                  <c:v>0.66431537692427645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E-4D2C-A970-80A6E96A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5192"/>
        <c:axId val="398327152"/>
      </c:scatterChart>
      <c:scatterChart>
        <c:scatterStyle val="smoothMarker"/>
        <c:varyColors val="0"/>
        <c:ser>
          <c:idx val="1"/>
          <c:order val="1"/>
          <c:tx>
            <c:v>unit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M20_2!$F$29:$F$105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E-4D2C-A970-80A6E96A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5192"/>
        <c:axId val="398327152"/>
      </c:scatterChart>
      <c:scatterChart>
        <c:scatterStyle val="lineMarker"/>
        <c:varyColors val="0"/>
        <c:ser>
          <c:idx val="2"/>
          <c:order val="2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M20_2!$F$29:$F$105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M20_2!$S$29:$S$105</c:f>
              <c:numCache>
                <c:formatCode>General</c:formatCode>
                <c:ptCount val="77"/>
                <c:pt idx="0">
                  <c:v>0.75703921350907677</c:v>
                </c:pt>
                <c:pt idx="1">
                  <c:v>0.80338717729085563</c:v>
                </c:pt>
                <c:pt idx="2">
                  <c:v>0.81963906069485648</c:v>
                </c:pt>
                <c:pt idx="3">
                  <c:v>0.85756012197085718</c:v>
                </c:pt>
                <c:pt idx="4">
                  <c:v>0.76967956726774334</c:v>
                </c:pt>
                <c:pt idx="5">
                  <c:v>0.75101999743352033</c:v>
                </c:pt>
                <c:pt idx="6">
                  <c:v>0.80699870693618669</c:v>
                </c:pt>
                <c:pt idx="7">
                  <c:v>0.90089847771485632</c:v>
                </c:pt>
                <c:pt idx="8">
                  <c:v>1.0074386022521948</c:v>
                </c:pt>
                <c:pt idx="9">
                  <c:v>0.94724644149663972</c:v>
                </c:pt>
                <c:pt idx="10">
                  <c:v>0.84973514107263681</c:v>
                </c:pt>
                <c:pt idx="11">
                  <c:v>0.86237549483130393</c:v>
                </c:pt>
                <c:pt idx="12">
                  <c:v>0.94423683345885856</c:v>
                </c:pt>
                <c:pt idx="13">
                  <c:v>0.96289640329308157</c:v>
                </c:pt>
                <c:pt idx="14">
                  <c:v>0.91173306665085518</c:v>
                </c:pt>
                <c:pt idx="15">
                  <c:v>0.76366035119218267</c:v>
                </c:pt>
                <c:pt idx="16">
                  <c:v>0.63183951913751579</c:v>
                </c:pt>
                <c:pt idx="17">
                  <c:v>0.64327602968107089</c:v>
                </c:pt>
                <c:pt idx="18">
                  <c:v>0.64869332414907321</c:v>
                </c:pt>
                <c:pt idx="19">
                  <c:v>0.62521838145440256</c:v>
                </c:pt>
                <c:pt idx="20">
                  <c:v>0.55780316140818142</c:v>
                </c:pt>
                <c:pt idx="21">
                  <c:v>0.51205711923396158</c:v>
                </c:pt>
                <c:pt idx="22">
                  <c:v>0.48075719564107183</c:v>
                </c:pt>
                <c:pt idx="23">
                  <c:v>0.45427264490862701</c:v>
                </c:pt>
                <c:pt idx="24">
                  <c:v>0.40070162183617708</c:v>
                </c:pt>
                <c:pt idx="25">
                  <c:v>0.34171330429573388</c:v>
                </c:pt>
                <c:pt idx="26">
                  <c:v>0.36338248216773356</c:v>
                </c:pt>
                <c:pt idx="27">
                  <c:v>0.33629600982772517</c:v>
                </c:pt>
                <c:pt idx="28">
                  <c:v>0.33449024500505431</c:v>
                </c:pt>
                <c:pt idx="29">
                  <c:v>0.30559800784239394</c:v>
                </c:pt>
                <c:pt idx="30">
                  <c:v>0.33388832339750568</c:v>
                </c:pt>
                <c:pt idx="31">
                  <c:v>0.32228231172925598</c:v>
                </c:pt>
                <c:pt idx="32">
                  <c:v>0.2740438325624564</c:v>
                </c:pt>
                <c:pt idx="33">
                  <c:v>0.26862653809445153</c:v>
                </c:pt>
                <c:pt idx="34">
                  <c:v>0.24764403239236382</c:v>
                </c:pt>
                <c:pt idx="35">
                  <c:v>0.28874420283083779</c:v>
                </c:pt>
                <c:pt idx="36">
                  <c:v>0.24901737673216773</c:v>
                </c:pt>
                <c:pt idx="37">
                  <c:v>0.23336741493572055</c:v>
                </c:pt>
                <c:pt idx="38">
                  <c:v>0.20507709938060975</c:v>
                </c:pt>
                <c:pt idx="39">
                  <c:v>0.17498101900283367</c:v>
                </c:pt>
                <c:pt idx="40">
                  <c:v>0.19424251044461047</c:v>
                </c:pt>
                <c:pt idx="41">
                  <c:v>0.19183482401439012</c:v>
                </c:pt>
                <c:pt idx="42">
                  <c:v>0.20929055063349963</c:v>
                </c:pt>
                <c:pt idx="43">
                  <c:v>0.19063098079928617</c:v>
                </c:pt>
                <c:pt idx="44">
                  <c:v>0.14230775107016219</c:v>
                </c:pt>
                <c:pt idx="45">
                  <c:v>0.12416535228114794</c:v>
                </c:pt>
                <c:pt idx="46">
                  <c:v>0.12476727388871019</c:v>
                </c:pt>
                <c:pt idx="47">
                  <c:v>0.13809429981726404</c:v>
                </c:pt>
                <c:pt idx="48">
                  <c:v>0.1948444320521677</c:v>
                </c:pt>
                <c:pt idx="49">
                  <c:v>0.22115948165991864</c:v>
                </c:pt>
                <c:pt idx="50">
                  <c:v>0.24936504665267892</c:v>
                </c:pt>
                <c:pt idx="51">
                  <c:v>0.25598618433579651</c:v>
                </c:pt>
                <c:pt idx="52">
                  <c:v>0.21213065754658614</c:v>
                </c:pt>
                <c:pt idx="53">
                  <c:v>0.20086364812772434</c:v>
                </c:pt>
                <c:pt idx="54">
                  <c:v>0.15632144916861768</c:v>
                </c:pt>
                <c:pt idx="55">
                  <c:v>0.1310407416512788</c:v>
                </c:pt>
                <c:pt idx="56">
                  <c:v>0.12923497682860774</c:v>
                </c:pt>
                <c:pt idx="57">
                  <c:v>0.13043882004371157</c:v>
                </c:pt>
                <c:pt idx="58">
                  <c:v>0.14006956576461674</c:v>
                </c:pt>
                <c:pt idx="59">
                  <c:v>0.20086364812773785</c:v>
                </c:pt>
                <c:pt idx="60">
                  <c:v>0.23259599220349747</c:v>
                </c:pt>
                <c:pt idx="61">
                  <c:v>0.24695736022248088</c:v>
                </c:pt>
                <c:pt idx="62">
                  <c:v>0.2295016336033624</c:v>
                </c:pt>
                <c:pt idx="63">
                  <c:v>0.18083073395372226</c:v>
                </c:pt>
                <c:pt idx="64">
                  <c:v>0.18039831347084845</c:v>
                </c:pt>
                <c:pt idx="65">
                  <c:v>0.15752529238372157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E-4D2C-A970-80A6E96A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1664"/>
        <c:axId val="398319312"/>
      </c:scatterChart>
      <c:valAx>
        <c:axId val="398325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7152"/>
        <c:crosses val="autoZero"/>
        <c:crossBetween val="midCat"/>
        <c:majorUnit val="0.1"/>
      </c:valAx>
      <c:valAx>
        <c:axId val="398327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5192"/>
        <c:crosses val="autoZero"/>
        <c:crossBetween val="midCat"/>
      </c:valAx>
      <c:valAx>
        <c:axId val="3983193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1664"/>
        <c:crosses val="max"/>
        <c:crossBetween val="midCat"/>
      </c:valAx>
      <c:valAx>
        <c:axId val="39832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31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M20_2!$F$30:$F$105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M20_2!$U$30:$U$105</c:f>
              <c:numCache>
                <c:formatCode>General</c:formatCode>
                <c:ptCount val="76"/>
                <c:pt idx="0">
                  <c:v>0.53312437549840286</c:v>
                </c:pt>
                <c:pt idx="1">
                  <c:v>0.69013077167538883</c:v>
                </c:pt>
                <c:pt idx="2">
                  <c:v>0.69572681657127466</c:v>
                </c:pt>
                <c:pt idx="3">
                  <c:v>0.74111089114803097</c:v>
                </c:pt>
                <c:pt idx="4">
                  <c:v>0.74283573542046522</c:v>
                </c:pt>
                <c:pt idx="5">
                  <c:v>0.7701255607486992</c:v>
                </c:pt>
                <c:pt idx="6">
                  <c:v>0.78454049823505045</c:v>
                </c:pt>
                <c:pt idx="7">
                  <c:v>0.74036669704737068</c:v>
                </c:pt>
                <c:pt idx="8">
                  <c:v>0.75874474776283241</c:v>
                </c:pt>
                <c:pt idx="9">
                  <c:v>0.79656845752977135</c:v>
                </c:pt>
                <c:pt idx="10">
                  <c:v>0.80933395922677143</c:v>
                </c:pt>
                <c:pt idx="11">
                  <c:v>0.81653923580987853</c:v>
                </c:pt>
                <c:pt idx="12">
                  <c:v>0.81291475066391294</c:v>
                </c:pt>
                <c:pt idx="13">
                  <c:v>0.81165924812807666</c:v>
                </c:pt>
                <c:pt idx="14">
                  <c:v>0.82714921832956412</c:v>
                </c:pt>
                <c:pt idx="15">
                  <c:v>0.84538028819964628</c:v>
                </c:pt>
                <c:pt idx="16">
                  <c:v>0.83651254684826615</c:v>
                </c:pt>
                <c:pt idx="17">
                  <c:v>0.83176148542626971</c:v>
                </c:pt>
                <c:pt idx="18">
                  <c:v>0.81855189462581301</c:v>
                </c:pt>
                <c:pt idx="19">
                  <c:v>0.80732281956250973</c:v>
                </c:pt>
                <c:pt idx="20">
                  <c:v>0.80770819747854616</c:v>
                </c:pt>
                <c:pt idx="21">
                  <c:v>0.8005611918551877</c:v>
                </c:pt>
                <c:pt idx="22">
                  <c:v>0.78492071352531134</c:v>
                </c:pt>
                <c:pt idx="23">
                  <c:v>0.77200500864893273</c:v>
                </c:pt>
                <c:pt idx="24">
                  <c:v>0.76884307632630577</c:v>
                </c:pt>
                <c:pt idx="25">
                  <c:v>0.75368399437333444</c:v>
                </c:pt>
                <c:pt idx="26">
                  <c:v>0.73912350430225171</c:v>
                </c:pt>
                <c:pt idx="27">
                  <c:v>0.72665772965553976</c:v>
                </c:pt>
                <c:pt idx="28">
                  <c:v>0.71572032835705379</c:v>
                </c:pt>
                <c:pt idx="29">
                  <c:v>0.70635735836664737</c:v>
                </c:pt>
                <c:pt idx="30">
                  <c:v>0.69012079434195128</c:v>
                </c:pt>
                <c:pt idx="31">
                  <c:v>0.68338467827096816</c:v>
                </c:pt>
                <c:pt idx="32">
                  <c:v>0.6701830850803856</c:v>
                </c:pt>
                <c:pt idx="33">
                  <c:v>0.66613388381117267</c:v>
                </c:pt>
                <c:pt idx="34">
                  <c:v>0.65061605632446251</c:v>
                </c:pt>
                <c:pt idx="35">
                  <c:v>0.64124416125128525</c:v>
                </c:pt>
                <c:pt idx="36">
                  <c:v>0.63264078646459165</c:v>
                </c:pt>
                <c:pt idx="37">
                  <c:v>0.6244572363798141</c:v>
                </c:pt>
                <c:pt idx="38">
                  <c:v>0.6158038409272838</c:v>
                </c:pt>
                <c:pt idx="39">
                  <c:v>0.60390884596712735</c:v>
                </c:pt>
                <c:pt idx="40">
                  <c:v>0.597337001946457</c:v>
                </c:pt>
                <c:pt idx="41">
                  <c:v>0.58690730990855322</c:v>
                </c:pt>
                <c:pt idx="42">
                  <c:v>0.57626566661959577</c:v>
                </c:pt>
                <c:pt idx="43">
                  <c:v>0.57056391585260302</c:v>
                </c:pt>
                <c:pt idx="44">
                  <c:v>0.56309075940919273</c:v>
                </c:pt>
                <c:pt idx="45">
                  <c:v>0.55481229274021127</c:v>
                </c:pt>
                <c:pt idx="46">
                  <c:v>0.54528971368850276</c:v>
                </c:pt>
                <c:pt idx="47">
                  <c:v>0.53765150613893564</c:v>
                </c:pt>
                <c:pt idx="48">
                  <c:v>0.52984473337505467</c:v>
                </c:pt>
                <c:pt idx="49">
                  <c:v>0.52233005080848272</c:v>
                </c:pt>
                <c:pt idx="50">
                  <c:v>0.51531616429373839</c:v>
                </c:pt>
                <c:pt idx="51">
                  <c:v>0.51340416581028481</c:v>
                </c:pt>
                <c:pt idx="52">
                  <c:v>0.50685337384847839</c:v>
                </c:pt>
                <c:pt idx="53">
                  <c:v>0.50291980752488519</c:v>
                </c:pt>
                <c:pt idx="54">
                  <c:v>0.49839374763924105</c:v>
                </c:pt>
                <c:pt idx="55">
                  <c:v>0.49217500342505871</c:v>
                </c:pt>
                <c:pt idx="56">
                  <c:v>0.48636481550008082</c:v>
                </c:pt>
                <c:pt idx="57">
                  <c:v>0.48014850807236392</c:v>
                </c:pt>
                <c:pt idx="58">
                  <c:v>0.47442500385959058</c:v>
                </c:pt>
                <c:pt idx="59">
                  <c:v>0.46897905980331284</c:v>
                </c:pt>
                <c:pt idx="60">
                  <c:v>0.46379799217234108</c:v>
                </c:pt>
                <c:pt idx="61">
                  <c:v>0.45896323606872996</c:v>
                </c:pt>
                <c:pt idx="62">
                  <c:v>0.45841182617372067</c:v>
                </c:pt>
                <c:pt idx="63">
                  <c:v>0.45413969372168228</c:v>
                </c:pt>
                <c:pt idx="64">
                  <c:v>0.45055056576630409</c:v>
                </c:pt>
                <c:pt idx="65">
                  <c:v>0.44645169431213361</c:v>
                </c:pt>
                <c:pt idx="66">
                  <c:v>0.44247088499082227</c:v>
                </c:pt>
                <c:pt idx="67">
                  <c:v>0.43860315249690013</c:v>
                </c:pt>
                <c:pt idx="68">
                  <c:v>0.43383256550396948</c:v>
                </c:pt>
                <c:pt idx="69">
                  <c:v>0.42823464041710724</c:v>
                </c:pt>
                <c:pt idx="70">
                  <c:v>0.4239069878273346</c:v>
                </c:pt>
                <c:pt idx="71">
                  <c:v>0.4207307305327998</c:v>
                </c:pt>
                <c:pt idx="72">
                  <c:v>0.41755945337236661</c:v>
                </c:pt>
                <c:pt idx="73">
                  <c:v>0.4146295489291234</c:v>
                </c:pt>
                <c:pt idx="74">
                  <c:v>0.41154246117907345</c:v>
                </c:pt>
                <c:pt idx="75">
                  <c:v>0.41188719549559349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5-46AE-8046-2DFD553C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7544"/>
        <c:axId val="398327936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M20_2!$F$30:$F$105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M20_2!$I$30:$I$105</c:f>
              <c:numCache>
                <c:formatCode>0.000</c:formatCode>
                <c:ptCount val="76"/>
                <c:pt idx="0">
                  <c:v>1.0860000000000001</c:v>
                </c:pt>
                <c:pt idx="1">
                  <c:v>1.1134999999999999</c:v>
                </c:pt>
                <c:pt idx="2">
                  <c:v>1.1140000000000001</c:v>
                </c:pt>
                <c:pt idx="3">
                  <c:v>1.1220000000000001</c:v>
                </c:pt>
                <c:pt idx="4">
                  <c:v>1.1220000000000001</c:v>
                </c:pt>
                <c:pt idx="5">
                  <c:v>1.1268333333333334</c:v>
                </c:pt>
                <c:pt idx="6">
                  <c:v>1.1292857142857142</c:v>
                </c:pt>
                <c:pt idx="7">
                  <c:v>1.1208750000000001</c:v>
                </c:pt>
                <c:pt idx="8">
                  <c:v>1.1242222222222222</c:v>
                </c:pt>
                <c:pt idx="9">
                  <c:v>1.1312</c:v>
                </c:pt>
                <c:pt idx="10">
                  <c:v>1.1334545454545455</c:v>
                </c:pt>
                <c:pt idx="11">
                  <c:v>1.1346666666666667</c:v>
                </c:pt>
                <c:pt idx="12">
                  <c:v>1.1338461538461539</c:v>
                </c:pt>
                <c:pt idx="13">
                  <c:v>1.1335</c:v>
                </c:pt>
                <c:pt idx="14">
                  <c:v>1.1363333333333334</c:v>
                </c:pt>
                <c:pt idx="15">
                  <c:v>1.1396875</c:v>
                </c:pt>
                <c:pt idx="16">
                  <c:v>1.1378823529411766</c:v>
                </c:pt>
                <c:pt idx="17">
                  <c:v>1.1368888888888888</c:v>
                </c:pt>
                <c:pt idx="18">
                  <c:v>1.1343157894736842</c:v>
                </c:pt>
                <c:pt idx="19">
                  <c:v>1.13215</c:v>
                </c:pt>
                <c:pt idx="20">
                  <c:v>1.1321904761904762</c:v>
                </c:pt>
                <c:pt idx="21">
                  <c:v>1.1308181818181817</c:v>
                </c:pt>
                <c:pt idx="22">
                  <c:v>1.1278695652173913</c:v>
                </c:pt>
                <c:pt idx="23">
                  <c:v>1.1254583333333332</c:v>
                </c:pt>
                <c:pt idx="24">
                  <c:v>1.1248800000000001</c:v>
                </c:pt>
                <c:pt idx="25">
                  <c:v>1.122076923076923</c:v>
                </c:pt>
                <c:pt idx="26">
                  <c:v>1.1194074074074074</c:v>
                </c:pt>
                <c:pt idx="27">
                  <c:v>1.1171428571428572</c:v>
                </c:pt>
                <c:pt idx="28">
                  <c:v>1.1151724137931036</c:v>
                </c:pt>
                <c:pt idx="29">
                  <c:v>1.1134999999999999</c:v>
                </c:pt>
                <c:pt idx="30">
                  <c:v>1.1105806451612903</c:v>
                </c:pt>
                <c:pt idx="31">
                  <c:v>1.1094062499999999</c:v>
                </c:pt>
                <c:pt idx="32">
                  <c:v>1.1070606060606061</c:v>
                </c:pt>
                <c:pt idx="33">
                  <c:v>1.1063823529411765</c:v>
                </c:pt>
                <c:pt idx="34">
                  <c:v>1.1029714285714285</c:v>
                </c:pt>
                <c:pt idx="35">
                  <c:v>1.1013611111111112</c:v>
                </c:pt>
                <c:pt idx="36">
                  <c:v>1.0998918918918918</c:v>
                </c:pt>
                <c:pt idx="37">
                  <c:v>1.0985</c:v>
                </c:pt>
                <c:pt idx="38">
                  <c:v>1.0970256410256409</c:v>
                </c:pt>
                <c:pt idx="39">
                  <c:v>1.094975</c:v>
                </c:pt>
                <c:pt idx="40">
                  <c:v>1.0938780487804878</c:v>
                </c:pt>
                <c:pt idx="41">
                  <c:v>1.0920952380952382</c:v>
                </c:pt>
                <c:pt idx="42">
                  <c:v>1.0902790697674418</c:v>
                </c:pt>
                <c:pt idx="43">
                  <c:v>1.089340909090909</c:v>
                </c:pt>
                <c:pt idx="44">
                  <c:v>1.0880888888888889</c:v>
                </c:pt>
                <c:pt idx="45">
                  <c:v>1.0866956521739131</c:v>
                </c:pt>
                <c:pt idx="46">
                  <c:v>1.0850851063829787</c:v>
                </c:pt>
                <c:pt idx="47">
                  <c:v>1.0827916666666666</c:v>
                </c:pt>
                <c:pt idx="48">
                  <c:v>1.0815102040816327</c:v>
                </c:pt>
                <c:pt idx="49">
                  <c:v>1.0802800000000001</c:v>
                </c:pt>
                <c:pt idx="50">
                  <c:v>1.0791372549019609</c:v>
                </c:pt>
                <c:pt idx="51">
                  <c:v>1.0788846153846152</c:v>
                </c:pt>
                <c:pt idx="52">
                  <c:v>1.0769433962264152</c:v>
                </c:pt>
                <c:pt idx="53">
                  <c:v>1.0763518518518518</c:v>
                </c:pt>
                <c:pt idx="54">
                  <c:v>1.0756545454545454</c:v>
                </c:pt>
                <c:pt idx="55">
                  <c:v>1.0746607142857143</c:v>
                </c:pt>
                <c:pt idx="56">
                  <c:v>1.0737368421052631</c:v>
                </c:pt>
                <c:pt idx="57">
                  <c:v>1.0727413793103449</c:v>
                </c:pt>
                <c:pt idx="58">
                  <c:v>1.0718305084745763</c:v>
                </c:pt>
                <c:pt idx="59">
                  <c:v>1.0709666666666666</c:v>
                </c:pt>
                <c:pt idx="60">
                  <c:v>1.0701475409836065</c:v>
                </c:pt>
                <c:pt idx="61">
                  <c:v>1.0693870967741936</c:v>
                </c:pt>
                <c:pt idx="62">
                  <c:v>1.0693650793650795</c:v>
                </c:pt>
                <c:pt idx="63">
                  <c:v>1.06784375</c:v>
                </c:pt>
                <c:pt idx="64">
                  <c:v>1.0673076923076923</c:v>
                </c:pt>
                <c:pt idx="65">
                  <c:v>1.0666818181818181</c:v>
                </c:pt>
                <c:pt idx="66">
                  <c:v>1.0660746268656718</c:v>
                </c:pt>
                <c:pt idx="67">
                  <c:v>1.0654852941176471</c:v>
                </c:pt>
                <c:pt idx="68">
                  <c:v>1.0647391304347826</c:v>
                </c:pt>
                <c:pt idx="69">
                  <c:v>1.0637142857142856</c:v>
                </c:pt>
                <c:pt idx="70">
                  <c:v>1.0625492957746479</c:v>
                </c:pt>
                <c:pt idx="71">
                  <c:v>1.0620833333333333</c:v>
                </c:pt>
                <c:pt idx="72">
                  <c:v>1.0616164383561644</c:v>
                </c:pt>
                <c:pt idx="73">
                  <c:v>1.0611891891891894</c:v>
                </c:pt>
                <c:pt idx="74">
                  <c:v>1.0607333333333335</c:v>
                </c:pt>
                <c:pt idx="75">
                  <c:v>1.0590526315789475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5-46AE-8046-2DFD553C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8328"/>
        <c:axId val="398322056"/>
      </c:scatterChart>
      <c:valAx>
        <c:axId val="398327544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7936"/>
        <c:crosses val="autoZero"/>
        <c:crossBetween val="midCat"/>
        <c:majorUnit val="0.2"/>
      </c:valAx>
      <c:valAx>
        <c:axId val="398327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7544"/>
        <c:crosses val="autoZero"/>
        <c:crossBetween val="midCat"/>
      </c:valAx>
      <c:valAx>
        <c:axId val="398322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8328"/>
        <c:crosses val="max"/>
        <c:crossBetween val="midCat"/>
      </c:valAx>
      <c:valAx>
        <c:axId val="3983283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832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M20_4!$F$29:$F$105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M20_4!$R$29:$R$105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2.3770995972468719E-3</c:v>
                </c:pt>
                <c:pt idx="2">
                  <c:v>2.3978048133696493E-2</c:v>
                </c:pt>
                <c:pt idx="3">
                  <c:v>5.2646588191908907E-2</c:v>
                </c:pt>
                <c:pt idx="4">
                  <c:v>8.2728646554477092E-2</c:v>
                </c:pt>
                <c:pt idx="5">
                  <c:v>9.8675521873513666E-2</c:v>
                </c:pt>
                <c:pt idx="6">
                  <c:v>0.12027647040996128</c:v>
                </c:pt>
                <c:pt idx="7">
                  <c:v>0.14470445555511643</c:v>
                </c:pt>
                <c:pt idx="8">
                  <c:v>0.16206484917850678</c:v>
                </c:pt>
                <c:pt idx="9">
                  <c:v>0.18225227941060251</c:v>
                </c:pt>
                <c:pt idx="10">
                  <c:v>0.19678563642528546</c:v>
                </c:pt>
                <c:pt idx="11">
                  <c:v>0.20566492022255736</c:v>
                </c:pt>
                <c:pt idx="12">
                  <c:v>0.22726586875900687</c:v>
                </c:pt>
                <c:pt idx="13">
                  <c:v>0.2474532989911026</c:v>
                </c:pt>
                <c:pt idx="14">
                  <c:v>0.28742998548414123</c:v>
                </c:pt>
                <c:pt idx="15">
                  <c:v>0.31044445232494272</c:v>
                </c:pt>
                <c:pt idx="16">
                  <c:v>0.34052651068750878</c:v>
                </c:pt>
                <c:pt idx="17">
                  <c:v>0.35788690431089898</c:v>
                </c:pt>
                <c:pt idx="18">
                  <c:v>0.37524729793428918</c:v>
                </c:pt>
                <c:pt idx="19">
                  <c:v>0.38695361834026687</c:v>
                </c:pt>
                <c:pt idx="20">
                  <c:v>0.40148697535494954</c:v>
                </c:pt>
                <c:pt idx="21">
                  <c:v>0.42026088728269351</c:v>
                </c:pt>
                <c:pt idx="22">
                  <c:v>0.43479424429737668</c:v>
                </c:pt>
                <c:pt idx="23">
                  <c:v>0.44084649148594279</c:v>
                </c:pt>
                <c:pt idx="24">
                  <c:v>0.45113929358756621</c:v>
                </c:pt>
                <c:pt idx="25">
                  <c:v>0.46849968721095642</c:v>
                </c:pt>
                <c:pt idx="26">
                  <c:v>0.471724897790815</c:v>
                </c:pt>
                <c:pt idx="27">
                  <c:v>0.48343121819679269</c:v>
                </c:pt>
                <c:pt idx="28">
                  <c:v>0.49089698368971058</c:v>
                </c:pt>
                <c:pt idx="29">
                  <c:v>0.49553571257392293</c:v>
                </c:pt>
                <c:pt idx="30">
                  <c:v>0.51006906958860809</c:v>
                </c:pt>
                <c:pt idx="31">
                  <c:v>0.52177538999458528</c:v>
                </c:pt>
                <c:pt idx="32">
                  <c:v>0.52924115548750317</c:v>
                </c:pt>
                <c:pt idx="33">
                  <c:v>0.53670692098042105</c:v>
                </c:pt>
                <c:pt idx="34">
                  <c:v>0.5413456498646334</c:v>
                </c:pt>
                <c:pt idx="35">
                  <c:v>0.54598437874884576</c:v>
                </c:pt>
                <c:pt idx="36">
                  <c:v>0.55627718085046918</c:v>
                </c:pt>
                <c:pt idx="37">
                  <c:v>0.56374294634339006</c:v>
                </c:pt>
                <c:pt idx="38">
                  <c:v>0.56414112031454311</c:v>
                </c:pt>
                <c:pt idx="39">
                  <c:v>0.571606885807461</c:v>
                </c:pt>
                <c:pt idx="40">
                  <c:v>0.57624561469167335</c:v>
                </c:pt>
                <c:pt idx="41">
                  <c:v>0.58653841679329677</c:v>
                </c:pt>
                <c:pt idx="42">
                  <c:v>0.58693659076444982</c:v>
                </c:pt>
                <c:pt idx="43">
                  <c:v>0.5901618013443104</c:v>
                </c:pt>
                <c:pt idx="44">
                  <c:v>0.59055997531546245</c:v>
                </c:pt>
                <c:pt idx="45">
                  <c:v>0.59661222250403056</c:v>
                </c:pt>
                <c:pt idx="46">
                  <c:v>0.59842391477953538</c:v>
                </c:pt>
                <c:pt idx="47">
                  <c:v>0.6087167168811588</c:v>
                </c:pt>
                <c:pt idx="48">
                  <c:v>0.61194192746101939</c:v>
                </c:pt>
                <c:pt idx="49">
                  <c:v>0.61799417464958351</c:v>
                </c:pt>
                <c:pt idx="50">
                  <c:v>0.61980586692508832</c:v>
                </c:pt>
                <c:pt idx="51">
                  <c:v>0.62585811411365644</c:v>
                </c:pt>
                <c:pt idx="52">
                  <c:v>0.62766980638916126</c:v>
                </c:pt>
                <c:pt idx="53">
                  <c:v>0.62868515072235898</c:v>
                </c:pt>
                <c:pt idx="54">
                  <c:v>0.63332387960657133</c:v>
                </c:pt>
                <c:pt idx="55">
                  <c:v>0.63654909018642791</c:v>
                </c:pt>
                <c:pt idx="56">
                  <c:v>0.64118781907064026</c:v>
                </c:pt>
                <c:pt idx="57">
                  <c:v>0.64158599304179331</c:v>
                </c:pt>
                <c:pt idx="58">
                  <c:v>0.64622472192600566</c:v>
                </c:pt>
                <c:pt idx="59">
                  <c:v>0.64865358456355604</c:v>
                </c:pt>
                <c:pt idx="60">
                  <c:v>0.65187879514341363</c:v>
                </c:pt>
                <c:pt idx="61">
                  <c:v>0.65793104233197774</c:v>
                </c:pt>
                <c:pt idx="62">
                  <c:v>0.65894638666517646</c:v>
                </c:pt>
                <c:pt idx="63">
                  <c:v>0.66278876760708272</c:v>
                </c:pt>
                <c:pt idx="64">
                  <c:v>0.66884101479564684</c:v>
                </c:pt>
                <c:pt idx="65">
                  <c:v>0.67126987743319722</c:v>
                </c:pt>
                <c:pt idx="66">
                  <c:v>0.67732212462176133</c:v>
                </c:pt>
                <c:pt idx="67">
                  <c:v>0.68054733520162192</c:v>
                </c:pt>
                <c:pt idx="68">
                  <c:v>0.6837725457814785</c:v>
                </c:pt>
                <c:pt idx="69">
                  <c:v>0.68417071975263155</c:v>
                </c:pt>
                <c:pt idx="70">
                  <c:v>0.68598241202814036</c:v>
                </c:pt>
                <c:pt idx="71">
                  <c:v>0.68638058599929341</c:v>
                </c:pt>
                <c:pt idx="72">
                  <c:v>0.69243283318785753</c:v>
                </c:pt>
                <c:pt idx="73">
                  <c:v>0.69707156207207188</c:v>
                </c:pt>
                <c:pt idx="74">
                  <c:v>0.70091394301397814</c:v>
                </c:pt>
                <c:pt idx="75">
                  <c:v>0.70413915359383872</c:v>
                </c:pt>
                <c:pt idx="76">
                  <c:v>0.81682244397093051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4-48A7-ABB6-856A2592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95656"/>
        <c:axId val="397201144"/>
      </c:scatterChart>
      <c:scatterChart>
        <c:scatterStyle val="smoothMarker"/>
        <c:varyColors val="0"/>
        <c:ser>
          <c:idx val="1"/>
          <c:order val="1"/>
          <c:tx>
            <c:v>unit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M20_4!$F$29:$F$105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M20_4!$F$29:$F$105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4-48A7-ABB6-856A2592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95656"/>
        <c:axId val="397201144"/>
      </c:scatterChart>
      <c:scatterChart>
        <c:scatterStyle val="lineMarker"/>
        <c:varyColors val="0"/>
        <c:ser>
          <c:idx val="2"/>
          <c:order val="2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M20_4!$F$29:$F$105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M20_4!$S$29:$S$105</c:f>
              <c:numCache>
                <c:formatCode>General</c:formatCode>
                <c:ptCount val="77"/>
                <c:pt idx="0">
                  <c:v>0.54460141823658148</c:v>
                </c:pt>
                <c:pt idx="1">
                  <c:v>1.1417457597062797</c:v>
                </c:pt>
                <c:pt idx="2">
                  <c:v>1.0839575976285554</c:v>
                </c:pt>
                <c:pt idx="3">
                  <c:v>1.0069067148582771</c:v>
                </c:pt>
                <c:pt idx="4">
                  <c:v>0.92985583208799005</c:v>
                </c:pt>
                <c:pt idx="5">
                  <c:v>0.94911855278057</c:v>
                </c:pt>
                <c:pt idx="6">
                  <c:v>0.86564676311276567</c:v>
                </c:pt>
                <c:pt idx="7">
                  <c:v>0.71154499757219303</c:v>
                </c:pt>
                <c:pt idx="8">
                  <c:v>0.69870318377714824</c:v>
                </c:pt>
                <c:pt idx="9">
                  <c:v>0.73080771826477287</c:v>
                </c:pt>
                <c:pt idx="10">
                  <c:v>1.0133276217558214</c:v>
                </c:pt>
                <c:pt idx="11">
                  <c:v>1.2252175493740938</c:v>
                </c:pt>
                <c:pt idx="12">
                  <c:v>1.3151102459394084</c:v>
                </c:pt>
                <c:pt idx="13">
                  <c:v>1.2444802700666471</c:v>
                </c:pt>
                <c:pt idx="14">
                  <c:v>1.0133276217558007</c:v>
                </c:pt>
                <c:pt idx="15">
                  <c:v>0.85280494931771977</c:v>
                </c:pt>
                <c:pt idx="16">
                  <c:v>0.6858613699821029</c:v>
                </c:pt>
                <c:pt idx="17">
                  <c:v>0.68586136998210268</c:v>
                </c:pt>
                <c:pt idx="18">
                  <c:v>0.69228227687962263</c:v>
                </c:pt>
                <c:pt idx="19">
                  <c:v>0.64091502169944103</c:v>
                </c:pt>
                <c:pt idx="20">
                  <c:v>0.54460141823658259</c:v>
                </c:pt>
                <c:pt idx="21">
                  <c:v>0.51249688374895441</c:v>
                </c:pt>
                <c:pt idx="22">
                  <c:v>0.4611296285687615</c:v>
                </c:pt>
                <c:pt idx="23">
                  <c:v>0.48039234926132907</c:v>
                </c:pt>
                <c:pt idx="24">
                  <c:v>0.42902509408114264</c:v>
                </c:pt>
                <c:pt idx="25">
                  <c:v>0.33271149061828398</c:v>
                </c:pt>
                <c:pt idx="26">
                  <c:v>0.40334146649106439</c:v>
                </c:pt>
                <c:pt idx="27">
                  <c:v>0.43544600097868752</c:v>
                </c:pt>
                <c:pt idx="28">
                  <c:v>0.4675505354663046</c:v>
                </c:pt>
                <c:pt idx="29">
                  <c:v>0.46112962856876644</c:v>
                </c:pt>
                <c:pt idx="30">
                  <c:v>0.35197421131084888</c:v>
                </c:pt>
                <c:pt idx="31">
                  <c:v>0.27492332854057056</c:v>
                </c:pt>
                <c:pt idx="32">
                  <c:v>0.28776514233561545</c:v>
                </c:pt>
                <c:pt idx="33">
                  <c:v>0.31344876992573228</c:v>
                </c:pt>
                <c:pt idx="34">
                  <c:v>0.28776514233564726</c:v>
                </c:pt>
                <c:pt idx="35">
                  <c:v>0.26850242164307503</c:v>
                </c:pt>
                <c:pt idx="36">
                  <c:v>0.21713516646288195</c:v>
                </c:pt>
                <c:pt idx="37">
                  <c:v>0.26208151474551661</c:v>
                </c:pt>
                <c:pt idx="38">
                  <c:v>0.27492332854056134</c:v>
                </c:pt>
                <c:pt idx="39">
                  <c:v>0.21713516646286393</c:v>
                </c:pt>
                <c:pt idx="40">
                  <c:v>0.14650519059010345</c:v>
                </c:pt>
                <c:pt idx="41">
                  <c:v>0.1079797492049914</c:v>
                </c:pt>
                <c:pt idx="42">
                  <c:v>0.13366337679508125</c:v>
                </c:pt>
                <c:pt idx="43">
                  <c:v>0.20429335266781909</c:v>
                </c:pt>
                <c:pt idx="44">
                  <c:v>0.24923970095048995</c:v>
                </c:pt>
                <c:pt idx="45">
                  <c:v>0.25566060784798944</c:v>
                </c:pt>
                <c:pt idx="46">
                  <c:v>0.23639788715541737</c:v>
                </c:pt>
                <c:pt idx="47">
                  <c:v>0.19145153887277391</c:v>
                </c:pt>
                <c:pt idx="48">
                  <c:v>0.17860972507772016</c:v>
                </c:pt>
                <c:pt idx="49">
                  <c:v>0.13284946263671671</c:v>
                </c:pt>
                <c:pt idx="50">
                  <c:v>0.13565295900630461</c:v>
                </c:pt>
                <c:pt idx="51">
                  <c:v>0.12281114521121408</c:v>
                </c:pt>
                <c:pt idx="52">
                  <c:v>0.15853309022676976</c:v>
                </c:pt>
                <c:pt idx="53">
                  <c:v>0.15292609748759389</c:v>
                </c:pt>
                <c:pt idx="54">
                  <c:v>0.14008428369255824</c:v>
                </c:pt>
                <c:pt idx="55">
                  <c:v>0.13284946263670658</c:v>
                </c:pt>
                <c:pt idx="56">
                  <c:v>0.12923205210875341</c:v>
                </c:pt>
                <c:pt idx="57">
                  <c:v>0.17417840039140123</c:v>
                </c:pt>
                <c:pt idx="58">
                  <c:v>0.15771917606842217</c:v>
                </c:pt>
                <c:pt idx="59">
                  <c:v>0.16052267243804741</c:v>
                </c:pt>
                <c:pt idx="60">
                  <c:v>0.17616798260270305</c:v>
                </c:pt>
                <c:pt idx="61">
                  <c:v>0.16612966517724084</c:v>
                </c:pt>
                <c:pt idx="62">
                  <c:v>0.205469020720699</c:v>
                </c:pt>
                <c:pt idx="63">
                  <c:v>0.19986202798151365</c:v>
                </c:pt>
                <c:pt idx="64">
                  <c:v>0.17779581091934962</c:v>
                </c:pt>
                <c:pt idx="65">
                  <c:v>0.14650519059007602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4-48A7-ABB6-856A2592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1376"/>
        <c:axId val="398265104"/>
      </c:scatterChart>
      <c:valAx>
        <c:axId val="397195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1144"/>
        <c:crosses val="autoZero"/>
        <c:crossBetween val="midCat"/>
        <c:majorUnit val="0.1"/>
      </c:valAx>
      <c:valAx>
        <c:axId val="397201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5656"/>
        <c:crosses val="autoZero"/>
        <c:crossBetween val="midCat"/>
      </c:valAx>
      <c:valAx>
        <c:axId val="39826510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1376"/>
        <c:crosses val="max"/>
        <c:crossBetween val="midCat"/>
      </c:valAx>
      <c:valAx>
        <c:axId val="39827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M20_4!$F$30:$F$105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M20_4!$U$30:$U$105</c:f>
              <c:numCache>
                <c:formatCode>General</c:formatCode>
                <c:ptCount val="76"/>
                <c:pt idx="0">
                  <c:v>0.10797974920493915</c:v>
                </c:pt>
                <c:pt idx="1">
                  <c:v>0.52800961875625441</c:v>
                </c:pt>
                <c:pt idx="2">
                  <c:v>0.76331643296379692</c:v>
                </c:pt>
                <c:pt idx="3">
                  <c:v>0.89663778154680462</c:v>
                </c:pt>
                <c:pt idx="4">
                  <c:v>0.86739532132545571</c:v>
                </c:pt>
                <c:pt idx="5">
                  <c:v>0.88446618756563555</c:v>
                </c:pt>
                <c:pt idx="6">
                  <c:v>0.91288395437560821</c:v>
                </c:pt>
                <c:pt idx="7">
                  <c:v>0.89969979996112326</c:v>
                </c:pt>
                <c:pt idx="8">
                  <c:v>0.90162363191448658</c:v>
                </c:pt>
                <c:pt idx="9">
                  <c:v>0.88068133691927653</c:v>
                </c:pt>
                <c:pt idx="10">
                  <c:v>0.84251747314251768</c:v>
                </c:pt>
                <c:pt idx="11">
                  <c:v>0.85281699356495699</c:v>
                </c:pt>
                <c:pt idx="12">
                  <c:v>0.85724433929684984</c:v>
                </c:pt>
                <c:pt idx="13">
                  <c:v>0.91734941000526238</c:v>
                </c:pt>
                <c:pt idx="14">
                  <c:v>0.92488701145842434</c:v>
                </c:pt>
                <c:pt idx="15">
                  <c:v>0.9488988680799596</c:v>
                </c:pt>
                <c:pt idx="16">
                  <c:v>0.94087280459788203</c:v>
                </c:pt>
                <c:pt idx="17">
                  <c:v>0.93364263969289873</c:v>
                </c:pt>
                <c:pt idx="18">
                  <c:v>0.91532481151900502</c:v>
                </c:pt>
                <c:pt idx="19">
                  <c:v>0.90423598639775982</c:v>
                </c:pt>
                <c:pt idx="20">
                  <c:v>0.90213433883578142</c:v>
                </c:pt>
                <c:pt idx="21">
                  <c:v>0.89252695933648918</c:v>
                </c:pt>
                <c:pt idx="22">
                  <c:v>0.86890120751316935</c:v>
                </c:pt>
                <c:pt idx="23">
                  <c:v>0.85410173913898668</c:v>
                </c:pt>
                <c:pt idx="24">
                  <c:v>0.85177525169707158</c:v>
                </c:pt>
                <c:pt idx="25">
                  <c:v>0.82762028925318076</c:v>
                </c:pt>
                <c:pt idx="26">
                  <c:v>0.81780479910946602</c:v>
                </c:pt>
                <c:pt idx="27">
                  <c:v>0.80244857851609575</c:v>
                </c:pt>
                <c:pt idx="28">
                  <c:v>0.78403938897601999</c:v>
                </c:pt>
                <c:pt idx="29">
                  <c:v>0.78028086703436994</c:v>
                </c:pt>
                <c:pt idx="30">
                  <c:v>0.77300222488531667</c:v>
                </c:pt>
                <c:pt idx="31">
                  <c:v>0.76068304743161452</c:v>
                </c:pt>
                <c:pt idx="32">
                  <c:v>0.74903934809551143</c:v>
                </c:pt>
                <c:pt idx="33">
                  <c:v>0.73456789882855256</c:v>
                </c:pt>
                <c:pt idx="34">
                  <c:v>0.72083715722270469</c:v>
                </c:pt>
                <c:pt idx="35">
                  <c:v>0.71434897691804067</c:v>
                </c:pt>
                <c:pt idx="36">
                  <c:v>0.70499754455054786</c:v>
                </c:pt>
                <c:pt idx="37">
                  <c:v>0.68830346557884192</c:v>
                </c:pt>
                <c:pt idx="38">
                  <c:v>0.67999215496753462</c:v>
                </c:pt>
                <c:pt idx="39">
                  <c:v>0.66908959998239881</c:v>
                </c:pt>
                <c:pt idx="40">
                  <c:v>0.66449449191565912</c:v>
                </c:pt>
                <c:pt idx="41">
                  <c:v>0.65015160079719103</c:v>
                </c:pt>
                <c:pt idx="42">
                  <c:v>0.63919523085606855</c:v>
                </c:pt>
                <c:pt idx="43">
                  <c:v>0.62596060618384997</c:v>
                </c:pt>
                <c:pt idx="44">
                  <c:v>0.61861540360376743</c:v>
                </c:pt>
                <c:pt idx="45">
                  <c:v>0.60763270832444283</c:v>
                </c:pt>
                <c:pt idx="46">
                  <c:v>0.60479833242732506</c:v>
                </c:pt>
                <c:pt idx="47">
                  <c:v>0.59577897667131663</c:v>
                </c:pt>
                <c:pt idx="48">
                  <c:v>0.58957487999627078</c:v>
                </c:pt>
                <c:pt idx="49">
                  <c:v>0.57996359844651535</c:v>
                </c:pt>
                <c:pt idx="50">
                  <c:v>0.57427731925850467</c:v>
                </c:pt>
                <c:pt idx="51">
                  <c:v>0.56528645116073473</c:v>
                </c:pt>
                <c:pt idx="52">
                  <c:v>0.55610197017171659</c:v>
                </c:pt>
                <c:pt idx="53">
                  <c:v>0.54999012413411086</c:v>
                </c:pt>
                <c:pt idx="54">
                  <c:v>0.54297632000707874</c:v>
                </c:pt>
                <c:pt idx="55">
                  <c:v>0.53729237974787525</c:v>
                </c:pt>
                <c:pt idx="56">
                  <c:v>0.52856885017804744</c:v>
                </c:pt>
                <c:pt idx="57">
                  <c:v>0.52330330570795525</c:v>
                </c:pt>
                <c:pt idx="58">
                  <c:v>0.51686361115010915</c:v>
                </c:pt>
                <c:pt idx="59">
                  <c:v>0.51091581661779628</c:v>
                </c:pt>
                <c:pt idx="60">
                  <c:v>0.50717522873882193</c:v>
                </c:pt>
                <c:pt idx="61">
                  <c:v>0.50011541563901596</c:v>
                </c:pt>
                <c:pt idx="62">
                  <c:v>0.49552438031040374</c:v>
                </c:pt>
                <c:pt idx="63">
                  <c:v>0.49217060125231604</c:v>
                </c:pt>
                <c:pt idx="64">
                  <c:v>0.48672234526196367</c:v>
                </c:pt>
                <c:pt idx="65">
                  <c:v>0.4835903340893023</c:v>
                </c:pt>
                <c:pt idx="66">
                  <c:v>0.47869894535701252</c:v>
                </c:pt>
                <c:pt idx="67">
                  <c:v>0.47394582488507803</c:v>
                </c:pt>
                <c:pt idx="68">
                  <c:v>0.46752414864561304</c:v>
                </c:pt>
                <c:pt idx="69">
                  <c:v>0.46216463146632936</c:v>
                </c:pt>
                <c:pt idx="70">
                  <c:v>0.45607210725585351</c:v>
                </c:pt>
                <c:pt idx="71">
                  <c:v>0.45360269576116768</c:v>
                </c:pt>
                <c:pt idx="72">
                  <c:v>0.45034648892692836</c:v>
                </c:pt>
                <c:pt idx="73">
                  <c:v>0.4470186844256876</c:v>
                </c:pt>
                <c:pt idx="74">
                  <c:v>0.44309415655763584</c:v>
                </c:pt>
                <c:pt idx="75">
                  <c:v>0.51264913569036863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A-4EBD-A150-E67DD2EC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2944"/>
        <c:axId val="398268632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M20_4!$F$30:$F$105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M20_4!$I$30:$I$105</c:f>
              <c:numCache>
                <c:formatCode>0.000</c:formatCode>
                <c:ptCount val="76"/>
                <c:pt idx="0">
                  <c:v>1.0139999999999958</c:v>
                </c:pt>
                <c:pt idx="1">
                  <c:v>1.0820000000000007</c:v>
                </c:pt>
                <c:pt idx="2">
                  <c:v>1.12133333333333</c:v>
                </c:pt>
                <c:pt idx="3">
                  <c:v>1.1434999999999995</c:v>
                </c:pt>
                <c:pt idx="4">
                  <c:v>1.1367999999999996</c:v>
                </c:pt>
                <c:pt idx="5">
                  <c:v>1.1389999999999982</c:v>
                </c:pt>
                <c:pt idx="6">
                  <c:v>1.1434285714285701</c:v>
                </c:pt>
                <c:pt idx="7">
                  <c:v>1.1404999999999994</c:v>
                </c:pt>
                <c:pt idx="8">
                  <c:v>1.1404444444444439</c:v>
                </c:pt>
                <c:pt idx="9">
                  <c:v>1.136399999999999</c:v>
                </c:pt>
                <c:pt idx="10">
                  <c:v>1.1294545454545448</c:v>
                </c:pt>
                <c:pt idx="11">
                  <c:v>1.1311666666666664</c:v>
                </c:pt>
                <c:pt idx="12">
                  <c:v>1.1318461538461537</c:v>
                </c:pt>
                <c:pt idx="13">
                  <c:v>1.1424285714285713</c:v>
                </c:pt>
                <c:pt idx="14">
                  <c:v>1.1435999999999997</c:v>
                </c:pt>
                <c:pt idx="15">
                  <c:v>1.1477499999999994</c:v>
                </c:pt>
                <c:pt idx="16">
                  <c:v>1.1461176470588232</c:v>
                </c:pt>
                <c:pt idx="17">
                  <c:v>1.1446666666666667</c:v>
                </c:pt>
                <c:pt idx="18">
                  <c:v>1.1412631578947368</c:v>
                </c:pt>
                <c:pt idx="19">
                  <c:v>1.1391999999999995</c:v>
                </c:pt>
                <c:pt idx="20">
                  <c:v>1.1387619047619049</c:v>
                </c:pt>
                <c:pt idx="21">
                  <c:v>1.1369999999999998</c:v>
                </c:pt>
                <c:pt idx="22">
                  <c:v>1.1327826086956523</c:v>
                </c:pt>
                <c:pt idx="23">
                  <c:v>1.1301666666666665</c:v>
                </c:pt>
                <c:pt idx="24">
                  <c:v>1.1297600000000001</c:v>
                </c:pt>
                <c:pt idx="25">
                  <c:v>1.1255384615384614</c:v>
                </c:pt>
                <c:pt idx="26">
                  <c:v>1.1238518518518517</c:v>
                </c:pt>
                <c:pt idx="27">
                  <c:v>1.1212142857142855</c:v>
                </c:pt>
                <c:pt idx="28">
                  <c:v>1.1180689655172411</c:v>
                </c:pt>
                <c:pt idx="29">
                  <c:v>1.1174666666666666</c:v>
                </c:pt>
                <c:pt idx="30">
                  <c:v>1.1162580645161291</c:v>
                </c:pt>
                <c:pt idx="31">
                  <c:v>1.1141874999999999</c:v>
                </c:pt>
                <c:pt idx="32">
                  <c:v>1.112242424242424</c:v>
                </c:pt>
                <c:pt idx="33">
                  <c:v>1.1098235294117647</c:v>
                </c:pt>
                <c:pt idx="34">
                  <c:v>1.1075428571428569</c:v>
                </c:pt>
                <c:pt idx="35">
                  <c:v>1.1064999999999996</c:v>
                </c:pt>
                <c:pt idx="36">
                  <c:v>1.1049729729729729</c:v>
                </c:pt>
                <c:pt idx="37">
                  <c:v>1.1022105263157895</c:v>
                </c:pt>
                <c:pt idx="38">
                  <c:v>1.1008717948717948</c:v>
                </c:pt>
                <c:pt idx="39">
                  <c:v>1.0991</c:v>
                </c:pt>
                <c:pt idx="40">
                  <c:v>1.0983902439024389</c:v>
                </c:pt>
                <c:pt idx="41">
                  <c:v>1.0960476190476189</c:v>
                </c:pt>
                <c:pt idx="42">
                  <c:v>1.0942790697674418</c:v>
                </c:pt>
                <c:pt idx="43">
                  <c:v>1.0921363636363635</c:v>
                </c:pt>
                <c:pt idx="44">
                  <c:v>1.090977777777778</c:v>
                </c:pt>
                <c:pt idx="45">
                  <c:v>1.0892173913043479</c:v>
                </c:pt>
                <c:pt idx="46">
                  <c:v>1.0888085106382976</c:v>
                </c:pt>
                <c:pt idx="47">
                  <c:v>1.087375</c:v>
                </c:pt>
                <c:pt idx="48">
                  <c:v>1.086408163265306</c:v>
                </c:pt>
                <c:pt idx="49">
                  <c:v>1.0848799999999996</c:v>
                </c:pt>
                <c:pt idx="50">
                  <c:v>1.0840000000000001</c:v>
                </c:pt>
                <c:pt idx="51">
                  <c:v>1.0825769230769231</c:v>
                </c:pt>
                <c:pt idx="52">
                  <c:v>1.0808301886792453</c:v>
                </c:pt>
                <c:pt idx="53">
                  <c:v>1.0798888888888891</c:v>
                </c:pt>
                <c:pt idx="54">
                  <c:v>1.0787999999999998</c:v>
                </c:pt>
                <c:pt idx="55">
                  <c:v>1.0779285714285713</c:v>
                </c:pt>
                <c:pt idx="56">
                  <c:v>1.0765614035087718</c:v>
                </c:pt>
                <c:pt idx="57">
                  <c:v>1.075758620689655</c:v>
                </c:pt>
                <c:pt idx="58">
                  <c:v>1.0741355932203391</c:v>
                </c:pt>
                <c:pt idx="59">
                  <c:v>1.0732333333333333</c:v>
                </c:pt>
                <c:pt idx="60">
                  <c:v>1.0726885245901636</c:v>
                </c:pt>
                <c:pt idx="61">
                  <c:v>1.0713548387096774</c:v>
                </c:pt>
                <c:pt idx="62">
                  <c:v>1.0697460317460317</c:v>
                </c:pt>
                <c:pt idx="63">
                  <c:v>1.0692812499999997</c:v>
                </c:pt>
                <c:pt idx="64">
                  <c:v>1.0679076923076922</c:v>
                </c:pt>
                <c:pt idx="65">
                  <c:v>1.0674848484848485</c:v>
                </c:pt>
                <c:pt idx="66">
                  <c:v>1.0667761194029852</c:v>
                </c:pt>
                <c:pt idx="67">
                  <c:v>1.0660882352941174</c:v>
                </c:pt>
                <c:pt idx="68">
                  <c:v>1.0651304347826085</c:v>
                </c:pt>
                <c:pt idx="69">
                  <c:v>1.0643428571428573</c:v>
                </c:pt>
                <c:pt idx="70">
                  <c:v>1.0634366197183098</c:v>
                </c:pt>
                <c:pt idx="71">
                  <c:v>1.0631111111111111</c:v>
                </c:pt>
                <c:pt idx="72">
                  <c:v>1.0626575342465754</c:v>
                </c:pt>
                <c:pt idx="73">
                  <c:v>1.0614054054054054</c:v>
                </c:pt>
                <c:pt idx="74">
                  <c:v>1.0608533333333334</c:v>
                </c:pt>
                <c:pt idx="75">
                  <c:v>1.0495263157894736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A-4EBD-A150-E67DD2EC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2552"/>
        <c:axId val="398276472"/>
      </c:scatterChart>
      <c:valAx>
        <c:axId val="398272944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8632"/>
        <c:crosses val="autoZero"/>
        <c:crossBetween val="midCat"/>
        <c:majorUnit val="0.2"/>
      </c:valAx>
      <c:valAx>
        <c:axId val="398268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2944"/>
        <c:crosses val="autoZero"/>
        <c:crossBetween val="midCat"/>
      </c:valAx>
      <c:valAx>
        <c:axId val="398276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2552"/>
        <c:crosses val="max"/>
        <c:crossBetween val="midCat"/>
      </c:valAx>
      <c:valAx>
        <c:axId val="39827255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827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'M20_0.1mlpm'!$F$29:$F$105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'M20_0.1mlpm'!$R$29:$R$105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4.5353691415054029E-3</c:v>
                </c:pt>
                <c:pt idx="2">
                  <c:v>2.6916829473962314E-2</c:v>
                </c:pt>
                <c:pt idx="3">
                  <c:v>4.9037762927719178E-2</c:v>
                </c:pt>
                <c:pt idx="4">
                  <c:v>6.5557368489425602E-2</c:v>
                </c:pt>
                <c:pt idx="5">
                  <c:v>8.4030925641382204E-2</c:v>
                </c:pt>
                <c:pt idx="6">
                  <c:v>9.3907095796237988E-2</c:v>
                </c:pt>
                <c:pt idx="7">
                  <c:v>0.11329249702364463</c:v>
                </c:pt>
                <c:pt idx="8">
                  <c:v>0.1273370972377009</c:v>
                </c:pt>
                <c:pt idx="9">
                  <c:v>0.14125143401240686</c:v>
                </c:pt>
                <c:pt idx="10">
                  <c:v>0.15568682454451327</c:v>
                </c:pt>
                <c:pt idx="11">
                  <c:v>0.17572354296867007</c:v>
                </c:pt>
                <c:pt idx="12">
                  <c:v>0.18169180994302561</c:v>
                </c:pt>
                <c:pt idx="13">
                  <c:v>0.19990484021628188</c:v>
                </c:pt>
                <c:pt idx="14">
                  <c:v>0.21798760705018866</c:v>
                </c:pt>
                <c:pt idx="15">
                  <c:v>0.23385589541514509</c:v>
                </c:pt>
                <c:pt idx="16">
                  <c:v>0.25167813537035155</c:v>
                </c:pt>
                <c:pt idx="17">
                  <c:v>0.26090298832845693</c:v>
                </c:pt>
                <c:pt idx="18">
                  <c:v>0.27325416383096318</c:v>
                </c:pt>
                <c:pt idx="19">
                  <c:v>0.27609610826091857</c:v>
                </c:pt>
                <c:pt idx="20">
                  <c:v>0.29261571382262519</c:v>
                </c:pt>
                <c:pt idx="21">
                  <c:v>0.30692084091538119</c:v>
                </c:pt>
                <c:pt idx="22">
                  <c:v>0.31471279604063701</c:v>
                </c:pt>
                <c:pt idx="23">
                  <c:v>0.32289554148394289</c:v>
                </c:pt>
                <c:pt idx="24">
                  <c:v>0.33107828692724833</c:v>
                </c:pt>
                <c:pt idx="25">
                  <c:v>0.34082419364275396</c:v>
                </c:pt>
                <c:pt idx="26">
                  <c:v>0.34666219717775953</c:v>
                </c:pt>
                <c:pt idx="27">
                  <c:v>0.34981237095790457</c:v>
                </c:pt>
                <c:pt idx="28">
                  <c:v>0.3522635250698099</c:v>
                </c:pt>
                <c:pt idx="29">
                  <c:v>0.35797126516546485</c:v>
                </c:pt>
                <c:pt idx="30">
                  <c:v>0.35925004832322049</c:v>
                </c:pt>
                <c:pt idx="31">
                  <c:v>0.36274330994992582</c:v>
                </c:pt>
                <c:pt idx="32">
                  <c:v>0.36389182966833084</c:v>
                </c:pt>
                <c:pt idx="33">
                  <c:v>0.37029858943222643</c:v>
                </c:pt>
                <c:pt idx="34">
                  <c:v>0.375745802649182</c:v>
                </c:pt>
                <c:pt idx="35">
                  <c:v>0.37858774707913695</c:v>
                </c:pt>
                <c:pt idx="36">
                  <c:v>0.38004449614773256</c:v>
                </c:pt>
                <c:pt idx="37">
                  <c:v>0.3855394118361774</c:v>
                </c:pt>
                <c:pt idx="38">
                  <c:v>0.39150767881053361</c:v>
                </c:pt>
                <c:pt idx="39">
                  <c:v>0.40195260519428033</c:v>
                </c:pt>
                <c:pt idx="40">
                  <c:v>0.40380014458092506</c:v>
                </c:pt>
                <c:pt idx="41">
                  <c:v>0.40616873772497047</c:v>
                </c:pt>
                <c:pt idx="42">
                  <c:v>0.40848962839752567</c:v>
                </c:pt>
                <c:pt idx="43">
                  <c:v>0.40924735779788063</c:v>
                </c:pt>
                <c:pt idx="44">
                  <c:v>0.41786859603072585</c:v>
                </c:pt>
                <c:pt idx="45">
                  <c:v>0.41893455478127045</c:v>
                </c:pt>
                <c:pt idx="46">
                  <c:v>0.42221499200076656</c:v>
                </c:pt>
                <c:pt idx="47">
                  <c:v>0.42888227864336159</c:v>
                </c:pt>
                <c:pt idx="48">
                  <c:v>0.43198474995201686</c:v>
                </c:pt>
                <c:pt idx="49">
                  <c:v>0.44347178385056307</c:v>
                </c:pt>
                <c:pt idx="50">
                  <c:v>0.44610090387330881</c:v>
                </c:pt>
                <c:pt idx="51">
                  <c:v>0.44711916015236414</c:v>
                </c:pt>
                <c:pt idx="52">
                  <c:v>0.45886672092961067</c:v>
                </c:pt>
                <c:pt idx="53">
                  <c:v>0.4597547137693172</c:v>
                </c:pt>
                <c:pt idx="54">
                  <c:v>0.45986112597292178</c:v>
                </c:pt>
                <c:pt idx="55">
                  <c:v>0.46835210076641731</c:v>
                </c:pt>
                <c:pt idx="56">
                  <c:v>0.47332596269746335</c:v>
                </c:pt>
                <c:pt idx="57">
                  <c:v>0.48155641061225857</c:v>
                </c:pt>
                <c:pt idx="58">
                  <c:v>0.48379474031695424</c:v>
                </c:pt>
                <c:pt idx="59">
                  <c:v>0.48381859155269935</c:v>
                </c:pt>
                <c:pt idx="60">
                  <c:v>0.49621746952669443</c:v>
                </c:pt>
                <c:pt idx="61">
                  <c:v>0.50340580992669015</c:v>
                </c:pt>
                <c:pt idx="62">
                  <c:v>0.50403327588769453</c:v>
                </c:pt>
                <c:pt idx="63">
                  <c:v>0.50718344966783913</c:v>
                </c:pt>
                <c:pt idx="64">
                  <c:v>0.5113757309627841</c:v>
                </c:pt>
                <c:pt idx="65">
                  <c:v>0.52025749607433158</c:v>
                </c:pt>
                <c:pt idx="66">
                  <c:v>0.52236556233967568</c:v>
                </c:pt>
                <c:pt idx="67">
                  <c:v>0.52759995114942204</c:v>
                </c:pt>
                <c:pt idx="68">
                  <c:v>0.53322513027721663</c:v>
                </c:pt>
                <c:pt idx="69">
                  <c:v>0.53546345998191325</c:v>
                </c:pt>
                <c:pt idx="70">
                  <c:v>0.54095837567035721</c:v>
                </c:pt>
                <c:pt idx="71">
                  <c:v>0.54827697950970444</c:v>
                </c:pt>
                <c:pt idx="72">
                  <c:v>0.54921267482089842</c:v>
                </c:pt>
                <c:pt idx="73">
                  <c:v>0.556922068978292</c:v>
                </c:pt>
                <c:pt idx="74">
                  <c:v>0.56280777498478785</c:v>
                </c:pt>
                <c:pt idx="75">
                  <c:v>0.56421682158189224</c:v>
                </c:pt>
                <c:pt idx="76">
                  <c:v>0.56997226414903746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4-496E-8E5C-E5984B28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1768"/>
        <c:axId val="398270984"/>
      </c:scatterChart>
      <c:scatterChart>
        <c:scatterStyle val="smoothMarker"/>
        <c:varyColors val="0"/>
        <c:ser>
          <c:idx val="1"/>
          <c:order val="1"/>
          <c:tx>
            <c:v>unit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'M20_0.1mlpm'!$F$29:$F$105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'M20_0.1mlpm'!$F$29:$F$105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96E-8E5C-E5984B28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1768"/>
        <c:axId val="398270984"/>
      </c:scatterChart>
      <c:scatterChart>
        <c:scatterStyle val="lineMarker"/>
        <c:varyColors val="0"/>
        <c:ser>
          <c:idx val="2"/>
          <c:order val="2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'M20_0.1mlpm'!$F$29:$F$105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'M20_0.1mlpm'!$S$29:$S$105</c:f>
              <c:numCache>
                <c:formatCode>General</c:formatCode>
                <c:ptCount val="77"/>
                <c:pt idx="0">
                  <c:v>0.79774081650030759</c:v>
                </c:pt>
                <c:pt idx="1">
                  <c:v>0.89774177927912269</c:v>
                </c:pt>
                <c:pt idx="2">
                  <c:v>0.76756301116468872</c:v>
                </c:pt>
                <c:pt idx="3">
                  <c:v>0.71253289555267796</c:v>
                </c:pt>
                <c:pt idx="4">
                  <c:v>0.69418952368200804</c:v>
                </c:pt>
                <c:pt idx="5">
                  <c:v>0.67170410009860415</c:v>
                </c:pt>
                <c:pt idx="6">
                  <c:v>0.68827230694953334</c:v>
                </c:pt>
                <c:pt idx="7">
                  <c:v>0.69596468870175132</c:v>
                </c:pt>
                <c:pt idx="8">
                  <c:v>0.65040211986170071</c:v>
                </c:pt>
                <c:pt idx="9">
                  <c:v>0.65099384153494677</c:v>
                </c:pt>
                <c:pt idx="10">
                  <c:v>0.67584615181133756</c:v>
                </c:pt>
                <c:pt idx="11">
                  <c:v>0.69300608033551359</c:v>
                </c:pt>
                <c:pt idx="12">
                  <c:v>0.79004843474809228</c:v>
                </c:pt>
                <c:pt idx="13">
                  <c:v>0.70720740049345021</c:v>
                </c:pt>
                <c:pt idx="14">
                  <c:v>0.62495808791205565</c:v>
                </c:pt>
                <c:pt idx="15">
                  <c:v>0.48176144298618034</c:v>
                </c:pt>
                <c:pt idx="16">
                  <c:v>0.44093264753211298</c:v>
                </c:pt>
                <c:pt idx="17">
                  <c:v>0.50602203158933146</c:v>
                </c:pt>
                <c:pt idx="18">
                  <c:v>0.51667302170778306</c:v>
                </c:pt>
                <c:pt idx="19">
                  <c:v>0.52554884680649472</c:v>
                </c:pt>
                <c:pt idx="20">
                  <c:v>0.421997553988193</c:v>
                </c:pt>
                <c:pt idx="21">
                  <c:v>0.38235220188061358</c:v>
                </c:pt>
                <c:pt idx="22">
                  <c:v>0.37170121176215726</c:v>
                </c:pt>
                <c:pt idx="23">
                  <c:v>0.31532930808388915</c:v>
                </c:pt>
                <c:pt idx="24">
                  <c:v>0.23329668397924344</c:v>
                </c:pt>
                <c:pt idx="25">
                  <c:v>0.18122517673346722</c:v>
                </c:pt>
                <c:pt idx="26">
                  <c:v>0.15142240459435538</c:v>
                </c:pt>
                <c:pt idx="27">
                  <c:v>0.14921386262113059</c:v>
                </c:pt>
                <c:pt idx="28">
                  <c:v>0.12732016071097668</c:v>
                </c:pt>
                <c:pt idx="29">
                  <c:v>0.13307903272369276</c:v>
                </c:pt>
                <c:pt idx="30">
                  <c:v>0.18418378509971078</c:v>
                </c:pt>
                <c:pt idx="31">
                  <c:v>0.19779338358439963</c:v>
                </c:pt>
                <c:pt idx="32">
                  <c:v>0.18440047357645575</c:v>
                </c:pt>
                <c:pt idx="33">
                  <c:v>0.15798968675706043</c:v>
                </c:pt>
                <c:pt idx="34">
                  <c:v>0.17477458208473567</c:v>
                </c:pt>
                <c:pt idx="35">
                  <c:v>0.26434124322185121</c:v>
                </c:pt>
                <c:pt idx="36">
                  <c:v>0.29037699684473617</c:v>
                </c:pt>
                <c:pt idx="37">
                  <c:v>0.2432559514616883</c:v>
                </c:pt>
                <c:pt idx="38">
                  <c:v>0.17343279401848286</c:v>
                </c:pt>
                <c:pt idx="39">
                  <c:v>8.7574807640617022E-2</c:v>
                </c:pt>
                <c:pt idx="40">
                  <c:v>0.14179651310263458</c:v>
                </c:pt>
                <c:pt idx="41">
                  <c:v>0.158581408430297</c:v>
                </c:pt>
                <c:pt idx="42">
                  <c:v>0.16869902063249181</c:v>
                </c:pt>
                <c:pt idx="43">
                  <c:v>0.19812675957510453</c:v>
                </c:pt>
                <c:pt idx="44">
                  <c:v>0.17343279401847786</c:v>
                </c:pt>
                <c:pt idx="45">
                  <c:v>0.26729985158807795</c:v>
                </c:pt>
                <c:pt idx="46">
                  <c:v>0.2832763367657587</c:v>
                </c:pt>
                <c:pt idx="47">
                  <c:v>0.22980469769675665</c:v>
                </c:pt>
                <c:pt idx="48">
                  <c:v>0.26079091318237119</c:v>
                </c:pt>
                <c:pt idx="49">
                  <c:v>0.20591914229013283</c:v>
                </c:pt>
                <c:pt idx="50">
                  <c:v>0.18240862007999348</c:v>
                </c:pt>
                <c:pt idx="51">
                  <c:v>0.19741835038791375</c:v>
                </c:pt>
                <c:pt idx="52">
                  <c:v>0.17041584189526876</c:v>
                </c:pt>
                <c:pt idx="53">
                  <c:v>0.25923243663935214</c:v>
                </c:pt>
                <c:pt idx="54">
                  <c:v>0.27741746379026877</c:v>
                </c:pt>
                <c:pt idx="55">
                  <c:v>0.18806749112991</c:v>
                </c:pt>
                <c:pt idx="56">
                  <c:v>0.21824529646551696</c:v>
                </c:pt>
                <c:pt idx="57">
                  <c:v>0.25493204020685578</c:v>
                </c:pt>
                <c:pt idx="58">
                  <c:v>0.27284203512402838</c:v>
                </c:pt>
                <c:pt idx="59">
                  <c:v>0.24777303637088754</c:v>
                </c:pt>
                <c:pt idx="60">
                  <c:v>0.1548727336710439</c:v>
                </c:pt>
                <c:pt idx="61">
                  <c:v>0.18645067082991712</c:v>
                </c:pt>
                <c:pt idx="62">
                  <c:v>0.22593767821774113</c:v>
                </c:pt>
                <c:pt idx="63">
                  <c:v>0.2354052249897107</c:v>
                </c:pt>
                <c:pt idx="64">
                  <c:v>0.2318548949502176</c:v>
                </c:pt>
                <c:pt idx="65">
                  <c:v>0.18747576945665897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4-496E-8E5C-E5984B28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4120"/>
        <c:axId val="398266672"/>
      </c:scatterChart>
      <c:valAx>
        <c:axId val="398271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0984"/>
        <c:crosses val="autoZero"/>
        <c:crossBetween val="midCat"/>
        <c:majorUnit val="0.1"/>
      </c:valAx>
      <c:valAx>
        <c:axId val="398270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1768"/>
        <c:crosses val="autoZero"/>
        <c:crossBetween val="midCat"/>
      </c:valAx>
      <c:valAx>
        <c:axId val="39826667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4120"/>
        <c:crosses val="max"/>
        <c:crossBetween val="midCat"/>
      </c:valAx>
      <c:valAx>
        <c:axId val="39827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6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'M20_0.1mlpm'!$F$30:$F$105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'M20_0.1mlpm'!$U$30:$U$105</c:f>
              <c:numCache>
                <c:formatCode>General</c:formatCode>
                <c:ptCount val="76"/>
                <c:pt idx="0">
                  <c:v>0.20601914325288292</c:v>
                </c:pt>
                <c:pt idx="1">
                  <c:v>0.59289624376719063</c:v>
                </c:pt>
                <c:pt idx="2">
                  <c:v>0.71815976603884935</c:v>
                </c:pt>
                <c:pt idx="3">
                  <c:v>0.72586308318395298</c:v>
                </c:pt>
                <c:pt idx="4">
                  <c:v>0.74640444992906996</c:v>
                </c:pt>
                <c:pt idx="5">
                  <c:v>0.70225727277198458</c:v>
                </c:pt>
                <c:pt idx="6">
                  <c:v>0.72521843704862199</c:v>
                </c:pt>
                <c:pt idx="7">
                  <c:v>0.71557776479119917</c:v>
                </c:pt>
                <c:pt idx="8">
                  <c:v>0.70733525860105795</c:v>
                </c:pt>
                <c:pt idx="9">
                  <c:v>0.70275458999267781</c:v>
                </c:pt>
                <c:pt idx="10">
                  <c:v>0.71969096398045684</c:v>
                </c:pt>
                <c:pt idx="11">
                  <c:v>0.68618018270397829</c:v>
                </c:pt>
                <c:pt idx="12">
                  <c:v>0.69597153614445906</c:v>
                </c:pt>
                <c:pt idx="13">
                  <c:v>0.70403557219286828</c:v>
                </c:pt>
                <c:pt idx="14">
                  <c:v>0.70506012842290877</c:v>
                </c:pt>
                <c:pt idx="15">
                  <c:v>0.71092945535399221</c:v>
                </c:pt>
                <c:pt idx="16">
                  <c:v>0.69555737177677612</c:v>
                </c:pt>
                <c:pt idx="17">
                  <c:v>0.68884576516345519</c:v>
                </c:pt>
                <c:pt idx="18">
                  <c:v>0.66223333212755753</c:v>
                </c:pt>
                <c:pt idx="19">
                  <c:v>0.66621874794162161</c:v>
                </c:pt>
                <c:pt idx="20">
                  <c:v>0.6655037614088235</c:v>
                </c:pt>
                <c:pt idx="21">
                  <c:v>0.6526525557634324</c:v>
                </c:pt>
                <c:pt idx="22">
                  <c:v>0.64152576974515474</c:v>
                </c:pt>
                <c:pt idx="23">
                  <c:v>0.63125193968938142</c:v>
                </c:pt>
                <c:pt idx="24">
                  <c:v>0.62433795713902129</c:v>
                </c:pt>
                <c:pt idx="25">
                  <c:v>0.61165686350625759</c:v>
                </c:pt>
                <c:pt idx="26">
                  <c:v>0.59662008591524707</c:v>
                </c:pt>
                <c:pt idx="27">
                  <c:v>0.58052179239397506</c:v>
                </c:pt>
                <c:pt idx="28">
                  <c:v>0.57017741212060236</c:v>
                </c:pt>
                <c:pt idx="29">
                  <c:v>0.55421938615517408</c:v>
                </c:pt>
                <c:pt idx="30">
                  <c:v>0.54223577202685347</c:v>
                </c:pt>
                <c:pt idx="31">
                  <c:v>0.52781793433305646</c:v>
                </c:pt>
                <c:pt idx="32">
                  <c:v>0.52245199443103618</c:v>
                </c:pt>
                <c:pt idx="33">
                  <c:v>0.5147243547481507</c:v>
                </c:pt>
                <c:pt idx="34">
                  <c:v>0.50421773695476479</c:v>
                </c:pt>
                <c:pt idx="35">
                  <c:v>0.49288499058575069</c:v>
                </c:pt>
                <c:pt idx="36">
                  <c:v>0.48759034528922629</c:v>
                </c:pt>
                <c:pt idx="37">
                  <c:v>0.48205123331933414</c:v>
                </c:pt>
                <c:pt idx="38">
                  <c:v>0.48363171640432129</c:v>
                </c:pt>
                <c:pt idx="39">
                  <c:v>0.4742452025499489</c:v>
                </c:pt>
                <c:pt idx="40">
                  <c:v>0.46591766399030798</c:v>
                </c:pt>
                <c:pt idx="41">
                  <c:v>0.45752151922632434</c:v>
                </c:pt>
                <c:pt idx="42">
                  <c:v>0.44791132748871693</c:v>
                </c:pt>
                <c:pt idx="43">
                  <c:v>0.44783594060769377</c:v>
                </c:pt>
                <c:pt idx="44">
                  <c:v>0.43926051622870987</c:v>
                </c:pt>
                <c:pt idx="45">
                  <c:v>0.43346361401091571</c:v>
                </c:pt>
                <c:pt idx="46">
                  <c:v>0.43152700488936913</c:v>
                </c:pt>
                <c:pt idx="47">
                  <c:v>0.42548457593244587</c:v>
                </c:pt>
                <c:pt idx="48">
                  <c:v>0.42872898970456286</c:v>
                </c:pt>
                <c:pt idx="49">
                  <c:v>0.42286271763270677</c:v>
                </c:pt>
                <c:pt idx="50">
                  <c:v>0.41548909940717471</c:v>
                </c:pt>
                <c:pt idx="51">
                  <c:v>0.41894764711566579</c:v>
                </c:pt>
                <c:pt idx="52">
                  <c:v>0.41178044697412614</c:v>
                </c:pt>
                <c:pt idx="53">
                  <c:v>0.40423288496615289</c:v>
                </c:pt>
                <c:pt idx="54">
                  <c:v>0.40467080388105447</c:v>
                </c:pt>
                <c:pt idx="55">
                  <c:v>0.40190122887579777</c:v>
                </c:pt>
                <c:pt idx="56">
                  <c:v>0.4021103602408308</c:v>
                </c:pt>
                <c:pt idx="57">
                  <c:v>0.39706549009017467</c:v>
                </c:pt>
                <c:pt idx="58">
                  <c:v>0.39028544932126635</c:v>
                </c:pt>
                <c:pt idx="59">
                  <c:v>0.39416781179202875</c:v>
                </c:pt>
                <c:pt idx="60">
                  <c:v>0.3935849619090267</c:v>
                </c:pt>
                <c:pt idx="61">
                  <c:v>0.38758475591930919</c:v>
                </c:pt>
                <c:pt idx="62">
                  <c:v>0.38386217763191649</c:v>
                </c:pt>
                <c:pt idx="63">
                  <c:v>0.38107447594725963</c:v>
                </c:pt>
                <c:pt idx="64">
                  <c:v>0.38202079791350657</c:v>
                </c:pt>
                <c:pt idx="65">
                  <c:v>0.37772893993501566</c:v>
                </c:pt>
                <c:pt idx="66">
                  <c:v>0.37592500624457992</c:v>
                </c:pt>
                <c:pt idx="67">
                  <c:v>0.37445906328280781</c:v>
                </c:pt>
                <c:pt idx="68">
                  <c:v>0.37054334184632576</c:v>
                </c:pt>
                <c:pt idx="69">
                  <c:v>0.36909193527446582</c:v>
                </c:pt>
                <c:pt idx="70">
                  <c:v>0.3689770120373726</c:v>
                </c:pt>
                <c:pt idx="71">
                  <c:v>0.36436973512666571</c:v>
                </c:pt>
                <c:pt idx="72">
                  <c:v>0.36458455019931851</c:v>
                </c:pt>
                <c:pt idx="73">
                  <c:v>0.36354017508682457</c:v>
                </c:pt>
                <c:pt idx="74">
                  <c:v>0.35939147346064826</c:v>
                </c:pt>
                <c:pt idx="75">
                  <c:v>0.35835078456013536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9-4689-A0C6-C9A50285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3728"/>
        <c:axId val="398276864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'M20_0.1mlpm'!$F$30:$F$105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'M20_0.1mlpm'!$I$30:$I$105</c:f>
              <c:numCache>
                <c:formatCode>0.000</c:formatCode>
                <c:ptCount val="76"/>
                <c:pt idx="0">
                  <c:v>1.032</c:v>
                </c:pt>
                <c:pt idx="1">
                  <c:v>1.1005</c:v>
                </c:pt>
                <c:pt idx="2">
                  <c:v>1.1226666666666667</c:v>
                </c:pt>
                <c:pt idx="3">
                  <c:v>1.123</c:v>
                </c:pt>
                <c:pt idx="4">
                  <c:v>1.1262000000000001</c:v>
                </c:pt>
                <c:pt idx="5">
                  <c:v>1.1173333333333333</c:v>
                </c:pt>
                <c:pt idx="6">
                  <c:v>1.1214285714285714</c:v>
                </c:pt>
                <c:pt idx="7">
                  <c:v>1.119375</c:v>
                </c:pt>
                <c:pt idx="8">
                  <c:v>1.1176666666666666</c:v>
                </c:pt>
                <c:pt idx="9">
                  <c:v>1.1167</c:v>
                </c:pt>
                <c:pt idx="10">
                  <c:v>1.1198181818181818</c:v>
                </c:pt>
                <c:pt idx="11">
                  <c:v>1.1134166666666667</c:v>
                </c:pt>
                <c:pt idx="12">
                  <c:v>1.1152307692307692</c:v>
                </c:pt>
                <c:pt idx="13">
                  <c:v>1.1167142857142858</c:v>
                </c:pt>
                <c:pt idx="14">
                  <c:v>1.1168666666666667</c:v>
                </c:pt>
                <c:pt idx="15">
                  <c:v>1.1179375</c:v>
                </c:pt>
                <c:pt idx="16">
                  <c:v>1.115</c:v>
                </c:pt>
                <c:pt idx="17">
                  <c:v>1.1137222222222223</c:v>
                </c:pt>
                <c:pt idx="18">
                  <c:v>1.108736842105263</c:v>
                </c:pt>
                <c:pt idx="19">
                  <c:v>1.1095000000000002</c:v>
                </c:pt>
                <c:pt idx="20">
                  <c:v>1.1093809523809524</c:v>
                </c:pt>
                <c:pt idx="21">
                  <c:v>1.107</c:v>
                </c:pt>
                <c:pt idx="22">
                  <c:v>1.1049565217391304</c:v>
                </c:pt>
                <c:pt idx="23">
                  <c:v>1.1030833333333334</c:v>
                </c:pt>
                <c:pt idx="24">
                  <c:v>1.1018399999999999</c:v>
                </c:pt>
                <c:pt idx="25">
                  <c:v>1.0995384615384616</c:v>
                </c:pt>
                <c:pt idx="26">
                  <c:v>1.0948518518518517</c:v>
                </c:pt>
                <c:pt idx="27">
                  <c:v>1.0920357142857144</c:v>
                </c:pt>
                <c:pt idx="28">
                  <c:v>1.0902758620689654</c:v>
                </c:pt>
                <c:pt idx="29">
                  <c:v>1.0874999999999999</c:v>
                </c:pt>
                <c:pt idx="30">
                  <c:v>1.0854516129032259</c:v>
                </c:pt>
                <c:pt idx="31">
                  <c:v>1.08296875</c:v>
                </c:pt>
                <c:pt idx="32">
                  <c:v>1.078878787878788</c:v>
                </c:pt>
                <c:pt idx="33">
                  <c:v>1.0777058823529413</c:v>
                </c:pt>
                <c:pt idx="34">
                  <c:v>1.0760285714285716</c:v>
                </c:pt>
                <c:pt idx="35">
                  <c:v>1.0735277777777776</c:v>
                </c:pt>
                <c:pt idx="36">
                  <c:v>1.0703243243243243</c:v>
                </c:pt>
                <c:pt idx="37">
                  <c:v>1.0696052631578947</c:v>
                </c:pt>
                <c:pt idx="38">
                  <c:v>1.0656923076923077</c:v>
                </c:pt>
                <c:pt idx="39">
                  <c:v>1.063625</c:v>
                </c:pt>
                <c:pt idx="40">
                  <c:v>1.0615609756097562</c:v>
                </c:pt>
                <c:pt idx="41">
                  <c:v>1.0604523809523809</c:v>
                </c:pt>
                <c:pt idx="42">
                  <c:v>1.0591162790697675</c:v>
                </c:pt>
                <c:pt idx="43">
                  <c:v>1.0562045454545455</c:v>
                </c:pt>
                <c:pt idx="44">
                  <c:v>1.0547111111111112</c:v>
                </c:pt>
                <c:pt idx="45">
                  <c:v>1.0529130434782608</c:v>
                </c:pt>
                <c:pt idx="46">
                  <c:v>1.0506382978723405</c:v>
                </c:pt>
                <c:pt idx="47">
                  <c:v>1.0500208333333334</c:v>
                </c:pt>
                <c:pt idx="48">
                  <c:v>1.0471428571428572</c:v>
                </c:pt>
                <c:pt idx="49">
                  <c:v>1.0457399999999999</c:v>
                </c:pt>
                <c:pt idx="50">
                  <c:v>1.0449411764705883</c:v>
                </c:pt>
                <c:pt idx="51">
                  <c:v>1.0422884615384616</c:v>
                </c:pt>
                <c:pt idx="52">
                  <c:v>1.0415660377358491</c:v>
                </c:pt>
                <c:pt idx="53">
                  <c:v>1.0407592592592592</c:v>
                </c:pt>
                <c:pt idx="54">
                  <c:v>1.0387818181818183</c:v>
                </c:pt>
                <c:pt idx="55">
                  <c:v>1.0373571428571429</c:v>
                </c:pt>
                <c:pt idx="56">
                  <c:v>1.0355438596491229</c:v>
                </c:pt>
                <c:pt idx="57">
                  <c:v>1.0345862068965517</c:v>
                </c:pt>
                <c:pt idx="58">
                  <c:v>1.033949152542373</c:v>
                </c:pt>
                <c:pt idx="59">
                  <c:v>1.0317499999999999</c:v>
                </c:pt>
                <c:pt idx="60">
                  <c:v>1.0302786885245903</c:v>
                </c:pt>
                <c:pt idx="61">
                  <c:v>1.0298225806451613</c:v>
                </c:pt>
                <c:pt idx="62">
                  <c:v>1.028920634920635</c:v>
                </c:pt>
                <c:pt idx="63">
                  <c:v>1.0279218750000001</c:v>
                </c:pt>
                <c:pt idx="64">
                  <c:v>1.0264</c:v>
                </c:pt>
                <c:pt idx="65">
                  <c:v>1.0257121212121212</c:v>
                </c:pt>
                <c:pt idx="66">
                  <c:v>1.0246865671641789</c:v>
                </c:pt>
                <c:pt idx="67">
                  <c:v>1.0236470588235296</c:v>
                </c:pt>
                <c:pt idx="68">
                  <c:v>1.0230144927536231</c:v>
                </c:pt>
                <c:pt idx="69">
                  <c:v>1.0220428571428573</c:v>
                </c:pt>
                <c:pt idx="70">
                  <c:v>1.0209014084507042</c:v>
                </c:pt>
                <c:pt idx="71">
                  <c:v>1.0204722222222222</c:v>
                </c:pt>
                <c:pt idx="72">
                  <c:v>1.0193424657534247</c:v>
                </c:pt>
                <c:pt idx="73">
                  <c:v>1.0184324324324325</c:v>
                </c:pt>
                <c:pt idx="74">
                  <c:v>1.0182933333333333</c:v>
                </c:pt>
                <c:pt idx="75">
                  <c:v>1.0174342105263159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9-4689-A0C6-C9A50285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7256"/>
        <c:axId val="398274512"/>
      </c:scatterChart>
      <c:valAx>
        <c:axId val="398273728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6864"/>
        <c:crosses val="autoZero"/>
        <c:crossBetween val="midCat"/>
        <c:majorUnit val="0.2"/>
      </c:valAx>
      <c:valAx>
        <c:axId val="3982768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3728"/>
        <c:crosses val="autoZero"/>
        <c:crossBetween val="midCat"/>
      </c:valAx>
      <c:valAx>
        <c:axId val="398274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7256"/>
        <c:crosses val="max"/>
        <c:crossBetween val="midCat"/>
      </c:valAx>
      <c:valAx>
        <c:axId val="39827725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827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M2_2!$F$30:$F$105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M2_2!$U$30:$U$105</c:f>
              <c:numCache>
                <c:formatCode>General</c:formatCode>
                <c:ptCount val="76"/>
                <c:pt idx="0">
                  <c:v>1.6101184130396065</c:v>
                </c:pt>
                <c:pt idx="1">
                  <c:v>1.1620277872725706</c:v>
                </c:pt>
                <c:pt idx="2">
                  <c:v>0.84700110390506811</c:v>
                </c:pt>
                <c:pt idx="3">
                  <c:v>0.87525674728612468</c:v>
                </c:pt>
                <c:pt idx="4">
                  <c:v>0.82326800123265542</c:v>
                </c:pt>
                <c:pt idx="5">
                  <c:v>0.91257049066487439</c:v>
                </c:pt>
                <c:pt idx="6">
                  <c:v>0.83795803134414382</c:v>
                </c:pt>
                <c:pt idx="7">
                  <c:v>0.84830323177076827</c:v>
                </c:pt>
                <c:pt idx="8">
                  <c:v>0.88798264297311813</c:v>
                </c:pt>
                <c:pt idx="9">
                  <c:v>0.90462581281766019</c:v>
                </c:pt>
                <c:pt idx="10">
                  <c:v>0.83913427355198356</c:v>
                </c:pt>
                <c:pt idx="11">
                  <c:v>0.91524513957867148</c:v>
                </c:pt>
                <c:pt idx="12">
                  <c:v>0.88537757327408573</c:v>
                </c:pt>
                <c:pt idx="13">
                  <c:v>0.86504367580257535</c:v>
                </c:pt>
                <c:pt idx="14">
                  <c:v>0.86878945189887458</c:v>
                </c:pt>
                <c:pt idx="15">
                  <c:v>0.85671658680717899</c:v>
                </c:pt>
                <c:pt idx="16">
                  <c:v>0.86716292223982383</c:v>
                </c:pt>
                <c:pt idx="17">
                  <c:v>0.86807078633705981</c:v>
                </c:pt>
                <c:pt idx="18">
                  <c:v>0.86391666816372781</c:v>
                </c:pt>
                <c:pt idx="19">
                  <c:v>0.87432458589958917</c:v>
                </c:pt>
                <c:pt idx="20">
                  <c:v>0.84780467658409198</c:v>
                </c:pt>
                <c:pt idx="21">
                  <c:v>0.84509974660208931</c:v>
                </c:pt>
                <c:pt idx="22">
                  <c:v>0.87217411739912665</c:v>
                </c:pt>
                <c:pt idx="23">
                  <c:v>0.8380455484090199</c:v>
                </c:pt>
                <c:pt idx="24">
                  <c:v>0.85870765070582067</c:v>
                </c:pt>
                <c:pt idx="25">
                  <c:v>0.86980169902390025</c:v>
                </c:pt>
                <c:pt idx="26">
                  <c:v>0.84725938703598236</c:v>
                </c:pt>
                <c:pt idx="27">
                  <c:v>0.83233343465846277</c:v>
                </c:pt>
                <c:pt idx="28">
                  <c:v>0.81121755421807773</c:v>
                </c:pt>
                <c:pt idx="29">
                  <c:v>0.81734944247884511</c:v>
                </c:pt>
                <c:pt idx="30">
                  <c:v>0.81393236410439462</c:v>
                </c:pt>
                <c:pt idx="31">
                  <c:v>0.80362189773718995</c:v>
                </c:pt>
                <c:pt idx="32">
                  <c:v>0.78816994773045368</c:v>
                </c:pt>
                <c:pt idx="33">
                  <c:v>0.78029474358939255</c:v>
                </c:pt>
                <c:pt idx="34">
                  <c:v>0.77561718115208489</c:v>
                </c:pt>
                <c:pt idx="35">
                  <c:v>0.7663510922356469</c:v>
                </c:pt>
                <c:pt idx="36">
                  <c:v>0.76631911999409974</c:v>
                </c:pt>
                <c:pt idx="37">
                  <c:v>0.75877896525363553</c:v>
                </c:pt>
                <c:pt idx="38">
                  <c:v>0.74966399491552871</c:v>
                </c:pt>
                <c:pt idx="39">
                  <c:v>0.73855475050616115</c:v>
                </c:pt>
                <c:pt idx="40">
                  <c:v>0.73638519950986092</c:v>
                </c:pt>
                <c:pt idx="41">
                  <c:v>0.73159366517141122</c:v>
                </c:pt>
                <c:pt idx="42">
                  <c:v>0.72496891791853324</c:v>
                </c:pt>
                <c:pt idx="43">
                  <c:v>0.7236663304223997</c:v>
                </c:pt>
                <c:pt idx="44">
                  <c:v>0.71930418899617421</c:v>
                </c:pt>
                <c:pt idx="45">
                  <c:v>0.7101990215415257</c:v>
                </c:pt>
                <c:pt idx="46">
                  <c:v>0.70600349601138568</c:v>
                </c:pt>
                <c:pt idx="47">
                  <c:v>0.69880815892782044</c:v>
                </c:pt>
                <c:pt idx="48">
                  <c:v>0.69812901142769523</c:v>
                </c:pt>
                <c:pt idx="49">
                  <c:v>0.69300092649017475</c:v>
                </c:pt>
                <c:pt idx="50">
                  <c:v>0.68981910000134272</c:v>
                </c:pt>
                <c:pt idx="51">
                  <c:v>0.68344832141619438</c:v>
                </c:pt>
                <c:pt idx="52">
                  <c:v>0.68345267775514928</c:v>
                </c:pt>
                <c:pt idx="53">
                  <c:v>0.67932219010692529</c:v>
                </c:pt>
                <c:pt idx="54">
                  <c:v>0.66751764731012719</c:v>
                </c:pt>
                <c:pt idx="55">
                  <c:v>0.66608085267646799</c:v>
                </c:pt>
                <c:pt idx="56">
                  <c:v>0.66064521658783015</c:v>
                </c:pt>
                <c:pt idx="57">
                  <c:v>0.65290682726636162</c:v>
                </c:pt>
                <c:pt idx="58">
                  <c:v>0.65406197923913134</c:v>
                </c:pt>
                <c:pt idx="59">
                  <c:v>0.65284053026160338</c:v>
                </c:pt>
                <c:pt idx="60">
                  <c:v>0.65836679236328177</c:v>
                </c:pt>
                <c:pt idx="61">
                  <c:v>0.651486283462414</c:v>
                </c:pt>
                <c:pt idx="62">
                  <c:v>0.64579102144468292</c:v>
                </c:pt>
                <c:pt idx="63">
                  <c:v>0.64154660333049141</c:v>
                </c:pt>
                <c:pt idx="64">
                  <c:v>0.63919749308366991</c:v>
                </c:pt>
                <c:pt idx="65">
                  <c:v>0.63299611400571776</c:v>
                </c:pt>
                <c:pt idx="66">
                  <c:v>0.62594972330081433</c:v>
                </c:pt>
                <c:pt idx="67">
                  <c:v>0.62282907194447068</c:v>
                </c:pt>
                <c:pt idx="68">
                  <c:v>0.6166836539086562</c:v>
                </c:pt>
                <c:pt idx="69">
                  <c:v>0.61898347188025182</c:v>
                </c:pt>
                <c:pt idx="70">
                  <c:v>0.61146520517602843</c:v>
                </c:pt>
                <c:pt idx="71">
                  <c:v>0.82141337404659243</c:v>
                </c:pt>
                <c:pt idx="72">
                  <c:v>1.1010822682300068</c:v>
                </c:pt>
                <c:pt idx="73">
                  <c:v>1.379586648666655</c:v>
                </c:pt>
                <c:pt idx="74">
                  <c:v>1.6580910291033073</c:v>
                </c:pt>
                <c:pt idx="75">
                  <c:v>1.9365954095399556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191-86B3-24830556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9768"/>
        <c:axId val="397206632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M2_2!$F$30:$F$105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M2_2!$I$30:$I$105</c:f>
              <c:numCache>
                <c:formatCode>0.000</c:formatCode>
                <c:ptCount val="76"/>
                <c:pt idx="0">
                  <c:v>1.079</c:v>
                </c:pt>
                <c:pt idx="1">
                  <c:v>1.0555000000000001</c:v>
                </c:pt>
                <c:pt idx="2">
                  <c:v>1.0393333333333332</c:v>
                </c:pt>
                <c:pt idx="3">
                  <c:v>1.0409999999999999</c:v>
                </c:pt>
                <c:pt idx="4">
                  <c:v>1.0384</c:v>
                </c:pt>
                <c:pt idx="5">
                  <c:v>1.0431666666666668</c:v>
                </c:pt>
                <c:pt idx="6">
                  <c:v>1.0392857142857144</c:v>
                </c:pt>
                <c:pt idx="7">
                  <c:v>1.0398750000000001</c:v>
                </c:pt>
                <c:pt idx="8">
                  <c:v>1.042</c:v>
                </c:pt>
                <c:pt idx="9">
                  <c:v>1.0428999999999999</c:v>
                </c:pt>
                <c:pt idx="10">
                  <c:v>1.0394545454545454</c:v>
                </c:pt>
                <c:pt idx="11">
                  <c:v>1.0435000000000001</c:v>
                </c:pt>
                <c:pt idx="12">
                  <c:v>1.041923076923077</c:v>
                </c:pt>
                <c:pt idx="13">
                  <c:v>1.0408571428571427</c:v>
                </c:pt>
                <c:pt idx="14">
                  <c:v>1.0410666666666666</c:v>
                </c:pt>
                <c:pt idx="15">
                  <c:v>1.0404374999999999</c:v>
                </c:pt>
                <c:pt idx="16">
                  <c:v>1.0409999999999999</c:v>
                </c:pt>
                <c:pt idx="17">
                  <c:v>1.0410555555555556</c:v>
                </c:pt>
                <c:pt idx="18">
                  <c:v>1.0408421052631578</c:v>
                </c:pt>
                <c:pt idx="19">
                  <c:v>1.0413999999999999</c:v>
                </c:pt>
                <c:pt idx="20">
                  <c:v>1.04</c:v>
                </c:pt>
                <c:pt idx="21">
                  <c:v>1.0398636363636362</c:v>
                </c:pt>
                <c:pt idx="22">
                  <c:v>1.0413043478260868</c:v>
                </c:pt>
                <c:pt idx="23">
                  <c:v>1.0395000000000001</c:v>
                </c:pt>
                <c:pt idx="24">
                  <c:v>1.0406</c:v>
                </c:pt>
                <c:pt idx="25">
                  <c:v>1.0411923076923078</c:v>
                </c:pt>
                <c:pt idx="26">
                  <c:v>1.04</c:v>
                </c:pt>
                <c:pt idx="27">
                  <c:v>1.0392142857142856</c:v>
                </c:pt>
                <c:pt idx="28">
                  <c:v>1.038103448275862</c:v>
                </c:pt>
                <c:pt idx="29">
                  <c:v>1.0384333333333333</c:v>
                </c:pt>
                <c:pt idx="30">
                  <c:v>1.038258064516129</c:v>
                </c:pt>
                <c:pt idx="31">
                  <c:v>1.03771875</c:v>
                </c:pt>
                <c:pt idx="32">
                  <c:v>1.036909090909091</c:v>
                </c:pt>
                <c:pt idx="33">
                  <c:v>1.0365</c:v>
                </c:pt>
                <c:pt idx="34">
                  <c:v>1.0345428571428572</c:v>
                </c:pt>
                <c:pt idx="35">
                  <c:v>1.0341111111111112</c:v>
                </c:pt>
                <c:pt idx="36">
                  <c:v>1.0341621621621622</c:v>
                </c:pt>
                <c:pt idx="37">
                  <c:v>1.0338157894736841</c:v>
                </c:pt>
                <c:pt idx="38">
                  <c:v>1.0333846153846153</c:v>
                </c:pt>
                <c:pt idx="39">
                  <c:v>1.032125</c:v>
                </c:pt>
                <c:pt idx="40">
                  <c:v>1.0320731707317072</c:v>
                </c:pt>
                <c:pt idx="41">
                  <c:v>1.0318809523809525</c:v>
                </c:pt>
                <c:pt idx="42">
                  <c:v>1.0305813953488372</c:v>
                </c:pt>
                <c:pt idx="43">
                  <c:v>1.0305909090909091</c:v>
                </c:pt>
                <c:pt idx="44">
                  <c:v>1.0292888888888889</c:v>
                </c:pt>
                <c:pt idx="45">
                  <c:v>1.0282826086956522</c:v>
                </c:pt>
                <c:pt idx="46">
                  <c:v>1.0281702127659573</c:v>
                </c:pt>
                <c:pt idx="47">
                  <c:v>1.0271666666666668</c:v>
                </c:pt>
                <c:pt idx="48">
                  <c:v>1.0272448979591837</c:v>
                </c:pt>
                <c:pt idx="49">
                  <c:v>1.0262199999999999</c:v>
                </c:pt>
                <c:pt idx="50">
                  <c:v>1.0261764705882352</c:v>
                </c:pt>
                <c:pt idx="51">
                  <c:v>1.0252884615384614</c:v>
                </c:pt>
                <c:pt idx="52">
                  <c:v>1.0254150943396227</c:v>
                </c:pt>
                <c:pt idx="53">
                  <c:v>1.0244814814814815</c:v>
                </c:pt>
                <c:pt idx="54">
                  <c:v>1.024</c:v>
                </c:pt>
                <c:pt idx="55">
                  <c:v>1.0240535714285715</c:v>
                </c:pt>
                <c:pt idx="56">
                  <c:v>1.0232807017543859</c:v>
                </c:pt>
                <c:pt idx="57">
                  <c:v>1.0226551724137931</c:v>
                </c:pt>
                <c:pt idx="58">
                  <c:v>1.0228474576271187</c:v>
                </c:pt>
                <c:pt idx="59">
                  <c:v>1.0219499999999999</c:v>
                </c:pt>
                <c:pt idx="60">
                  <c:v>1.0223770491803279</c:v>
                </c:pt>
                <c:pt idx="61">
                  <c:v>1.0217903225806451</c:v>
                </c:pt>
                <c:pt idx="62">
                  <c:v>1.0211746031746032</c:v>
                </c:pt>
                <c:pt idx="63">
                  <c:v>1.020515625</c:v>
                </c:pt>
                <c:pt idx="64">
                  <c:v>1.0205384615384614</c:v>
                </c:pt>
                <c:pt idx="65">
                  <c:v>1.0200151515151514</c:v>
                </c:pt>
                <c:pt idx="66">
                  <c:v>1.0197910447761194</c:v>
                </c:pt>
                <c:pt idx="67">
                  <c:v>1.0191617647058824</c:v>
                </c:pt>
                <c:pt idx="68">
                  <c:v>1.0189855072463769</c:v>
                </c:pt>
                <c:pt idx="69">
                  <c:v>1.0192428571428571</c:v>
                </c:pt>
                <c:pt idx="70">
                  <c:v>1.0188732394366198</c:v>
                </c:pt>
                <c:pt idx="71">
                  <c:v>1.0080277777777777</c:v>
                </c:pt>
                <c:pt idx="72">
                  <c:v>0.99416438356164383</c:v>
                </c:pt>
                <c:pt idx="73">
                  <c:v>0.98072972972972972</c:v>
                </c:pt>
                <c:pt idx="74">
                  <c:v>0.96765333333333325</c:v>
                </c:pt>
                <c:pt idx="75">
                  <c:v>0.95492105263157889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1-4191-86B3-24830556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5848"/>
        <c:axId val="397208200"/>
      </c:scatterChart>
      <c:valAx>
        <c:axId val="397209768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6632"/>
        <c:crosses val="autoZero"/>
        <c:crossBetween val="midCat"/>
        <c:majorUnit val="0.2"/>
      </c:valAx>
      <c:valAx>
        <c:axId val="397206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9768"/>
        <c:crosses val="autoZero"/>
        <c:crossBetween val="midCat"/>
      </c:valAx>
      <c:valAx>
        <c:axId val="397208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5848"/>
        <c:crosses val="max"/>
        <c:crossBetween val="midCat"/>
      </c:valAx>
      <c:valAx>
        <c:axId val="39720584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720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'M20_0.5mlpm'!$F$29:$F$105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'M20_0.5mlpm'!$R$29:$R$105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1.7160095657009365E-3</c:v>
                </c:pt>
                <c:pt idx="2">
                  <c:v>3.6161219030601315E-2</c:v>
                </c:pt>
                <c:pt idx="3">
                  <c:v>5.7061943628916083E-2</c:v>
                </c:pt>
                <c:pt idx="4">
                  <c:v>8.0262675091368016E-2</c:v>
                </c:pt>
                <c:pt idx="5">
                  <c:v>9.8480058348189292E-2</c:v>
                </c:pt>
                <c:pt idx="6">
                  <c:v>0.11784744503707932</c:v>
                </c:pt>
                <c:pt idx="7">
                  <c:v>0.14130373281776867</c:v>
                </c:pt>
                <c:pt idx="8">
                  <c:v>0.15824333448340278</c:v>
                </c:pt>
                <c:pt idx="9">
                  <c:v>0.16853847187486259</c:v>
                </c:pt>
                <c:pt idx="10">
                  <c:v>0.18509473906314047</c:v>
                </c:pt>
                <c:pt idx="11">
                  <c:v>0.20369545679731785</c:v>
                </c:pt>
                <c:pt idx="12">
                  <c:v>0.23967400417164322</c:v>
                </c:pt>
                <c:pt idx="13">
                  <c:v>0.260063616133483</c:v>
                </c:pt>
                <c:pt idx="14">
                  <c:v>0.2868421360512593</c:v>
                </c:pt>
                <c:pt idx="15">
                  <c:v>0.30761508249045527</c:v>
                </c:pt>
                <c:pt idx="16">
                  <c:v>0.32659913470198909</c:v>
                </c:pt>
                <c:pt idx="17">
                  <c:v>0.35197209486945963</c:v>
                </c:pt>
                <c:pt idx="18">
                  <c:v>0.36878391837597463</c:v>
                </c:pt>
                <c:pt idx="19">
                  <c:v>0.38278462238187816</c:v>
                </c:pt>
                <c:pt idx="20">
                  <c:v>0.38437285378846048</c:v>
                </c:pt>
                <c:pt idx="21">
                  <c:v>0.39594577277110737</c:v>
                </c:pt>
                <c:pt idx="22">
                  <c:v>0.41403537786881034</c:v>
                </c:pt>
                <c:pt idx="23">
                  <c:v>0.43238053928475018</c:v>
                </c:pt>
                <c:pt idx="24">
                  <c:v>0.44702013408624769</c:v>
                </c:pt>
                <c:pt idx="25">
                  <c:v>0.45501526461357023</c:v>
                </c:pt>
                <c:pt idx="26">
                  <c:v>0.46965485941506679</c:v>
                </c:pt>
                <c:pt idx="27">
                  <c:v>0.4771388773059147</c:v>
                </c:pt>
                <c:pt idx="28">
                  <c:v>0.4880729054929685</c:v>
                </c:pt>
                <c:pt idx="29">
                  <c:v>0.49542914522469705</c:v>
                </c:pt>
                <c:pt idx="30">
                  <c:v>0.50521316997968269</c:v>
                </c:pt>
                <c:pt idx="31">
                  <c:v>0.51308052234788637</c:v>
                </c:pt>
                <c:pt idx="32">
                  <c:v>0.51954231496578451</c:v>
                </c:pt>
                <c:pt idx="33">
                  <c:v>0.53200968106226321</c:v>
                </c:pt>
                <c:pt idx="34">
                  <c:v>0.53514924154307342</c:v>
                </c:pt>
                <c:pt idx="35">
                  <c:v>0.53905547097859696</c:v>
                </c:pt>
                <c:pt idx="36">
                  <c:v>0.54717837966503791</c:v>
                </c:pt>
                <c:pt idx="37">
                  <c:v>0.55542906651059909</c:v>
                </c:pt>
                <c:pt idx="38">
                  <c:v>0.55971863042347791</c:v>
                </c:pt>
                <c:pt idx="39">
                  <c:v>0.56720264831432576</c:v>
                </c:pt>
                <c:pt idx="40">
                  <c:v>0.57021443063601751</c:v>
                </c:pt>
                <c:pt idx="41">
                  <c:v>0.57731511404950919</c:v>
                </c:pt>
                <c:pt idx="42">
                  <c:v>0.58071023084855722</c:v>
                </c:pt>
                <c:pt idx="43">
                  <c:v>0.58768313610293044</c:v>
                </c:pt>
                <c:pt idx="44">
                  <c:v>0.59989494588117132</c:v>
                </c:pt>
                <c:pt idx="45">
                  <c:v>0.60661229481730683</c:v>
                </c:pt>
                <c:pt idx="46">
                  <c:v>0.61486298166286713</c:v>
                </c:pt>
                <c:pt idx="47">
                  <c:v>0.61875121993358628</c:v>
                </c:pt>
                <c:pt idx="48">
                  <c:v>0.62891857916592764</c:v>
                </c:pt>
                <c:pt idx="49">
                  <c:v>0.63423036835175672</c:v>
                </c:pt>
                <c:pt idx="50">
                  <c:v>0.63660325987785549</c:v>
                </c:pt>
                <c:pt idx="51">
                  <c:v>0.63769836981276617</c:v>
                </c:pt>
                <c:pt idx="52">
                  <c:v>0.64071015213445892</c:v>
                </c:pt>
                <c:pt idx="53">
                  <c:v>0.64691638843411881</c:v>
                </c:pt>
                <c:pt idx="54">
                  <c:v>0.65171706498347326</c:v>
                </c:pt>
                <c:pt idx="55">
                  <c:v>0.65907330471520276</c:v>
                </c:pt>
                <c:pt idx="56">
                  <c:v>0.66489620653750736</c:v>
                </c:pt>
                <c:pt idx="57">
                  <c:v>0.66535242567682407</c:v>
                </c:pt>
                <c:pt idx="58">
                  <c:v>0.66887532063499144</c:v>
                </c:pt>
                <c:pt idx="59">
                  <c:v>0.67020799572333645</c:v>
                </c:pt>
                <c:pt idx="60">
                  <c:v>0.67411422515885999</c:v>
                </c:pt>
                <c:pt idx="61">
                  <c:v>0.67482600061641451</c:v>
                </c:pt>
                <c:pt idx="62">
                  <c:v>0.67603089754564016</c:v>
                </c:pt>
                <c:pt idx="63">
                  <c:v>0.68402602807296276</c:v>
                </c:pt>
                <c:pt idx="64">
                  <c:v>0.6861433632808237</c:v>
                </c:pt>
                <c:pt idx="65">
                  <c:v>0.68877181112515928</c:v>
                </c:pt>
                <c:pt idx="66">
                  <c:v>0.69127248081037729</c:v>
                </c:pt>
                <c:pt idx="67">
                  <c:v>0.69362738117167244</c:v>
                </c:pt>
                <c:pt idx="68">
                  <c:v>0.69830027956190843</c:v>
                </c:pt>
                <c:pt idx="69">
                  <c:v>0.75036088382039001</c:v>
                </c:pt>
                <c:pt idx="70">
                  <c:v>0.87781060195892247</c:v>
                </c:pt>
                <c:pt idx="71">
                  <c:v>1.0052603200974568</c:v>
                </c:pt>
                <c:pt idx="72">
                  <c:v>1.1327100382359911</c:v>
                </c:pt>
                <c:pt idx="73">
                  <c:v>1.2601597563745255</c:v>
                </c:pt>
                <c:pt idx="74">
                  <c:v>1.387609474513058</c:v>
                </c:pt>
                <c:pt idx="75">
                  <c:v>1.5150591926515924</c:v>
                </c:pt>
                <c:pt idx="76">
                  <c:v>1.6425089107901267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6-400F-8A1C-2AD57BEA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67848"/>
        <c:axId val="398274904"/>
      </c:scatterChart>
      <c:scatterChart>
        <c:scatterStyle val="lineMarker"/>
        <c:varyColors val="0"/>
        <c:ser>
          <c:idx val="2"/>
          <c:order val="1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'M20_0.5mlpm'!$F$29:$F$105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'M20_0.5mlpm'!$S$29:$S$105</c:f>
              <c:numCache>
                <c:formatCode>General</c:formatCode>
                <c:ptCount val="77"/>
                <c:pt idx="0">
                  <c:v>0.98059530868723332</c:v>
                </c:pt>
                <c:pt idx="1">
                  <c:v>1.0794322473449396</c:v>
                </c:pt>
                <c:pt idx="2">
                  <c:v>0.93026114938115134</c:v>
                </c:pt>
                <c:pt idx="3">
                  <c:v>0.93606547225911918</c:v>
                </c:pt>
                <c:pt idx="4">
                  <c:v>0.90298083185470013</c:v>
                </c:pt>
                <c:pt idx="5">
                  <c:v>0.81997901469975121</c:v>
                </c:pt>
                <c:pt idx="6">
                  <c:v>0.73465546839361462</c:v>
                </c:pt>
                <c:pt idx="7">
                  <c:v>0.68880131765766273</c:v>
                </c:pt>
                <c:pt idx="8">
                  <c:v>0.8994982381279174</c:v>
                </c:pt>
                <c:pt idx="9">
                  <c:v>1.0794322473449403</c:v>
                </c:pt>
                <c:pt idx="10">
                  <c:v>1.1804274654215896</c:v>
                </c:pt>
                <c:pt idx="11">
                  <c:v>1.1583710384853094</c:v>
                </c:pt>
                <c:pt idx="12">
                  <c:v>1.0057173467947387</c:v>
                </c:pt>
                <c:pt idx="13">
                  <c:v>1.0155846956872878</c:v>
                </c:pt>
                <c:pt idx="14">
                  <c:v>0.94593282115166621</c:v>
                </c:pt>
                <c:pt idx="15">
                  <c:v>0.87453964975265641</c:v>
                </c:pt>
                <c:pt idx="16">
                  <c:v>0.66484014412575365</c:v>
                </c:pt>
                <c:pt idx="17">
                  <c:v>0.47031360284768658</c:v>
                </c:pt>
                <c:pt idx="18">
                  <c:v>0.47089403513548589</c:v>
                </c:pt>
                <c:pt idx="19">
                  <c:v>0.58532092069758135</c:v>
                </c:pt>
                <c:pt idx="20">
                  <c:v>0.73465546839361939</c:v>
                </c:pt>
                <c:pt idx="21">
                  <c:v>0.68647958850648405</c:v>
                </c:pt>
                <c:pt idx="22">
                  <c:v>0.60812122965390469</c:v>
                </c:pt>
                <c:pt idx="23">
                  <c:v>0.50944774072844057</c:v>
                </c:pt>
                <c:pt idx="24">
                  <c:v>0.47346093888503316</c:v>
                </c:pt>
                <c:pt idx="25">
                  <c:v>0.45082407966095589</c:v>
                </c:pt>
                <c:pt idx="26">
                  <c:v>0.40613079350060438</c:v>
                </c:pt>
                <c:pt idx="27">
                  <c:v>0.40438949663721169</c:v>
                </c:pt>
                <c:pt idx="28">
                  <c:v>0.36608096564262105</c:v>
                </c:pt>
                <c:pt idx="29">
                  <c:v>0.39742430918365612</c:v>
                </c:pt>
                <c:pt idx="30">
                  <c:v>0.35795491361346138</c:v>
                </c:pt>
                <c:pt idx="31">
                  <c:v>0.30687687228734062</c:v>
                </c:pt>
                <c:pt idx="32">
                  <c:v>0.28307914848766319</c:v>
                </c:pt>
                <c:pt idx="33">
                  <c:v>0.26740747671715509</c:v>
                </c:pt>
                <c:pt idx="34">
                  <c:v>0.29758995568259455</c:v>
                </c:pt>
                <c:pt idx="35">
                  <c:v>0.31268119516530962</c:v>
                </c:pt>
                <c:pt idx="36">
                  <c:v>0.26276401841477792</c:v>
                </c:pt>
                <c:pt idx="37">
                  <c:v>0.24651191435645947</c:v>
                </c:pt>
                <c:pt idx="38">
                  <c:v>0.23664456546391613</c:v>
                </c:pt>
                <c:pt idx="39">
                  <c:v>0.2337424040249351</c:v>
                </c:pt>
                <c:pt idx="40">
                  <c:v>0.31674422117988832</c:v>
                </c:pt>
                <c:pt idx="41">
                  <c:v>0.35331145531109093</c:v>
                </c:pt>
                <c:pt idx="42">
                  <c:v>0.39626344460806034</c:v>
                </c:pt>
                <c:pt idx="43">
                  <c:v>0.35024584413986165</c:v>
                </c:pt>
                <c:pt idx="44">
                  <c:v>0.31882077573271084</c:v>
                </c:pt>
                <c:pt idx="45">
                  <c:v>0.31475774971812953</c:v>
                </c:pt>
                <c:pt idx="46">
                  <c:v>0.26782445927270815</c:v>
                </c:pt>
                <c:pt idx="47">
                  <c:v>0.20704251878628133</c:v>
                </c:pt>
                <c:pt idx="48">
                  <c:v>0.12287983705574217</c:v>
                </c:pt>
                <c:pt idx="49">
                  <c:v>0.13390805052388086</c:v>
                </c:pt>
                <c:pt idx="50">
                  <c:v>0.17918176897203208</c:v>
                </c:pt>
                <c:pt idx="51">
                  <c:v>0.24419018520528399</c:v>
                </c:pt>
                <c:pt idx="52">
                  <c:v>0.27495309645851862</c:v>
                </c:pt>
                <c:pt idx="53">
                  <c:v>0.22735764885917698</c:v>
                </c:pt>
                <c:pt idx="54">
                  <c:v>0.18440565956220753</c:v>
                </c:pt>
                <c:pt idx="55">
                  <c:v>0.11923379359671622</c:v>
                </c:pt>
                <c:pt idx="56">
                  <c:v>0.10580212611127132</c:v>
                </c:pt>
                <c:pt idx="57">
                  <c:v>0.109865152125852</c:v>
                </c:pt>
                <c:pt idx="58">
                  <c:v>8.5985703460050592E-2</c:v>
                </c:pt>
                <c:pt idx="59">
                  <c:v>0.13424330821330371</c:v>
                </c:pt>
                <c:pt idx="60">
                  <c:v>0.15107584455941059</c:v>
                </c:pt>
                <c:pt idx="61">
                  <c:v>0.17263356407401778</c:v>
                </c:pt>
                <c:pt idx="62">
                  <c:v>0.16002750347473979</c:v>
                </c:pt>
                <c:pt idx="63">
                  <c:v>0.11052730927977461</c:v>
                </c:pt>
                <c:pt idx="64">
                  <c:v>0.13250201134994061</c:v>
                </c:pt>
                <c:pt idx="65">
                  <c:v>0.59146050126500016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6-400F-8A1C-2AD57BEA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68240"/>
        <c:axId val="398269416"/>
      </c:scatterChart>
      <c:valAx>
        <c:axId val="398267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4904"/>
        <c:crosses val="autoZero"/>
        <c:crossBetween val="midCat"/>
        <c:majorUnit val="0.1"/>
      </c:valAx>
      <c:valAx>
        <c:axId val="398274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7848"/>
        <c:crosses val="autoZero"/>
        <c:crossBetween val="midCat"/>
      </c:valAx>
      <c:valAx>
        <c:axId val="39826941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8240"/>
        <c:crosses val="max"/>
        <c:crossBetween val="midCat"/>
      </c:valAx>
      <c:valAx>
        <c:axId val="39826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6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'M20_0.5mlpm'!$F$30:$F$105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'M20_0.5mlpm'!$U$30:$U$105</c:f>
              <c:numCache>
                <c:formatCode>General</c:formatCode>
                <c:ptCount val="76"/>
                <c:pt idx="0">
                  <c:v>7.7949734521965033E-2</c:v>
                </c:pt>
                <c:pt idx="1">
                  <c:v>0.77273672224051426</c:v>
                </c:pt>
                <c:pt idx="2">
                  <c:v>0.82377670677604331</c:v>
                </c:pt>
                <c:pt idx="3">
                  <c:v>0.87353699486912739</c:v>
                </c:pt>
                <c:pt idx="4">
                  <c:v>0.86554851640839503</c:v>
                </c:pt>
                <c:pt idx="5">
                  <c:v>0.8675668241755643</c:v>
                </c:pt>
                <c:pt idx="6">
                  <c:v>0.89199230342025781</c:v>
                </c:pt>
                <c:pt idx="7">
                  <c:v>0.8788061520693341</c:v>
                </c:pt>
                <c:pt idx="8">
                  <c:v>0.83906319144904806</c:v>
                </c:pt>
                <c:pt idx="9">
                  <c:v>0.83137844802780947</c:v>
                </c:pt>
                <c:pt idx="10">
                  <c:v>0.83239544064668236</c:v>
                </c:pt>
                <c:pt idx="11">
                  <c:v>0.8904458068463319</c:v>
                </c:pt>
                <c:pt idx="12">
                  <c:v>0.89285134048940651</c:v>
                </c:pt>
                <c:pt idx="13">
                  <c:v>0.91274981026373569</c:v>
                </c:pt>
                <c:pt idx="14">
                  <c:v>0.91456990324712206</c:v>
                </c:pt>
                <c:pt idx="15">
                  <c:v>0.91182258253573689</c:v>
                </c:pt>
                <c:pt idx="16">
                  <c:v>0.92400094893782958</c:v>
                </c:pt>
                <c:pt idx="17">
                  <c:v>0.91642286390179051</c:v>
                </c:pt>
                <c:pt idx="18">
                  <c:v>0.90377389378671025</c:v>
                </c:pt>
                <c:pt idx="19">
                  <c:v>0.86868988330136032</c:v>
                </c:pt>
                <c:pt idx="20">
                  <c:v>0.85436635310952491</c:v>
                </c:pt>
                <c:pt idx="21">
                  <c:v>0.85299981595798768</c:v>
                </c:pt>
                <c:pt idx="22">
                  <c:v>0.85218858745454173</c:v>
                </c:pt>
                <c:pt idx="23">
                  <c:v>0.84529930720621171</c:v>
                </c:pt>
                <c:pt idx="24">
                  <c:v>0.82829501111220794</c:v>
                </c:pt>
                <c:pt idx="25">
                  <c:v>0.82269511307495624</c:v>
                </c:pt>
                <c:pt idx="26">
                  <c:v>0.80682694903942909</c:v>
                </c:pt>
                <c:pt idx="27">
                  <c:v>0.79693391866550212</c:v>
                </c:pt>
                <c:pt idx="28">
                  <c:v>0.78266418498983736</c:v>
                </c:pt>
                <c:pt idx="29">
                  <c:v>0.77252886102444618</c:v>
                </c:pt>
                <c:pt idx="30">
                  <c:v>0.76046780635990074</c:v>
                </c:pt>
                <c:pt idx="31">
                  <c:v>0.74728805047521474</c:v>
                </c:pt>
                <c:pt idx="32">
                  <c:v>0.74228282498279741</c:v>
                </c:pt>
                <c:pt idx="33">
                  <c:v>0.72629042330399018</c:v>
                </c:pt>
                <c:pt idx="34">
                  <c:v>0.71200505478872811</c:v>
                </c:pt>
                <c:pt idx="35">
                  <c:v>0.7032741626403588</c:v>
                </c:pt>
                <c:pt idx="36">
                  <c:v>0.6951204122644663</c:v>
                </c:pt>
                <c:pt idx="37">
                  <c:v>0.68303107513479344</c:v>
                </c:pt>
                <c:pt idx="38">
                  <c:v>0.67491367268786195</c:v>
                </c:pt>
                <c:pt idx="39">
                  <c:v>0.66250160335802577</c:v>
                </c:pt>
                <c:pt idx="40">
                  <c:v>0.65481109905126411</c:v>
                </c:pt>
                <c:pt idx="41">
                  <c:v>0.64375797246792199</c:v>
                </c:pt>
                <c:pt idx="42">
                  <c:v>0.6366712623662919</c:v>
                </c:pt>
                <c:pt idx="43">
                  <c:v>0.63489581436302511</c:v>
                </c:pt>
                <c:pt idx="44">
                  <c:v>0.62805976370925365</c:v>
                </c:pt>
                <c:pt idx="45">
                  <c:v>0.62290631088646675</c:v>
                </c:pt>
                <c:pt idx="46">
                  <c:v>0.61477111786927063</c:v>
                </c:pt>
                <c:pt idx="47">
                  <c:v>0.61174400806978046</c:v>
                </c:pt>
                <c:pt idx="48">
                  <c:v>0.60464161705113406</c:v>
                </c:pt>
                <c:pt idx="49">
                  <c:v>0.5953093663148098</c:v>
                </c:pt>
                <c:pt idx="50">
                  <c:v>0.58524518030405759</c:v>
                </c:pt>
                <c:pt idx="51">
                  <c:v>0.57710468310170471</c:v>
                </c:pt>
                <c:pt idx="52">
                  <c:v>0.57182220040785059</c:v>
                </c:pt>
                <c:pt idx="53">
                  <c:v>0.56561282421109005</c:v>
                </c:pt>
                <c:pt idx="54">
                  <c:v>0.56160383704440198</c:v>
                </c:pt>
                <c:pt idx="55">
                  <c:v>0.55656021808107081</c:v>
                </c:pt>
                <c:pt idx="56">
                  <c:v>0.54764717787449313</c:v>
                </c:pt>
                <c:pt idx="57">
                  <c:v>0.54128751729822278</c:v>
                </c:pt>
                <c:pt idx="58">
                  <c:v>0.5337092652459553</c:v>
                </c:pt>
                <c:pt idx="59">
                  <c:v>0.5280342853956691</c:v>
                </c:pt>
                <c:pt idx="60">
                  <c:v>0.52027395530429688</c:v>
                </c:pt>
                <c:pt idx="61">
                  <c:v>0.51323630661243624</c:v>
                </c:pt>
                <c:pt idx="62">
                  <c:v>0.51092502429547626</c:v>
                </c:pt>
                <c:pt idx="63">
                  <c:v>0.50470708500083061</c:v>
                </c:pt>
                <c:pt idx="64">
                  <c:v>0.49900984476993565</c:v>
                </c:pt>
                <c:pt idx="65">
                  <c:v>0.49339138685184253</c:v>
                </c:pt>
                <c:pt idx="66">
                  <c:v>0.48809194703839676</c:v>
                </c:pt>
                <c:pt idx="67">
                  <c:v>0.48416609325518062</c:v>
                </c:pt>
                <c:pt idx="68">
                  <c:v>0.51591198019464846</c:v>
                </c:pt>
                <c:pt idx="69">
                  <c:v>0.60354026396835192</c:v>
                </c:pt>
                <c:pt idx="70">
                  <c:v>0.69116854774205672</c:v>
                </c:pt>
                <c:pt idx="71">
                  <c:v>0.7787968315157614</c:v>
                </c:pt>
                <c:pt idx="72">
                  <c:v>0.8664251152894662</c:v>
                </c:pt>
                <c:pt idx="73">
                  <c:v>0.95405339906316977</c:v>
                </c:pt>
                <c:pt idx="74">
                  <c:v>1.0416816828368745</c:v>
                </c:pt>
                <c:pt idx="75">
                  <c:v>1.1293099666105793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F-4156-A9EB-8C25B2D2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5688"/>
        <c:axId val="398276080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'M20_0.5mlpm'!$F$30:$F$105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'M20_0.5mlpm'!$I$30:$I$105</c:f>
              <c:numCache>
                <c:formatCode>0.000</c:formatCode>
                <c:ptCount val="76"/>
                <c:pt idx="0">
                  <c:v>0.98399999999999999</c:v>
                </c:pt>
                <c:pt idx="1">
                  <c:v>1.1254999999999999</c:v>
                </c:pt>
                <c:pt idx="2">
                  <c:v>1.1373333333333333</c:v>
                </c:pt>
                <c:pt idx="3">
                  <c:v>1.14775</c:v>
                </c:pt>
                <c:pt idx="4">
                  <c:v>1.1461999999999999</c:v>
                </c:pt>
                <c:pt idx="5">
                  <c:v>1.1466666666666667</c:v>
                </c:pt>
                <c:pt idx="6">
                  <c:v>1.1515714285714285</c:v>
                </c:pt>
                <c:pt idx="7">
                  <c:v>1.1488750000000001</c:v>
                </c:pt>
                <c:pt idx="8">
                  <c:v>1.141</c:v>
                </c:pt>
                <c:pt idx="9">
                  <c:v>1.1396000000000002</c:v>
                </c:pt>
                <c:pt idx="10">
                  <c:v>1.139909090909091</c:v>
                </c:pt>
                <c:pt idx="11">
                  <c:v>1.1515</c:v>
                </c:pt>
                <c:pt idx="12">
                  <c:v>1.1519230769230768</c:v>
                </c:pt>
                <c:pt idx="13">
                  <c:v>1.1558571428571427</c:v>
                </c:pt>
                <c:pt idx="14">
                  <c:v>1.1561333333333332</c:v>
                </c:pt>
                <c:pt idx="15">
                  <c:v>1.1555</c:v>
                </c:pt>
                <c:pt idx="16">
                  <c:v>1.1578823529411766</c:v>
                </c:pt>
                <c:pt idx="17">
                  <c:v>1.1562777777777777</c:v>
                </c:pt>
                <c:pt idx="18">
                  <c:v>1.1536842105263159</c:v>
                </c:pt>
                <c:pt idx="19">
                  <c:v>1.1452500000000001</c:v>
                </c:pt>
                <c:pt idx="20">
                  <c:v>1.1425238095238095</c:v>
                </c:pt>
                <c:pt idx="21">
                  <c:v>1.1423636363636365</c:v>
                </c:pt>
                <c:pt idx="22">
                  <c:v>1.142304347826087</c:v>
                </c:pt>
                <c:pt idx="23">
                  <c:v>1.1410416666666667</c:v>
                </c:pt>
                <c:pt idx="24">
                  <c:v>1.1377999999999999</c:v>
                </c:pt>
                <c:pt idx="25">
                  <c:v>1.1368076923076922</c:v>
                </c:pt>
                <c:pt idx="26">
                  <c:v>1.1338148148148148</c:v>
                </c:pt>
                <c:pt idx="27">
                  <c:v>1.1320000000000001</c:v>
                </c:pt>
                <c:pt idx="28">
                  <c:v>1.1293448275862068</c:v>
                </c:pt>
                <c:pt idx="29">
                  <c:v>1.1275000000000002</c:v>
                </c:pt>
                <c:pt idx="30">
                  <c:v>1.1252903225806452</c:v>
                </c:pt>
                <c:pt idx="31">
                  <c:v>1.1228750000000001</c:v>
                </c:pt>
                <c:pt idx="32">
                  <c:v>1.1220303030303032</c:v>
                </c:pt>
                <c:pt idx="33">
                  <c:v>1.1190882352941176</c:v>
                </c:pt>
                <c:pt idx="34">
                  <c:v>1.1164857142857143</c:v>
                </c:pt>
                <c:pt idx="35">
                  <c:v>1.1149444444444443</c:v>
                </c:pt>
                <c:pt idx="36">
                  <c:v>1.1135135135135137</c:v>
                </c:pt>
                <c:pt idx="37">
                  <c:v>1.111342105263158</c:v>
                </c:pt>
                <c:pt idx="38">
                  <c:v>1.1099230769230768</c:v>
                </c:pt>
                <c:pt idx="39">
                  <c:v>1.1076999999999999</c:v>
                </c:pt>
                <c:pt idx="40">
                  <c:v>1.1063658536585366</c:v>
                </c:pt>
                <c:pt idx="41">
                  <c:v>1.1044047619047619</c:v>
                </c:pt>
                <c:pt idx="42">
                  <c:v>1.1031860465116279</c:v>
                </c:pt>
                <c:pt idx="43">
                  <c:v>1.1029545454545455</c:v>
                </c:pt>
                <c:pt idx="44">
                  <c:v>1.1017777777777777</c:v>
                </c:pt>
                <c:pt idx="45">
                  <c:v>1.100913043478261</c:v>
                </c:pt>
                <c:pt idx="46">
                  <c:v>1.098063829787234</c:v>
                </c:pt>
                <c:pt idx="47">
                  <c:v>1.0976250000000001</c:v>
                </c:pt>
                <c:pt idx="48">
                  <c:v>1.0964285714285715</c:v>
                </c:pt>
                <c:pt idx="49">
                  <c:v>1.0948199999999999</c:v>
                </c:pt>
                <c:pt idx="50">
                  <c:v>1.093078431372549</c:v>
                </c:pt>
                <c:pt idx="51">
                  <c:v>1.0916923076923077</c:v>
                </c:pt>
                <c:pt idx="52">
                  <c:v>1.0908301886792453</c:v>
                </c:pt>
                <c:pt idx="53">
                  <c:v>1.0897962962962962</c:v>
                </c:pt>
                <c:pt idx="54">
                  <c:v>1.0891636363636363</c:v>
                </c:pt>
                <c:pt idx="55">
                  <c:v>1.0883392857142857</c:v>
                </c:pt>
                <c:pt idx="56">
                  <c:v>1.0868070175438596</c:v>
                </c:pt>
                <c:pt idx="57">
                  <c:v>1.0857413793103448</c:v>
                </c:pt>
                <c:pt idx="58">
                  <c:v>1.0840677966101695</c:v>
                </c:pt>
                <c:pt idx="59">
                  <c:v>1.0831333333333333</c:v>
                </c:pt>
                <c:pt idx="60">
                  <c:v>1.0818196721311475</c:v>
                </c:pt>
                <c:pt idx="61">
                  <c:v>1.0803064516129033</c:v>
                </c:pt>
                <c:pt idx="62">
                  <c:v>1.079984126984127</c:v>
                </c:pt>
                <c:pt idx="63">
                  <c:v>1.078953125</c:v>
                </c:pt>
                <c:pt idx="64">
                  <c:v>1.0780153846153846</c:v>
                </c:pt>
                <c:pt idx="65">
                  <c:v>1.0770909090909091</c:v>
                </c:pt>
                <c:pt idx="66">
                  <c:v>1.0756268656716417</c:v>
                </c:pt>
                <c:pt idx="67">
                  <c:v>1.0750147058823529</c:v>
                </c:pt>
                <c:pt idx="68">
                  <c:v>1.0679855072463769</c:v>
                </c:pt>
                <c:pt idx="69">
                  <c:v>1.0527285714285715</c:v>
                </c:pt>
                <c:pt idx="70">
                  <c:v>1.0379014084507043</c:v>
                </c:pt>
                <c:pt idx="71">
                  <c:v>1.0234861111111111</c:v>
                </c:pt>
                <c:pt idx="72">
                  <c:v>1.0094657534246576</c:v>
                </c:pt>
                <c:pt idx="73">
                  <c:v>0.99582432432432433</c:v>
                </c:pt>
                <c:pt idx="74">
                  <c:v>0.98254666666666668</c:v>
                </c:pt>
                <c:pt idx="75">
                  <c:v>0.96961842105263163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F-4156-A9EB-8C25B2D2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66280"/>
        <c:axId val="398265888"/>
      </c:scatterChart>
      <c:valAx>
        <c:axId val="398275688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6080"/>
        <c:crosses val="autoZero"/>
        <c:crossBetween val="midCat"/>
        <c:majorUnit val="0.2"/>
      </c:valAx>
      <c:valAx>
        <c:axId val="3982760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5688"/>
        <c:crosses val="autoZero"/>
        <c:crossBetween val="midCat"/>
      </c:valAx>
      <c:valAx>
        <c:axId val="39826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6280"/>
        <c:crosses val="max"/>
        <c:crossBetween val="midCat"/>
      </c:valAx>
      <c:valAx>
        <c:axId val="39826628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82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7158458623551"/>
          <c:y val="0.13197650070307806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M20_5mlpm!$F$29:$F$105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M20_5mlpm!$R$29:$R$105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5.7363596556118338E-3</c:v>
                </c:pt>
                <c:pt idx="2">
                  <c:v>2.4875034166172053E-2</c:v>
                </c:pt>
                <c:pt idx="3">
                  <c:v>3.8584132691222642E-2</c:v>
                </c:pt>
                <c:pt idx="4">
                  <c:v>5.6965191947990761E-2</c:v>
                </c:pt>
                <c:pt idx="5">
                  <c:v>6.9537867592353308E-2</c:v>
                </c:pt>
                <c:pt idx="6">
                  <c:v>8.7540119222225501E-2</c:v>
                </c:pt>
                <c:pt idx="7">
                  <c:v>0.10516356322520166</c:v>
                </c:pt>
                <c:pt idx="8">
                  <c:v>0.12455477615369251</c:v>
                </c:pt>
                <c:pt idx="9">
                  <c:v>0.13599102891736684</c:v>
                </c:pt>
                <c:pt idx="10">
                  <c:v>0.1615694330851595</c:v>
                </c:pt>
                <c:pt idx="11">
                  <c:v>0.18335976098399182</c:v>
                </c:pt>
                <c:pt idx="12">
                  <c:v>0.20110947419593347</c:v>
                </c:pt>
                <c:pt idx="13">
                  <c:v>0.22113203316925112</c:v>
                </c:pt>
                <c:pt idx="14">
                  <c:v>0.23913428479912308</c:v>
                </c:pt>
                <c:pt idx="15">
                  <c:v>0.26004072823519808</c:v>
                </c:pt>
                <c:pt idx="16">
                  <c:v>0.28397763268644133</c:v>
                </c:pt>
                <c:pt idx="17">
                  <c:v>0.34061826225970732</c:v>
                </c:pt>
                <c:pt idx="18">
                  <c:v>0.35899932151647557</c:v>
                </c:pt>
                <c:pt idx="19">
                  <c:v>0.3642483830408485</c:v>
                </c:pt>
                <c:pt idx="20">
                  <c:v>0.37694732789417618</c:v>
                </c:pt>
                <c:pt idx="21">
                  <c:v>0.39469704110611781</c:v>
                </c:pt>
                <c:pt idx="22">
                  <c:v>0.40461806336220779</c:v>
                </c:pt>
                <c:pt idx="23">
                  <c:v>0.41163489381209539</c:v>
                </c:pt>
                <c:pt idx="24">
                  <c:v>0.41903053188887951</c:v>
                </c:pt>
                <c:pt idx="25">
                  <c:v>0.42554228550290563</c:v>
                </c:pt>
                <c:pt idx="26">
                  <c:v>0.43659973063968416</c:v>
                </c:pt>
                <c:pt idx="27">
                  <c:v>0.44437417634336385</c:v>
                </c:pt>
                <c:pt idx="28">
                  <c:v>0.44987577628566688</c:v>
                </c:pt>
                <c:pt idx="29">
                  <c:v>0.45662228961300111</c:v>
                </c:pt>
                <c:pt idx="30">
                  <c:v>0.46149254351047803</c:v>
                </c:pt>
                <c:pt idx="31">
                  <c:v>0.4758329880803549</c:v>
                </c:pt>
                <c:pt idx="32">
                  <c:v>0.49143612473988585</c:v>
                </c:pt>
                <c:pt idx="33">
                  <c:v>0.49441234050288302</c:v>
                </c:pt>
                <c:pt idx="34">
                  <c:v>0.49726228705691333</c:v>
                </c:pt>
                <c:pt idx="35">
                  <c:v>0.50023850281991056</c:v>
                </c:pt>
                <c:pt idx="36">
                  <c:v>0.50839175615048537</c:v>
                </c:pt>
                <c:pt idx="37">
                  <c:v>0.51160273162678982</c:v>
                </c:pt>
                <c:pt idx="38">
                  <c:v>0.51367728422240699</c:v>
                </c:pt>
                <c:pt idx="39">
                  <c:v>0.51589588473161208</c:v>
                </c:pt>
                <c:pt idx="40">
                  <c:v>0.52302120568584276</c:v>
                </c:pt>
                <c:pt idx="41">
                  <c:v>0.52648471958007814</c:v>
                </c:pt>
                <c:pt idx="42">
                  <c:v>0.54549712488167201</c:v>
                </c:pt>
                <c:pt idx="43">
                  <c:v>0.55024110957018435</c:v>
                </c:pt>
                <c:pt idx="44">
                  <c:v>0.55269446979269765</c:v>
                </c:pt>
                <c:pt idx="45">
                  <c:v>0.55325379188073076</c:v>
                </c:pt>
                <c:pt idx="46">
                  <c:v>0.55698762289751913</c:v>
                </c:pt>
                <c:pt idx="47">
                  <c:v>0.55769099289914015</c:v>
                </c:pt>
                <c:pt idx="48">
                  <c:v>0.56369766967730561</c:v>
                </c:pt>
                <c:pt idx="49">
                  <c:v>0.56779252961636895</c:v>
                </c:pt>
                <c:pt idx="50">
                  <c:v>0.57895846525748917</c:v>
                </c:pt>
                <c:pt idx="51">
                  <c:v>0.58458633440875685</c:v>
                </c:pt>
                <c:pt idx="52">
                  <c:v>0.59349720299312558</c:v>
                </c:pt>
                <c:pt idx="53">
                  <c:v>0.59874626451749713</c:v>
                </c:pt>
                <c:pt idx="54">
                  <c:v>0.60349024920600947</c:v>
                </c:pt>
                <c:pt idx="55">
                  <c:v>0.60404957129404258</c:v>
                </c:pt>
                <c:pt idx="56">
                  <c:v>0.61207655541565331</c:v>
                </c:pt>
                <c:pt idx="57">
                  <c:v>0.61806545348919684</c:v>
                </c:pt>
                <c:pt idx="58">
                  <c:v>0.62104166925219406</c:v>
                </c:pt>
                <c:pt idx="59">
                  <c:v>0.62452296185105138</c:v>
                </c:pt>
                <c:pt idx="60">
                  <c:v>0.62912289862597492</c:v>
                </c:pt>
                <c:pt idx="61">
                  <c:v>0.63384910460986355</c:v>
                </c:pt>
                <c:pt idx="62">
                  <c:v>0.63720412799975679</c:v>
                </c:pt>
                <c:pt idx="63">
                  <c:v>0.64068542059861322</c:v>
                </c:pt>
                <c:pt idx="64">
                  <c:v>0.65363690386987328</c:v>
                </c:pt>
                <c:pt idx="65">
                  <c:v>0.66000460957031371</c:v>
                </c:pt>
                <c:pt idx="66">
                  <c:v>0.66765278606503009</c:v>
                </c:pt>
                <c:pt idx="67">
                  <c:v>0.67378573205215875</c:v>
                </c:pt>
                <c:pt idx="68">
                  <c:v>0.67674416911053314</c:v>
                </c:pt>
                <c:pt idx="69">
                  <c:v>0.67995514458683759</c:v>
                </c:pt>
                <c:pt idx="70">
                  <c:v>0.68116359142431959</c:v>
                </c:pt>
                <c:pt idx="71">
                  <c:v>0.78816785667013411</c:v>
                </c:pt>
                <c:pt idx="72">
                  <c:v>0.91550146455936865</c:v>
                </c:pt>
                <c:pt idx="73">
                  <c:v>1.0405622266872288</c:v>
                </c:pt>
                <c:pt idx="74">
                  <c:v>1.1666331424868073</c:v>
                </c:pt>
                <c:pt idx="75">
                  <c:v>1.2925777890774235</c:v>
                </c:pt>
                <c:pt idx="76">
                  <c:v>1.4185224356680397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C-416B-8D7E-D5844E43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2160"/>
        <c:axId val="398273336"/>
      </c:scatterChart>
      <c:scatterChart>
        <c:scatterStyle val="smoothMarker"/>
        <c:varyColors val="0"/>
        <c:ser>
          <c:idx val="1"/>
          <c:order val="1"/>
          <c:tx>
            <c:v>unit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M20_5mlpm!$F$29:$F$105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M20_5mlpm!$F$29:$F$105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C-416B-8D7E-D5844E43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2160"/>
        <c:axId val="398273336"/>
      </c:scatterChart>
      <c:scatterChart>
        <c:scatterStyle val="lineMarker"/>
        <c:varyColors val="0"/>
        <c:ser>
          <c:idx val="2"/>
          <c:order val="2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M20_5mlpm!$F$29:$F$105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M20_5mlpm!$S$29:$S$105</c:f>
              <c:numCache>
                <c:formatCode>General</c:formatCode>
                <c:ptCount val="77"/>
                <c:pt idx="0">
                  <c:v>0.6667397778617582</c:v>
                </c:pt>
                <c:pt idx="1">
                  <c:v>0.72540624132920772</c:v>
                </c:pt>
                <c:pt idx="2">
                  <c:v>0.70991963852263162</c:v>
                </c:pt>
                <c:pt idx="3">
                  <c:v>0.74376073354441063</c:v>
                </c:pt>
                <c:pt idx="4">
                  <c:v>0.77588109492101398</c:v>
                </c:pt>
                <c:pt idx="5">
                  <c:v>0.7718660497489368</c:v>
                </c:pt>
                <c:pt idx="6">
                  <c:v>0.81259007935141558</c:v>
                </c:pt>
                <c:pt idx="7">
                  <c:v>0.87855153574979739</c:v>
                </c:pt>
                <c:pt idx="8">
                  <c:v>0.91067189712640317</c:v>
                </c:pt>
                <c:pt idx="9">
                  <c:v>0.9531166603740594</c:v>
                </c:pt>
                <c:pt idx="10">
                  <c:v>0.87625722422289931</c:v>
                </c:pt>
                <c:pt idx="11">
                  <c:v>0.86937428964219754</c:v>
                </c:pt>
                <c:pt idx="12">
                  <c:v>0.92959996722332783</c:v>
                </c:pt>
                <c:pt idx="13">
                  <c:v>1.2892332990649378</c:v>
                </c:pt>
                <c:pt idx="14">
                  <c:v>1.4549973068834809</c:v>
                </c:pt>
                <c:pt idx="15">
                  <c:v>1.2875125654197646</c:v>
                </c:pt>
                <c:pt idx="16">
                  <c:v>0.95196950461060481</c:v>
                </c:pt>
                <c:pt idx="17">
                  <c:v>0.57283452479034414</c:v>
                </c:pt>
                <c:pt idx="18">
                  <c:v>0.55275929892996289</c:v>
                </c:pt>
                <c:pt idx="19">
                  <c:v>0.55620076622031167</c:v>
                </c:pt>
                <c:pt idx="20">
                  <c:v>0.45926610420878311</c:v>
                </c:pt>
                <c:pt idx="21">
                  <c:v>0.34569768362722358</c:v>
                </c:pt>
                <c:pt idx="22">
                  <c:v>0.35372777397137817</c:v>
                </c:pt>
                <c:pt idx="23">
                  <c:v>0.37724446712210408</c:v>
                </c:pt>
                <c:pt idx="24">
                  <c:v>0.36577290948759467</c:v>
                </c:pt>
                <c:pt idx="25">
                  <c:v>0.34266827468709404</c:v>
                </c:pt>
                <c:pt idx="26">
                  <c:v>0.28178825945848962</c:v>
                </c:pt>
                <c:pt idx="27">
                  <c:v>0.3385724697492683</c:v>
                </c:pt>
                <c:pt idx="28">
                  <c:v>0.464840363494534</c:v>
                </c:pt>
                <c:pt idx="29">
                  <c:v>0.47934133006916241</c:v>
                </c:pt>
                <c:pt idx="30">
                  <c:v>0.40936482849869865</c:v>
                </c:pt>
                <c:pt idx="31">
                  <c:v>0.24818944373396049</c:v>
                </c:pt>
                <c:pt idx="32">
                  <c:v>0.1805072536903943</c:v>
                </c:pt>
                <c:pt idx="33">
                  <c:v>0.20673031671824421</c:v>
                </c:pt>
                <c:pt idx="34">
                  <c:v>0.20075225860375898</c:v>
                </c:pt>
                <c:pt idx="35">
                  <c:v>0.16625682593451208</c:v>
                </c:pt>
                <c:pt idx="36">
                  <c:v>0.15241019700737676</c:v>
                </c:pt>
                <c:pt idx="37">
                  <c:v>0.17764762380328139</c:v>
                </c:pt>
                <c:pt idx="38">
                  <c:v>0.33718303468857974</c:v>
                </c:pt>
                <c:pt idx="39">
                  <c:v>0.41412323060548367</c:v>
                </c:pt>
                <c:pt idx="40">
                  <c:v>0.37749500594083435</c:v>
                </c:pt>
                <c:pt idx="41">
                  <c:v>0.27589096110976291</c:v>
                </c:pt>
                <c:pt idx="42">
                  <c:v>0.11807628386962812</c:v>
                </c:pt>
                <c:pt idx="43">
                  <c:v>8.7183838022215007E-2</c:v>
                </c:pt>
                <c:pt idx="44">
                  <c:v>0.12012005657778801</c:v>
                </c:pt>
                <c:pt idx="45">
                  <c:v>0.16256481982545298</c:v>
                </c:pt>
                <c:pt idx="46">
                  <c:v>0.24549133337833934</c:v>
                </c:pt>
                <c:pt idx="47">
                  <c:v>0.31366634153785111</c:v>
                </c:pt>
                <c:pt idx="48">
                  <c:v>0.34701461844364628</c:v>
                </c:pt>
                <c:pt idx="49">
                  <c:v>0.34725689774087853</c:v>
                </c:pt>
                <c:pt idx="50">
                  <c:v>0.28719273969126008</c:v>
                </c:pt>
                <c:pt idx="51">
                  <c:v>0.22221691952484568</c:v>
                </c:pt>
                <c:pt idx="52">
                  <c:v>0.19288368779112178</c:v>
                </c:pt>
                <c:pt idx="53">
                  <c:v>0.21451812776519866</c:v>
                </c:pt>
                <c:pt idx="54">
                  <c:v>0.22312179599107509</c:v>
                </c:pt>
                <c:pt idx="55">
                  <c:v>0.22672478281291175</c:v>
                </c:pt>
                <c:pt idx="56">
                  <c:v>0.18419925979949645</c:v>
                </c:pt>
                <c:pt idx="57">
                  <c:v>0.18010345486165658</c:v>
                </c:pt>
                <c:pt idx="58">
                  <c:v>0.18919994120351138</c:v>
                </c:pt>
                <c:pt idx="59">
                  <c:v>0.18354492215200316</c:v>
                </c:pt>
                <c:pt idx="60">
                  <c:v>0.25376370301971179</c:v>
                </c:pt>
                <c:pt idx="61">
                  <c:v>0.3122686469556944</c:v>
                </c:pt>
                <c:pt idx="62">
                  <c:v>0.36438347442695806</c:v>
                </c:pt>
                <c:pt idx="63">
                  <c:v>0.36438347442696079</c:v>
                </c:pt>
                <c:pt idx="64">
                  <c:v>0.27253025358517563</c:v>
                </c:pt>
                <c:pt idx="65">
                  <c:v>0.22254821810931683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EC-416B-8D7E-D5844E43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67456"/>
        <c:axId val="398270200"/>
      </c:scatterChart>
      <c:valAx>
        <c:axId val="398272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3336"/>
        <c:crosses val="autoZero"/>
        <c:crossBetween val="midCat"/>
        <c:majorUnit val="0.1"/>
      </c:valAx>
      <c:valAx>
        <c:axId val="398273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2160"/>
        <c:crosses val="autoZero"/>
        <c:crossBetween val="midCat"/>
      </c:valAx>
      <c:valAx>
        <c:axId val="39827020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7456"/>
        <c:crosses val="max"/>
        <c:crossBetween val="midCat"/>
      </c:valAx>
      <c:valAx>
        <c:axId val="39826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7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M20_5mlpm!$F$30:$F$105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M20_5mlpm!$U$30:$U$105</c:f>
              <c:numCache>
                <c:formatCode>General</c:formatCode>
                <c:ptCount val="76"/>
                <c:pt idx="0">
                  <c:v>0.26057413735616752</c:v>
                </c:pt>
                <c:pt idx="1">
                  <c:v>0.53967302685236773</c:v>
                </c:pt>
                <c:pt idx="2">
                  <c:v>0.56025358122010782</c:v>
                </c:pt>
                <c:pt idx="3">
                  <c:v>0.6191407725841972</c:v>
                </c:pt>
                <c:pt idx="4">
                  <c:v>0.60904775421989044</c:v>
                </c:pt>
                <c:pt idx="5">
                  <c:v>0.63881766237642457</c:v>
                </c:pt>
                <c:pt idx="6">
                  <c:v>0.65842994923242015</c:v>
                </c:pt>
                <c:pt idx="7">
                  <c:v>0.68227138299310763</c:v>
                </c:pt>
                <c:pt idx="8">
                  <c:v>0.66598458973866959</c:v>
                </c:pt>
                <c:pt idx="9">
                  <c:v>0.70907202275793302</c:v>
                </c:pt>
                <c:pt idx="10">
                  <c:v>0.73100261861699178</c:v>
                </c:pt>
                <c:pt idx="11">
                  <c:v>0.73626051440817941</c:v>
                </c:pt>
                <c:pt idx="12">
                  <c:v>0.74765439405779255</c:v>
                </c:pt>
                <c:pt idx="13">
                  <c:v>0.75187284544131527</c:v>
                </c:pt>
                <c:pt idx="14">
                  <c:v>0.76317481460007808</c:v>
                </c:pt>
                <c:pt idx="15">
                  <c:v>0.78055931783911991</c:v>
                </c:pt>
                <c:pt idx="16">
                  <c:v>0.8700889612786934</c:v>
                </c:pt>
                <c:pt idx="17">
                  <c:v>0.868513442010168</c:v>
                </c:pt>
                <c:pt idx="18">
                  <c:v>0.84057059335265327</c:v>
                </c:pt>
                <c:pt idx="19">
                  <c:v>0.82937067977658774</c:v>
                </c:pt>
                <c:pt idx="20">
                  <c:v>0.82843641582635907</c:v>
                </c:pt>
                <c:pt idx="21">
                  <c:v>0.81373834183388016</c:v>
                </c:pt>
                <c:pt idx="22">
                  <c:v>0.79519378609980917</c:v>
                </c:pt>
                <c:pt idx="23">
                  <c:v>0.77859018393201007</c:v>
                </c:pt>
                <c:pt idx="24">
                  <c:v>0.76172912642329504</c:v>
                </c:pt>
                <c:pt idx="25">
                  <c:v>0.75295499138374589</c:v>
                </c:pt>
                <c:pt idx="26">
                  <c:v>0.73990579177518911</c:v>
                </c:pt>
                <c:pt idx="27">
                  <c:v>0.72441716855419591</c:v>
                </c:pt>
                <c:pt idx="28">
                  <c:v>0.71386217542167774</c:v>
                </c:pt>
                <c:pt idx="29">
                  <c:v>0.6990744336521254</c:v>
                </c:pt>
                <c:pt idx="30">
                  <c:v>0.69756902252541464</c:v>
                </c:pt>
                <c:pt idx="31">
                  <c:v>0.69776001924722397</c:v>
                </c:pt>
                <c:pt idx="32">
                  <c:v>0.68236886162569177</c:v>
                </c:pt>
                <c:pt idx="33">
                  <c:v>0.66761938604391646</c:v>
                </c:pt>
                <c:pt idx="34">
                  <c:v>0.65376095148034563</c:v>
                </c:pt>
                <c:pt idx="35">
                  <c:v>0.64651978149246414</c:v>
                </c:pt>
                <c:pt idx="36">
                  <c:v>0.63490018691633587</c:v>
                </c:pt>
                <c:pt idx="37">
                  <c:v>0.62227309359366278</c:v>
                </c:pt>
                <c:pt idx="38">
                  <c:v>0.60988406659020555</c:v>
                </c:pt>
                <c:pt idx="39">
                  <c:v>0.60473468383115025</c:v>
                </c:pt>
                <c:pt idx="40">
                  <c:v>0.59523374601645007</c:v>
                </c:pt>
                <c:pt idx="41">
                  <c:v>0.60096954837411543</c:v>
                </c:pt>
                <c:pt idx="42">
                  <c:v>0.59252948011340956</c:v>
                </c:pt>
                <c:pt idx="43">
                  <c:v>0.58272881747956484</c:v>
                </c:pt>
                <c:pt idx="44">
                  <c:v>0.57117148269794837</c:v>
                </c:pt>
                <c:pt idx="45">
                  <c:v>0.56288944034090183</c:v>
                </c:pt>
                <c:pt idx="46">
                  <c:v>0.55219980010543102</c:v>
                </c:pt>
                <c:pt idx="47">
                  <c:v>0.54661939248422231</c:v>
                </c:pt>
                <c:pt idx="48">
                  <c:v>0.54026341235415487</c:v>
                </c:pt>
                <c:pt idx="49">
                  <c:v>0.54129465778550623</c:v>
                </c:pt>
                <c:pt idx="50">
                  <c:v>0.53585325634855296</c:v>
                </c:pt>
                <c:pt idx="51">
                  <c:v>0.53331572973813524</c:v>
                </c:pt>
                <c:pt idx="52">
                  <c:v>0.527919766456866</c:v>
                </c:pt>
                <c:pt idx="53">
                  <c:v>0.52231659400140462</c:v>
                </c:pt>
                <c:pt idx="54">
                  <c:v>0.51372390117357147</c:v>
                </c:pt>
                <c:pt idx="55">
                  <c:v>0.51106831940970709</c:v>
                </c:pt>
                <c:pt idx="56">
                  <c:v>0.50777068912496581</c:v>
                </c:pt>
                <c:pt idx="57">
                  <c:v>0.50154180174868213</c:v>
                </c:pt>
                <c:pt idx="58">
                  <c:v>0.49588411504144619</c:v>
                </c:pt>
                <c:pt idx="59">
                  <c:v>0.49178133607812641</c:v>
                </c:pt>
                <c:pt idx="60">
                  <c:v>0.48789687128714226</c:v>
                </c:pt>
                <c:pt idx="61">
                  <c:v>0.48260053853606061</c:v>
                </c:pt>
                <c:pt idx="62">
                  <c:v>0.47755414408960134</c:v>
                </c:pt>
                <c:pt idx="63">
                  <c:v>0.47907199748829898</c:v>
                </c:pt>
                <c:pt idx="64">
                  <c:v>0.47687188720966578</c:v>
                </c:pt>
                <c:pt idx="65">
                  <c:v>0.47486617302505785</c:v>
                </c:pt>
                <c:pt idx="66">
                  <c:v>0.47194176542104116</c:v>
                </c:pt>
                <c:pt idx="67">
                  <c:v>0.46738870878655414</c:v>
                </c:pt>
                <c:pt idx="68">
                  <c:v>0.46313865591839581</c:v>
                </c:pt>
                <c:pt idx="69">
                  <c:v>0.45743039983206774</c:v>
                </c:pt>
                <c:pt idx="70">
                  <c:v>0.52816724785801539</c:v>
                </c:pt>
                <c:pt idx="71">
                  <c:v>0.61359274196934621</c:v>
                </c:pt>
                <c:pt idx="72">
                  <c:v>0.69734081219063526</c:v>
                </c:pt>
                <c:pt idx="73">
                  <c:v>0.78183971795989871</c:v>
                </c:pt>
                <c:pt idx="74">
                  <c:v>0.86624373785519326</c:v>
                </c:pt>
                <c:pt idx="75">
                  <c:v>0.95064775775048782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EF4-8283-49DD7977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9608"/>
        <c:axId val="398279216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M20_5mlpm!$F$30:$F$105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M20_5mlpm!$I$30:$I$105</c:f>
              <c:numCache>
                <c:formatCode>0.000</c:formatCode>
                <c:ptCount val="76"/>
                <c:pt idx="0">
                  <c:v>0.95199999999999996</c:v>
                </c:pt>
                <c:pt idx="1">
                  <c:v>1.0505</c:v>
                </c:pt>
                <c:pt idx="2">
                  <c:v>1.069</c:v>
                </c:pt>
                <c:pt idx="3">
                  <c:v>1.0874999999999999</c:v>
                </c:pt>
                <c:pt idx="4">
                  <c:v>1.0893999999999999</c:v>
                </c:pt>
                <c:pt idx="5">
                  <c:v>1.0978333333333332</c:v>
                </c:pt>
                <c:pt idx="6">
                  <c:v>1.1034285714285714</c:v>
                </c:pt>
                <c:pt idx="7">
                  <c:v>1.109375</c:v>
                </c:pt>
                <c:pt idx="8">
                  <c:v>1.107</c:v>
                </c:pt>
                <c:pt idx="9">
                  <c:v>1.1163000000000001</c:v>
                </c:pt>
                <c:pt idx="10">
                  <c:v>1.1211818181818183</c:v>
                </c:pt>
                <c:pt idx="11">
                  <c:v>1.1225833333333333</c:v>
                </c:pt>
                <c:pt idx="12">
                  <c:v>1.1251538461538462</c:v>
                </c:pt>
                <c:pt idx="13">
                  <c:v>1.1262142857142856</c:v>
                </c:pt>
                <c:pt idx="14">
                  <c:v>1.1286666666666667</c:v>
                </c:pt>
                <c:pt idx="15">
                  <c:v>1.1323125000000001</c:v>
                </c:pt>
                <c:pt idx="16">
                  <c:v>1.1507647058823529</c:v>
                </c:pt>
                <c:pt idx="17">
                  <c:v>1.1503333333333332</c:v>
                </c:pt>
                <c:pt idx="18">
                  <c:v>1.1444736842105263</c:v>
                </c:pt>
                <c:pt idx="19">
                  <c:v>1.14215</c:v>
                </c:pt>
                <c:pt idx="20">
                  <c:v>1.1419523809523811</c:v>
                </c:pt>
                <c:pt idx="21">
                  <c:v>1.1389545454545453</c:v>
                </c:pt>
                <c:pt idx="22">
                  <c:v>1.1352173913043477</c:v>
                </c:pt>
                <c:pt idx="23">
                  <c:v>1.1319166666666667</c:v>
                </c:pt>
                <c:pt idx="24">
                  <c:v>1.1286</c:v>
                </c:pt>
                <c:pt idx="25">
                  <c:v>1.1269230769230769</c:v>
                </c:pt>
                <c:pt idx="26">
                  <c:v>1.1244074074074075</c:v>
                </c:pt>
                <c:pt idx="27">
                  <c:v>1.1214285714285714</c:v>
                </c:pt>
                <c:pt idx="28">
                  <c:v>1.1153103448275863</c:v>
                </c:pt>
                <c:pt idx="29">
                  <c:v>1.1126666666666667</c:v>
                </c:pt>
                <c:pt idx="30">
                  <c:v>1.1126129032258065</c:v>
                </c:pt>
                <c:pt idx="31">
                  <c:v>1.1128750000000001</c:v>
                </c:pt>
                <c:pt idx="32">
                  <c:v>1.1100909090909092</c:v>
                </c:pt>
                <c:pt idx="33">
                  <c:v>1.1074411764705883</c:v>
                </c:pt>
                <c:pt idx="34">
                  <c:v>1.1049714285714285</c:v>
                </c:pt>
                <c:pt idx="35">
                  <c:v>1.1037777777777777</c:v>
                </c:pt>
                <c:pt idx="36">
                  <c:v>1.1002162162162161</c:v>
                </c:pt>
                <c:pt idx="37">
                  <c:v>1.097078947368421</c:v>
                </c:pt>
                <c:pt idx="38">
                  <c:v>1.094974358974359</c:v>
                </c:pt>
                <c:pt idx="39">
                  <c:v>1.0911250000000001</c:v>
                </c:pt>
                <c:pt idx="40">
                  <c:v>1.088170731707317</c:v>
                </c:pt>
                <c:pt idx="41">
                  <c:v>1.0895952380952381</c:v>
                </c:pt>
                <c:pt idx="42">
                  <c:v>1.088325581395349</c:v>
                </c:pt>
                <c:pt idx="43">
                  <c:v>1.0858181818181818</c:v>
                </c:pt>
                <c:pt idx="44">
                  <c:v>1.0837555555555556</c:v>
                </c:pt>
                <c:pt idx="45">
                  <c:v>1.0825217391304347</c:v>
                </c:pt>
                <c:pt idx="46">
                  <c:v>1.0808297872340424</c:v>
                </c:pt>
                <c:pt idx="47">
                  <c:v>1.0800833333333333</c:v>
                </c:pt>
                <c:pt idx="48">
                  <c:v>1.0777346938775509</c:v>
                </c:pt>
                <c:pt idx="49">
                  <c:v>1.07436</c:v>
                </c:pt>
                <c:pt idx="50">
                  <c:v>1.0737254901960784</c:v>
                </c:pt>
                <c:pt idx="51">
                  <c:v>1.0736153846153846</c:v>
                </c:pt>
                <c:pt idx="52">
                  <c:v>1.0729622641509433</c:v>
                </c:pt>
                <c:pt idx="53">
                  <c:v>1.0722592592592592</c:v>
                </c:pt>
                <c:pt idx="54">
                  <c:v>1.0708181818181819</c:v>
                </c:pt>
                <c:pt idx="55">
                  <c:v>1.0706428571428572</c:v>
                </c:pt>
                <c:pt idx="56">
                  <c:v>1.0685263157894738</c:v>
                </c:pt>
                <c:pt idx="57">
                  <c:v>1.0677068965517242</c:v>
                </c:pt>
                <c:pt idx="58">
                  <c:v>1.0669830508474576</c:v>
                </c:pt>
                <c:pt idx="59">
                  <c:v>1.0652166666666667</c:v>
                </c:pt>
                <c:pt idx="60">
                  <c:v>1.0634918032786886</c:v>
                </c:pt>
                <c:pt idx="61">
                  <c:v>1.0628548387096775</c:v>
                </c:pt>
                <c:pt idx="62">
                  <c:v>1.0622539682539682</c:v>
                </c:pt>
                <c:pt idx="63">
                  <c:v>1.0628437500000001</c:v>
                </c:pt>
                <c:pt idx="64">
                  <c:v>1.0610615384615383</c:v>
                </c:pt>
                <c:pt idx="65">
                  <c:v>1.0610151515151516</c:v>
                </c:pt>
                <c:pt idx="66">
                  <c:v>1.0607910447761193</c:v>
                </c:pt>
                <c:pt idx="67">
                  <c:v>1.0595147058823529</c:v>
                </c:pt>
                <c:pt idx="68">
                  <c:v>1.0582463768115944</c:v>
                </c:pt>
                <c:pt idx="69">
                  <c:v>1.0575142857142856</c:v>
                </c:pt>
                <c:pt idx="70">
                  <c:v>1.0447323943661972</c:v>
                </c:pt>
                <c:pt idx="71">
                  <c:v>1.0300694444444445</c:v>
                </c:pt>
                <c:pt idx="72">
                  <c:v>1.0160547945205478</c:v>
                </c:pt>
                <c:pt idx="73">
                  <c:v>1.002310810810811</c:v>
                </c:pt>
                <c:pt idx="74">
                  <c:v>0.98894666666666675</c:v>
                </c:pt>
                <c:pt idx="75">
                  <c:v>0.9759342105263159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C-4EF4-8283-49DD7977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80392"/>
        <c:axId val="398280000"/>
      </c:scatterChart>
      <c:valAx>
        <c:axId val="398279608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9216"/>
        <c:crosses val="autoZero"/>
        <c:crossBetween val="midCat"/>
        <c:majorUnit val="0.2"/>
      </c:valAx>
      <c:valAx>
        <c:axId val="398279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9608"/>
        <c:crosses val="autoZero"/>
        <c:crossBetween val="midCat"/>
      </c:valAx>
      <c:valAx>
        <c:axId val="398280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0392"/>
        <c:crosses val="max"/>
        <c:crossBetween val="midCat"/>
      </c:valAx>
      <c:valAx>
        <c:axId val="39828039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82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M20_10mlpm!$F$29:$F$105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M20_10mlpm!$R$29:$R$105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9.7893820427401565E-2</c:v>
                </c:pt>
                <c:pt idx="2">
                  <c:v>0.12383233876075039</c:v>
                </c:pt>
                <c:pt idx="3">
                  <c:v>0.13582705083821331</c:v>
                </c:pt>
                <c:pt idx="4">
                  <c:v>0.1460635015649458</c:v>
                </c:pt>
                <c:pt idx="5">
                  <c:v>0.15827313242222821</c:v>
                </c:pt>
                <c:pt idx="6">
                  <c:v>0.17587612230301369</c:v>
                </c:pt>
                <c:pt idx="7">
                  <c:v>0.19334756684176246</c:v>
                </c:pt>
                <c:pt idx="8">
                  <c:v>0.21765936916641759</c:v>
                </c:pt>
                <c:pt idx="9">
                  <c:v>0.23499926836312957</c:v>
                </c:pt>
                <c:pt idx="10">
                  <c:v>0.25904798000371143</c:v>
                </c:pt>
                <c:pt idx="11">
                  <c:v>0.27428315372783729</c:v>
                </c:pt>
                <c:pt idx="12">
                  <c:v>0.29320159702898924</c:v>
                </c:pt>
                <c:pt idx="13">
                  <c:v>0.31659258195938744</c:v>
                </c:pt>
                <c:pt idx="14">
                  <c:v>0.3364318426547962</c:v>
                </c:pt>
                <c:pt idx="15">
                  <c:v>0.35706037540242491</c:v>
                </c:pt>
                <c:pt idx="16">
                  <c:v>0.37505800130932027</c:v>
                </c:pt>
                <c:pt idx="17">
                  <c:v>0.39529189803083875</c:v>
                </c:pt>
                <c:pt idx="18">
                  <c:v>0.42604942211529023</c:v>
                </c:pt>
                <c:pt idx="19">
                  <c:v>0.51337144327550521</c:v>
                </c:pt>
                <c:pt idx="20">
                  <c:v>0.56991185439914172</c:v>
                </c:pt>
                <c:pt idx="21">
                  <c:v>0.60501037477080311</c:v>
                </c:pt>
                <c:pt idx="22">
                  <c:v>0.6332685373565583</c:v>
                </c:pt>
                <c:pt idx="23">
                  <c:v>0.65231852599974682</c:v>
                </c:pt>
                <c:pt idx="24">
                  <c:v>0.65400452949409615</c:v>
                </c:pt>
                <c:pt idx="25">
                  <c:v>0.66529334295712206</c:v>
                </c:pt>
                <c:pt idx="26">
                  <c:v>0.67224116013293811</c:v>
                </c:pt>
                <c:pt idx="27">
                  <c:v>0.67497952636358105</c:v>
                </c:pt>
                <c:pt idx="28">
                  <c:v>0.67627089383182082</c:v>
                </c:pt>
                <c:pt idx="29">
                  <c:v>0.68677043524262626</c:v>
                </c:pt>
                <c:pt idx="30">
                  <c:v>0.68937725613123324</c:v>
                </c:pt>
                <c:pt idx="31">
                  <c:v>0.69606198262297614</c:v>
                </c:pt>
                <c:pt idx="32">
                  <c:v>0.70577225198156168</c:v>
                </c:pt>
                <c:pt idx="33">
                  <c:v>0.7140355225777445</c:v>
                </c:pt>
                <c:pt idx="34">
                  <c:v>0.71953634099115638</c:v>
                </c:pt>
                <c:pt idx="35">
                  <c:v>0.72845733829752279</c:v>
                </c:pt>
                <c:pt idx="36">
                  <c:v>0.73435279273704468</c:v>
                </c:pt>
                <c:pt idx="37">
                  <c:v>0.73866970307212854</c:v>
                </c:pt>
                <c:pt idx="38">
                  <c:v>0.74417052148554141</c:v>
                </c:pt>
                <c:pt idx="39">
                  <c:v>0.74756661442636796</c:v>
                </c:pt>
                <c:pt idx="40">
                  <c:v>0.74837997243071497</c:v>
                </c:pt>
                <c:pt idx="41">
                  <c:v>0.75506469892245687</c:v>
                </c:pt>
                <c:pt idx="42">
                  <c:v>0.76188097075623606</c:v>
                </c:pt>
                <c:pt idx="43">
                  <c:v>0.76356697425058628</c:v>
                </c:pt>
                <c:pt idx="44">
                  <c:v>0.76854161129585286</c:v>
                </c:pt>
                <c:pt idx="45">
                  <c:v>0.77641024586592566</c:v>
                </c:pt>
                <c:pt idx="46">
                  <c:v>0.78059561085897122</c:v>
                </c:pt>
                <c:pt idx="47">
                  <c:v>0.78386015845776147</c:v>
                </c:pt>
                <c:pt idx="48">
                  <c:v>0.78462534455785438</c:v>
                </c:pt>
                <c:pt idx="49">
                  <c:v>0.7867059840783136</c:v>
                </c:pt>
                <c:pt idx="50">
                  <c:v>0.79154907578154288</c:v>
                </c:pt>
                <c:pt idx="51">
                  <c:v>0.79718143953699205</c:v>
                </c:pt>
                <c:pt idx="52">
                  <c:v>0.80018289645170859</c:v>
                </c:pt>
                <c:pt idx="53">
                  <c:v>0.80949852978418502</c:v>
                </c:pt>
                <c:pt idx="54">
                  <c:v>0.81565707490778061</c:v>
                </c:pt>
                <c:pt idx="55">
                  <c:v>0.81971089455879076</c:v>
                </c:pt>
                <c:pt idx="56">
                  <c:v>0.82179153407924999</c:v>
                </c:pt>
                <c:pt idx="57">
                  <c:v>0.82545071770414924</c:v>
                </c:pt>
                <c:pt idx="58">
                  <c:v>0.82805753859275577</c:v>
                </c:pt>
                <c:pt idx="59">
                  <c:v>0.830532814139325</c:v>
                </c:pt>
                <c:pt idx="60">
                  <c:v>0.84226443553271357</c:v>
                </c:pt>
                <c:pt idx="61">
                  <c:v>0.85039616078686009</c:v>
                </c:pt>
                <c:pt idx="62">
                  <c:v>0.85081488276509709</c:v>
                </c:pt>
                <c:pt idx="63">
                  <c:v>0.8651292390949652</c:v>
                </c:pt>
                <c:pt idx="64">
                  <c:v>0.87707577926817337</c:v>
                </c:pt>
                <c:pt idx="65">
                  <c:v>0.87933613603492311</c:v>
                </c:pt>
                <c:pt idx="66">
                  <c:v>0.88023286747705332</c:v>
                </c:pt>
                <c:pt idx="67">
                  <c:v>0.88389205110195168</c:v>
                </c:pt>
                <c:pt idx="68">
                  <c:v>0.88768278006888912</c:v>
                </c:pt>
                <c:pt idx="69">
                  <c:v>0.88792178480083483</c:v>
                </c:pt>
                <c:pt idx="70">
                  <c:v>0.88912977883129185</c:v>
                </c:pt>
                <c:pt idx="71">
                  <c:v>0.8987566747520942</c:v>
                </c:pt>
                <c:pt idx="72">
                  <c:v>0.90254740371902975</c:v>
                </c:pt>
                <c:pt idx="73">
                  <c:v>0.91317849047187438</c:v>
                </c:pt>
                <c:pt idx="74">
                  <c:v>0.92328339585656993</c:v>
                </c:pt>
                <c:pt idx="75">
                  <c:v>0.9278633968757255</c:v>
                </c:pt>
                <c:pt idx="76">
                  <c:v>0.93218030721080836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B-481D-B338-8A272005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8824"/>
        <c:axId val="398278040"/>
      </c:scatterChart>
      <c:scatterChart>
        <c:scatterStyle val="smoothMarker"/>
        <c:varyColors val="0"/>
        <c:ser>
          <c:idx val="1"/>
          <c:order val="1"/>
          <c:tx>
            <c:v>unit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M20_10mlpm!$F$29:$F$105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M20_10mlpm!$F$29:$F$105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B-481D-B338-8A272005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8824"/>
        <c:axId val="398278040"/>
      </c:scatterChart>
      <c:scatterChart>
        <c:scatterStyle val="lineMarker"/>
        <c:varyColors val="0"/>
        <c:ser>
          <c:idx val="2"/>
          <c:order val="2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M20_10mlpm!$F$29:$F$105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M20_10mlpm!$S$29:$S$105</c:f>
              <c:numCache>
                <c:formatCode>General</c:formatCode>
                <c:ptCount val="77"/>
                <c:pt idx="0">
                  <c:v>2.812541994103543</c:v>
                </c:pt>
                <c:pt idx="1">
                  <c:v>0.86155849570556187</c:v>
                </c:pt>
                <c:pt idx="2">
                  <c:v>0.50492528519028812</c:v>
                </c:pt>
                <c:pt idx="3">
                  <c:v>0.50980662797693821</c:v>
                </c:pt>
                <c:pt idx="4">
                  <c:v>0.67711914851336719</c:v>
                </c:pt>
                <c:pt idx="5">
                  <c:v>0.79662809175367166</c:v>
                </c:pt>
                <c:pt idx="6">
                  <c:v>0.94900199438506094</c:v>
                </c:pt>
                <c:pt idx="7">
                  <c:v>0.94601427080405076</c:v>
                </c:pt>
                <c:pt idx="8">
                  <c:v>0.94003882364203628</c:v>
                </c:pt>
                <c:pt idx="9">
                  <c:v>0.89223524634592422</c:v>
                </c:pt>
                <c:pt idx="10">
                  <c:v>0.77571402668662248</c:v>
                </c:pt>
                <c:pt idx="11">
                  <c:v>0.96095288870908269</c:v>
                </c:pt>
                <c:pt idx="12">
                  <c:v>0.98186695377613986</c:v>
                </c:pt>
                <c:pt idx="13">
                  <c:v>0.91912475857498888</c:v>
                </c:pt>
                <c:pt idx="14">
                  <c:v>0.87729662844087819</c:v>
                </c:pt>
                <c:pt idx="15">
                  <c:v>0.86833345769784853</c:v>
                </c:pt>
                <c:pt idx="16">
                  <c:v>1.1581426450555932</c:v>
                </c:pt>
                <c:pt idx="17">
                  <c:v>2.6818816713694886</c:v>
                </c:pt>
                <c:pt idx="18">
                  <c:v>3.2674754932469741</c:v>
                </c:pt>
                <c:pt idx="19">
                  <c:v>2.0813492315869517</c:v>
                </c:pt>
                <c:pt idx="20">
                  <c:v>1.4389886616703247</c:v>
                </c:pt>
                <c:pt idx="21">
                  <c:v>1.0744863847873845</c:v>
                </c:pt>
                <c:pt idx="22">
                  <c:v>0.47096622142382877</c:v>
                </c:pt>
                <c:pt idx="23">
                  <c:v>0.29469053014438495</c:v>
                </c:pt>
                <c:pt idx="24">
                  <c:v>0.41419947338469765</c:v>
                </c:pt>
                <c:pt idx="25">
                  <c:v>0.21999744061920024</c:v>
                </c:pt>
                <c:pt idx="26">
                  <c:v>9.1525326635873427E-2</c:v>
                </c:pt>
                <c:pt idx="27">
                  <c:v>0.26780101791531402</c:v>
                </c:pt>
                <c:pt idx="28">
                  <c:v>0.29767825372540507</c:v>
                </c:pt>
                <c:pt idx="29">
                  <c:v>0.21103426987619642</c:v>
                </c:pt>
                <c:pt idx="30">
                  <c:v>0.37237134325058441</c:v>
                </c:pt>
                <c:pt idx="31">
                  <c:v>0.40822402622267701</c:v>
                </c:pt>
                <c:pt idx="32">
                  <c:v>0.31261687163041918</c:v>
                </c:pt>
                <c:pt idx="33">
                  <c:v>0.32755548953546426</c:v>
                </c:pt>
                <c:pt idx="34">
                  <c:v>0.3365186602784887</c:v>
                </c:pt>
                <c:pt idx="35">
                  <c:v>0.23194833494323269</c:v>
                </c:pt>
                <c:pt idx="36">
                  <c:v>0.22298516420023187</c:v>
                </c:pt>
                <c:pt idx="37">
                  <c:v>0.20207109913316271</c:v>
                </c:pt>
                <c:pt idx="38">
                  <c:v>9.5607154592254329E-2</c:v>
                </c:pt>
                <c:pt idx="39">
                  <c:v>0.17030024411741962</c:v>
                </c:pt>
                <c:pt idx="40">
                  <c:v>0.30664142446839765</c:v>
                </c:pt>
                <c:pt idx="41">
                  <c:v>0.19310792839013929</c:v>
                </c:pt>
                <c:pt idx="42">
                  <c:v>0.15127979825604662</c:v>
                </c:pt>
                <c:pt idx="43">
                  <c:v>0.29170280656339548</c:v>
                </c:pt>
                <c:pt idx="44">
                  <c:v>0.27377646507732578</c:v>
                </c:pt>
                <c:pt idx="45">
                  <c:v>0.16920613974207099</c:v>
                </c:pt>
                <c:pt idx="46">
                  <c:v>9.152532663588378E-2</c:v>
                </c:pt>
                <c:pt idx="47">
                  <c:v>6.4635814406790171E-2</c:v>
                </c:pt>
                <c:pt idx="48">
                  <c:v>0.15725524541802446</c:v>
                </c:pt>
                <c:pt idx="49">
                  <c:v>0.23792378210523471</c:v>
                </c:pt>
                <c:pt idx="50">
                  <c:v>0.19609565197113912</c:v>
                </c:pt>
                <c:pt idx="51">
                  <c:v>0.27975191223937063</c:v>
                </c:pt>
                <c:pt idx="52">
                  <c:v>0.35145727818353634</c:v>
                </c:pt>
                <c:pt idx="53">
                  <c:v>0.23194833494323205</c:v>
                </c:pt>
                <c:pt idx="54">
                  <c:v>0.13932890393199779</c:v>
                </c:pt>
                <c:pt idx="55">
                  <c:v>0.1303657331889547</c:v>
                </c:pt>
                <c:pt idx="56">
                  <c:v>0.14231662751300039</c:v>
                </c:pt>
                <c:pt idx="57">
                  <c:v>0.11542711528392975</c:v>
                </c:pt>
                <c:pt idx="58">
                  <c:v>0.32267414674879213</c:v>
                </c:pt>
                <c:pt idx="59">
                  <c:v>0.45114626073213898</c:v>
                </c:pt>
                <c:pt idx="60">
                  <c:v>0.19420203276551029</c:v>
                </c:pt>
                <c:pt idx="61">
                  <c:v>0.3346250410728378</c:v>
                </c:pt>
                <c:pt idx="62">
                  <c:v>0.59645061182612102</c:v>
                </c:pt>
                <c:pt idx="63">
                  <c:v>0.32267414674879463</c:v>
                </c:pt>
                <c:pt idx="64">
                  <c:v>7.1705365944185848E-2</c:v>
                </c:pt>
                <c:pt idx="65">
                  <c:v>0.10347622095988618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B-481D-B338-8A272005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0480"/>
        <c:axId val="398280784"/>
      </c:scatterChart>
      <c:valAx>
        <c:axId val="398278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8040"/>
        <c:crosses val="autoZero"/>
        <c:crossBetween val="midCat"/>
        <c:majorUnit val="0.1"/>
      </c:valAx>
      <c:valAx>
        <c:axId val="398278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8824"/>
        <c:crosses val="autoZero"/>
        <c:crossBetween val="midCat"/>
      </c:valAx>
      <c:valAx>
        <c:axId val="398280784"/>
        <c:scaling>
          <c:orientation val="minMax"/>
          <c:max val="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0480"/>
        <c:crosses val="max"/>
        <c:crossBetween val="midCat"/>
      </c:valAx>
      <c:valAx>
        <c:axId val="41139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8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M20_10mlpm!$F$30:$F$105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M20_10mlpm!$U$30:$U$105</c:f>
              <c:numCache>
                <c:formatCode>General</c:formatCode>
                <c:ptCount val="76"/>
                <c:pt idx="0">
                  <c:v>4.4468267929147158</c:v>
                </c:pt>
                <c:pt idx="1">
                  <c:v>2.2326473575507206</c:v>
                </c:pt>
                <c:pt idx="2">
                  <c:v>1.5792384738526324</c:v>
                </c:pt>
                <c:pt idx="3">
                  <c:v>1.2461886064323475</c:v>
                </c:pt>
                <c:pt idx="4">
                  <c:v>1.0818336215483679</c:v>
                </c:pt>
                <c:pt idx="5">
                  <c:v>1.0065663007381036</c:v>
                </c:pt>
                <c:pt idx="6">
                  <c:v>0.95716129123745985</c:v>
                </c:pt>
                <c:pt idx="7">
                  <c:v>0.94836172784895711</c:v>
                </c:pt>
                <c:pt idx="8">
                  <c:v>0.92072108501804051</c:v>
                </c:pt>
                <c:pt idx="9">
                  <c:v>0.92012061549042445</c:v>
                </c:pt>
                <c:pt idx="10">
                  <c:v>0.89616440173496403</c:v>
                </c:pt>
                <c:pt idx="11">
                  <c:v>0.88603948947840749</c:v>
                </c:pt>
                <c:pt idx="12">
                  <c:v>0.88883958438801391</c:v>
                </c:pt>
                <c:pt idx="13">
                  <c:v>0.88379629757283595</c:v>
                </c:pt>
                <c:pt idx="14">
                  <c:v>0.88144950957674995</c:v>
                </c:pt>
                <c:pt idx="15">
                  <c:v>0.87437841082993439</c:v>
                </c:pt>
                <c:pt idx="16">
                  <c:v>0.87257502991613001</c:v>
                </c:pt>
                <c:pt idx="17">
                  <c:v>0.89033732395191068</c:v>
                </c:pt>
                <c:pt idx="18">
                  <c:v>1.0027706852323728</c:v>
                </c:pt>
                <c:pt idx="19">
                  <c:v>1.0549229892676455</c:v>
                </c:pt>
                <c:pt idx="20">
                  <c:v>1.0705635881050211</c:v>
                </c:pt>
                <c:pt idx="21">
                  <c:v>1.075323365202473</c:v>
                </c:pt>
                <c:pt idx="22">
                  <c:v>1.0671063613599301</c:v>
                </c:pt>
                <c:pt idx="23">
                  <c:v>1.0361630764945897</c:v>
                </c:pt>
                <c:pt idx="24">
                  <c:v>1.0195665516902763</c:v>
                </c:pt>
                <c:pt idx="25">
                  <c:v>0.99847260348640088</c:v>
                </c:pt>
                <c:pt idx="26">
                  <c:v>0.97337034801692723</c:v>
                </c:pt>
                <c:pt idx="27">
                  <c:v>0.94786069623814573</c:v>
                </c:pt>
                <c:pt idx="28">
                  <c:v>0.93449871514089478</c:v>
                </c:pt>
                <c:pt idx="29">
                  <c:v>0.91283447989419042</c:v>
                </c:pt>
                <c:pt idx="30">
                  <c:v>0.89680822119514625</c:v>
                </c:pt>
                <c:pt idx="31">
                  <c:v>0.88488920789868086</c:v>
                </c:pt>
                <c:pt idx="32">
                  <c:v>0.87203633818718085</c:v>
                </c:pt>
                <c:pt idx="33">
                  <c:v>0.85693958760013289</c:v>
                </c:pt>
                <c:pt idx="34">
                  <c:v>0.84601833255613368</c:v>
                </c:pt>
                <c:pt idx="35">
                  <c:v>0.83260621468309481</c:v>
                </c:pt>
                <c:pt idx="36">
                  <c:v>0.81825681573474862</c:v>
                </c:pt>
                <c:pt idx="37">
                  <c:v>0.80565210468645043</c:v>
                </c:pt>
                <c:pt idx="38">
                  <c:v>0.79162087893018707</c:v>
                </c:pt>
                <c:pt idx="39">
                  <c:v>0.77599724397700076</c:v>
                </c:pt>
                <c:pt idx="40">
                  <c:v>0.76606182075859153</c:v>
                </c:pt>
                <c:pt idx="41">
                  <c:v>0.75664773275296393</c:v>
                </c:pt>
                <c:pt idx="42">
                  <c:v>0.74318116217556607</c:v>
                </c:pt>
                <c:pt idx="43">
                  <c:v>0.73300974232328031</c:v>
                </c:pt>
                <c:pt idx="44">
                  <c:v>0.72563328328569732</c:v>
                </c:pt>
                <c:pt idx="45">
                  <c:v>0.71553161536487353</c:v>
                </c:pt>
                <c:pt idx="46">
                  <c:v>0.7050575911060275</c:v>
                </c:pt>
                <c:pt idx="47">
                  <c:v>0.69298066397762526</c:v>
                </c:pt>
                <c:pt idx="48">
                  <c:v>0.68233804137000509</c:v>
                </c:pt>
                <c:pt idx="49">
                  <c:v>0.67416842058071291</c:v>
                </c:pt>
                <c:pt idx="50">
                  <c:v>0.66687204479384077</c:v>
                </c:pt>
                <c:pt idx="51">
                  <c:v>0.6578789322192663</c:v>
                </c:pt>
                <c:pt idx="52">
                  <c:v>0.65377219932376063</c:v>
                </c:pt>
                <c:pt idx="53">
                  <c:v>0.64754976500855421</c:v>
                </c:pt>
                <c:pt idx="54">
                  <c:v>0.64004810067998275</c:v>
                </c:pt>
                <c:pt idx="55">
                  <c:v>0.63141312073995748</c:v>
                </c:pt>
                <c:pt idx="56">
                  <c:v>0.62411974429331962</c:v>
                </c:pt>
                <c:pt idx="57">
                  <c:v>0.61633904254721206</c:v>
                </c:pt>
                <c:pt idx="58">
                  <c:v>0.60870180051100753</c:v>
                </c:pt>
                <c:pt idx="59">
                  <c:v>0.60893374552047386</c:v>
                </c:pt>
                <c:pt idx="60">
                  <c:v>0.60524471736678154</c:v>
                </c:pt>
                <c:pt idx="61">
                  <c:v>0.59681532917512459</c:v>
                </c:pt>
                <c:pt idx="62">
                  <c:v>0.59728384334814744</c:v>
                </c:pt>
                <c:pt idx="63">
                  <c:v>0.59628213660615947</c:v>
                </c:pt>
                <c:pt idx="64">
                  <c:v>0.58969523098363996</c:v>
                </c:pt>
                <c:pt idx="65">
                  <c:v>0.58218467676964669</c:v>
                </c:pt>
                <c:pt idx="66">
                  <c:v>0.57651225415884133</c:v>
                </c:pt>
                <c:pt idx="67">
                  <c:v>0.57106773589377646</c:v>
                </c:pt>
                <c:pt idx="68">
                  <c:v>0.56370969387426562</c:v>
                </c:pt>
                <c:pt idx="69">
                  <c:v>0.55722238985964889</c:v>
                </c:pt>
                <c:pt idx="70">
                  <c:v>0.55655436348392129</c:v>
                </c:pt>
                <c:pt idx="71">
                  <c:v>0.55161146279846696</c:v>
                </c:pt>
                <c:pt idx="72">
                  <c:v>0.55056526363781344</c:v>
                </c:pt>
                <c:pt idx="73">
                  <c:v>0.54926257739552276</c:v>
                </c:pt>
                <c:pt idx="74">
                  <c:v>0.54502748901411557</c:v>
                </c:pt>
                <c:pt idx="75">
                  <c:v>0.54075592612595513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A-4C1E-9821-DCBF86F0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4600"/>
        <c:axId val="411392832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M20_10mlpm!$F$30:$F$105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M20_10mlpm!$I$30:$I$105</c:f>
              <c:numCache>
                <c:formatCode>0.000</c:formatCode>
                <c:ptCount val="76"/>
                <c:pt idx="0">
                  <c:v>0.253</c:v>
                </c:pt>
                <c:pt idx="1">
                  <c:v>0.52649999999999997</c:v>
                </c:pt>
                <c:pt idx="2">
                  <c:v>0.65300000000000002</c:v>
                </c:pt>
                <c:pt idx="3">
                  <c:v>0.75849999999999995</c:v>
                </c:pt>
                <c:pt idx="4">
                  <c:v>0.82479999999999998</c:v>
                </c:pt>
                <c:pt idx="5">
                  <c:v>0.87583333333333335</c:v>
                </c:pt>
                <c:pt idx="6">
                  <c:v>0.91214285714285714</c:v>
                </c:pt>
                <c:pt idx="7">
                  <c:v>0.94587500000000002</c:v>
                </c:pt>
                <c:pt idx="8">
                  <c:v>0.9662222222222222</c:v>
                </c:pt>
                <c:pt idx="9">
                  <c:v>0.98759999999999992</c:v>
                </c:pt>
                <c:pt idx="10">
                  <c:v>0.99900000000000011</c:v>
                </c:pt>
                <c:pt idx="11">
                  <c:v>1.0108333333333335</c:v>
                </c:pt>
                <c:pt idx="12">
                  <c:v>1.0234615384615384</c:v>
                </c:pt>
                <c:pt idx="13">
                  <c:v>1.0323571428571428</c:v>
                </c:pt>
                <c:pt idx="14">
                  <c:v>1.0404666666666667</c:v>
                </c:pt>
                <c:pt idx="15">
                  <c:v>1.0463125</c:v>
                </c:pt>
                <c:pt idx="16">
                  <c:v>1.052470588235294</c:v>
                </c:pt>
                <c:pt idx="17">
                  <c:v>1.062388888888889</c:v>
                </c:pt>
                <c:pt idx="18">
                  <c:v>1.0938947368421053</c:v>
                </c:pt>
                <c:pt idx="19">
                  <c:v>1.1105499999999999</c:v>
                </c:pt>
                <c:pt idx="20">
                  <c:v>1.1178571428571429</c:v>
                </c:pt>
                <c:pt idx="21">
                  <c:v>1.1221363636363637</c:v>
                </c:pt>
                <c:pt idx="22">
                  <c:v>1.123</c:v>
                </c:pt>
                <c:pt idx="23">
                  <c:v>1.1182916666666667</c:v>
                </c:pt>
                <c:pt idx="24">
                  <c:v>1.1168800000000001</c:v>
                </c:pt>
                <c:pt idx="25">
                  <c:v>1.1143076923076924</c:v>
                </c:pt>
                <c:pt idx="26">
                  <c:v>1.1107407407407406</c:v>
                </c:pt>
                <c:pt idx="27">
                  <c:v>1.1070357142857143</c:v>
                </c:pt>
                <c:pt idx="28">
                  <c:v>1.1059999999999999</c:v>
                </c:pt>
                <c:pt idx="29">
                  <c:v>1.1030333333333333</c:v>
                </c:pt>
                <c:pt idx="30">
                  <c:v>1.1012580645161292</c:v>
                </c:pt>
                <c:pt idx="31">
                  <c:v>1.1003125</c:v>
                </c:pt>
                <c:pt idx="32">
                  <c:v>1.0990909090909091</c:v>
                </c:pt>
                <c:pt idx="33">
                  <c:v>1.0973235294117647</c:v>
                </c:pt>
                <c:pt idx="34">
                  <c:v>1.0964</c:v>
                </c:pt>
                <c:pt idx="35">
                  <c:v>1.0948888888888888</c:v>
                </c:pt>
                <c:pt idx="36">
                  <c:v>1.093135135135135</c:v>
                </c:pt>
                <c:pt idx="37">
                  <c:v>1.0917105263157894</c:v>
                </c:pt>
                <c:pt idx="38">
                  <c:v>1.0899487179487179</c:v>
                </c:pt>
                <c:pt idx="39">
                  <c:v>1.087475</c:v>
                </c:pt>
                <c:pt idx="40">
                  <c:v>1.0865121951219512</c:v>
                </c:pt>
                <c:pt idx="41">
                  <c:v>1.0856190476190475</c:v>
                </c:pt>
                <c:pt idx="42">
                  <c:v>1.0838604651162791</c:v>
                </c:pt>
                <c:pt idx="43">
                  <c:v>1.0827499999999999</c:v>
                </c:pt>
                <c:pt idx="44">
                  <c:v>1.0821777777777777</c:v>
                </c:pt>
                <c:pt idx="45">
                  <c:v>1.0810217391304346</c:v>
                </c:pt>
                <c:pt idx="46">
                  <c:v>1.0797659574468086</c:v>
                </c:pt>
                <c:pt idx="47">
                  <c:v>1.0781666666666667</c:v>
                </c:pt>
                <c:pt idx="48">
                  <c:v>1.0768367346938776</c:v>
                </c:pt>
                <c:pt idx="49">
                  <c:v>1.0759799999999999</c:v>
                </c:pt>
                <c:pt idx="50">
                  <c:v>1.0752745098039216</c:v>
                </c:pt>
                <c:pt idx="51">
                  <c:v>1.0742115384615385</c:v>
                </c:pt>
                <c:pt idx="52">
                  <c:v>1.0740943396226414</c:v>
                </c:pt>
                <c:pt idx="53">
                  <c:v>1.073537037037037</c:v>
                </c:pt>
                <c:pt idx="54">
                  <c:v>1.0727090909090911</c:v>
                </c:pt>
                <c:pt idx="55">
                  <c:v>1.0716428571428571</c:v>
                </c:pt>
                <c:pt idx="56">
                  <c:v>1.0708245614035088</c:v>
                </c:pt>
                <c:pt idx="57">
                  <c:v>1.0698965517241379</c:v>
                </c:pt>
                <c:pt idx="58">
                  <c:v>1.0689830508474576</c:v>
                </c:pt>
                <c:pt idx="59">
                  <c:v>1.0663</c:v>
                </c:pt>
                <c:pt idx="60">
                  <c:v>1.0661803278688526</c:v>
                </c:pt>
                <c:pt idx="61">
                  <c:v>1.0650161290322582</c:v>
                </c:pt>
                <c:pt idx="62">
                  <c:v>1.0656666666666668</c:v>
                </c:pt>
                <c:pt idx="63">
                  <c:v>1.0660156249999999</c:v>
                </c:pt>
                <c:pt idx="64">
                  <c:v>1.0646923076923076</c:v>
                </c:pt>
                <c:pt idx="65">
                  <c:v>1.0637727272727273</c:v>
                </c:pt>
                <c:pt idx="66">
                  <c:v>1.0631940298507463</c:v>
                </c:pt>
                <c:pt idx="67">
                  <c:v>1.0626470588235295</c:v>
                </c:pt>
                <c:pt idx="68">
                  <c:v>1.0617246376811593</c:v>
                </c:pt>
                <c:pt idx="69">
                  <c:v>1.0606714285714285</c:v>
                </c:pt>
                <c:pt idx="70">
                  <c:v>1.0587464788732395</c:v>
                </c:pt>
                <c:pt idx="71">
                  <c:v>1.0582916666666666</c:v>
                </c:pt>
                <c:pt idx="72">
                  <c:v>1.0585616438356165</c:v>
                </c:pt>
                <c:pt idx="73">
                  <c:v>1.0587702702702704</c:v>
                </c:pt>
                <c:pt idx="74">
                  <c:v>1.0584133333333334</c:v>
                </c:pt>
                <c:pt idx="75">
                  <c:v>1.0580394736842105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A-4C1E-9821-DCBF86F0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3616"/>
        <c:axId val="411386560"/>
      </c:scatterChart>
      <c:valAx>
        <c:axId val="411384600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2832"/>
        <c:crosses val="autoZero"/>
        <c:crossBetween val="midCat"/>
        <c:majorUnit val="0.2"/>
      </c:valAx>
      <c:valAx>
        <c:axId val="411392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4600"/>
        <c:crosses val="autoZero"/>
        <c:crossBetween val="midCat"/>
      </c:valAx>
      <c:valAx>
        <c:axId val="411386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3616"/>
        <c:crosses val="max"/>
        <c:crossBetween val="midCat"/>
      </c:valAx>
      <c:valAx>
        <c:axId val="41139361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4113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Dens'!$B$1:$B$2</c:f>
              <c:strCache>
                <c:ptCount val="2"/>
                <c:pt idx="0">
                  <c:v>density</c:v>
                </c:pt>
                <c:pt idx="1">
                  <c:v>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'Water Dens'!$A$3:$A$13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'Water Dens'!$B$3:$B$13</c:f>
              <c:numCache>
                <c:formatCode>General</c:formatCode>
                <c:ptCount val="11"/>
                <c:pt idx="0">
                  <c:v>0.99810900000000002</c:v>
                </c:pt>
                <c:pt idx="1">
                  <c:v>0.99789259999999991</c:v>
                </c:pt>
                <c:pt idx="2">
                  <c:v>0.9976661</c:v>
                </c:pt>
                <c:pt idx="3">
                  <c:v>0.99742960000000003</c:v>
                </c:pt>
                <c:pt idx="4">
                  <c:v>0.99718309999999999</c:v>
                </c:pt>
                <c:pt idx="5">
                  <c:v>0.99692710000000007</c:v>
                </c:pt>
                <c:pt idx="6">
                  <c:v>0.99666180000000004</c:v>
                </c:pt>
                <c:pt idx="7">
                  <c:v>0.99638690000000008</c:v>
                </c:pt>
                <c:pt idx="8">
                  <c:v>0.99610310000000002</c:v>
                </c:pt>
                <c:pt idx="9">
                  <c:v>0.99581039999999987</c:v>
                </c:pt>
                <c:pt idx="10">
                  <c:v>0.99550920000000009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7-4E43-9A85-E6545523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8520"/>
        <c:axId val="411388912"/>
      </c:scatterChart>
      <c:valAx>
        <c:axId val="4113885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8912"/>
        <c:crosses val="autoZero"/>
        <c:crossBetween val="midCat"/>
      </c:valAx>
      <c:valAx>
        <c:axId val="4113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Dens'!$C$1:$C$2</c:f>
              <c:strCache>
                <c:ptCount val="2"/>
                <c:pt idx="0">
                  <c:v>viscocity</c:v>
                </c:pt>
                <c:pt idx="1">
                  <c:v>Ns/m2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1059930008748912E-2"/>
                  <c:y val="7.1246354622338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'Water Dens'!$A$3:$A$13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'Water Dens'!$C$3:$C$13</c:f>
              <c:numCache>
                <c:formatCode>General</c:formatCode>
                <c:ptCount val="11"/>
                <c:pt idx="0">
                  <c:v>1.0049E-3</c:v>
                </c:pt>
                <c:pt idx="1">
                  <c:v>9.8068999999999999E-4</c:v>
                </c:pt>
                <c:pt idx="2">
                  <c:v>9.5743E-4</c:v>
                </c:pt>
                <c:pt idx="3">
                  <c:v>9.3504999999999999E-4</c:v>
                </c:pt>
                <c:pt idx="4">
                  <c:v>9.1350000000000003E-4</c:v>
                </c:pt>
                <c:pt idx="5">
                  <c:v>8.9274000000000005E-4</c:v>
                </c:pt>
                <c:pt idx="6">
                  <c:v>8.7272999999999995E-4</c:v>
                </c:pt>
                <c:pt idx="7">
                  <c:v>8.5342999999999997E-4</c:v>
                </c:pt>
                <c:pt idx="8">
                  <c:v>8.3482000000000001E-4</c:v>
                </c:pt>
                <c:pt idx="9">
                  <c:v>8.1685999999999998E-4</c:v>
                </c:pt>
                <c:pt idx="10">
                  <c:v>7.9951000000000002E-4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9-4DDE-833E-2CF8A200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0088"/>
        <c:axId val="411390872"/>
      </c:scatterChart>
      <c:valAx>
        <c:axId val="4113900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0872"/>
        <c:crosses val="autoZero"/>
        <c:crossBetween val="midCat"/>
      </c:valAx>
      <c:valAx>
        <c:axId val="4113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M5_1!$F$29:$F$105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M5_1!$R$29:$R$105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1.5785888094014462E-3</c:v>
                </c:pt>
                <c:pt idx="2">
                  <c:v>2.3584494164364166E-2</c:v>
                </c:pt>
                <c:pt idx="3">
                  <c:v>4.027857650933489E-2</c:v>
                </c:pt>
                <c:pt idx="4">
                  <c:v>6.6746413192690701E-2</c:v>
                </c:pt>
                <c:pt idx="5">
                  <c:v>8.2590603856062719E-2</c:v>
                </c:pt>
                <c:pt idx="6">
                  <c:v>0.10310919876822787</c:v>
                </c:pt>
                <c:pt idx="7">
                  <c:v>0.12107811863559662</c:v>
                </c:pt>
                <c:pt idx="8">
                  <c:v>0.13947198434376484</c:v>
                </c:pt>
                <c:pt idx="9">
                  <c:v>0.16211530845992633</c:v>
                </c:pt>
                <c:pt idx="10">
                  <c:v>0.18199648461089243</c:v>
                </c:pt>
                <c:pt idx="11">
                  <c:v>0.2074019566922497</c:v>
                </c:pt>
                <c:pt idx="12">
                  <c:v>0.22664571408201711</c:v>
                </c:pt>
                <c:pt idx="13">
                  <c:v>0.24079012138219172</c:v>
                </c:pt>
                <c:pt idx="14">
                  <c:v>0.26619559346354899</c:v>
                </c:pt>
                <c:pt idx="15">
                  <c:v>0.28076494660452306</c:v>
                </c:pt>
                <c:pt idx="16">
                  <c:v>0.30107106859628829</c:v>
                </c:pt>
                <c:pt idx="17">
                  <c:v>0.31946493430445633</c:v>
                </c:pt>
                <c:pt idx="18">
                  <c:v>0.34380804178381502</c:v>
                </c:pt>
                <c:pt idx="19">
                  <c:v>0.36177696165118395</c:v>
                </c:pt>
                <c:pt idx="20">
                  <c:v>0.38803232541414057</c:v>
                </c:pt>
                <c:pt idx="21">
                  <c:v>0.41683736422189266</c:v>
                </c:pt>
                <c:pt idx="22">
                  <c:v>0.43013187984046825</c:v>
                </c:pt>
                <c:pt idx="23">
                  <c:v>0.45001305599143432</c:v>
                </c:pt>
                <c:pt idx="24">
                  <c:v>0.46606971957520682</c:v>
                </c:pt>
                <c:pt idx="25">
                  <c:v>0.4851010040445739</c:v>
                </c:pt>
                <c:pt idx="26">
                  <c:v>0.49138391328996067</c:v>
                </c:pt>
                <c:pt idx="27">
                  <c:v>0.49979155173934381</c:v>
                </c:pt>
                <c:pt idx="28">
                  <c:v>0.51096133815392308</c:v>
                </c:pt>
                <c:pt idx="29">
                  <c:v>0.51126508944092675</c:v>
                </c:pt>
                <c:pt idx="30">
                  <c:v>0.52413465921870328</c:v>
                </c:pt>
                <c:pt idx="31">
                  <c:v>0.53084251430488993</c:v>
                </c:pt>
                <c:pt idx="32">
                  <c:v>0.53351338390348158</c:v>
                </c:pt>
                <c:pt idx="33">
                  <c:v>0.53809650978567114</c:v>
                </c:pt>
                <c:pt idx="34">
                  <c:v>0.54884135035945059</c:v>
                </c:pt>
                <c:pt idx="35">
                  <c:v>0.55129974703764373</c:v>
                </c:pt>
                <c:pt idx="36">
                  <c:v>0.55482050831783281</c:v>
                </c:pt>
                <c:pt idx="37">
                  <c:v>0.55770385083682583</c:v>
                </c:pt>
                <c:pt idx="38">
                  <c:v>0.57291062273899862</c:v>
                </c:pt>
                <c:pt idx="39">
                  <c:v>0.57409418189479366</c:v>
                </c:pt>
                <c:pt idx="40">
                  <c:v>0.57846483485658096</c:v>
                </c:pt>
                <c:pt idx="41">
                  <c:v>0.58432279826117006</c:v>
                </c:pt>
                <c:pt idx="42">
                  <c:v>0.58805603246175986</c:v>
                </c:pt>
                <c:pt idx="43">
                  <c:v>0.59327657710514847</c:v>
                </c:pt>
                <c:pt idx="44">
                  <c:v>0.6063586198033234</c:v>
                </c:pt>
                <c:pt idx="45">
                  <c:v>0.60987938108351547</c:v>
                </c:pt>
                <c:pt idx="46">
                  <c:v>0.61807454661249861</c:v>
                </c:pt>
                <c:pt idx="47">
                  <c:v>0.61816582497910166</c:v>
                </c:pt>
                <c:pt idx="48">
                  <c:v>0.63316012396087529</c:v>
                </c:pt>
                <c:pt idx="49">
                  <c:v>0.63476862895746877</c:v>
                </c:pt>
                <c:pt idx="50">
                  <c:v>0.64190142988445453</c:v>
                </c:pt>
                <c:pt idx="51">
                  <c:v>0.64584713700544349</c:v>
                </c:pt>
                <c:pt idx="52">
                  <c:v>0.65255499209162937</c:v>
                </c:pt>
                <c:pt idx="53">
                  <c:v>0.65987034975182268</c:v>
                </c:pt>
                <c:pt idx="54">
                  <c:v>0.66849046112160726</c:v>
                </c:pt>
                <c:pt idx="55">
                  <c:v>0.67456089744659253</c:v>
                </c:pt>
                <c:pt idx="56">
                  <c:v>0.68148122545317913</c:v>
                </c:pt>
                <c:pt idx="57">
                  <c:v>0.68776413469856512</c:v>
                </c:pt>
                <c:pt idx="58">
                  <c:v>0.69149736889915647</c:v>
                </c:pt>
                <c:pt idx="59">
                  <c:v>0.69477574107175633</c:v>
                </c:pt>
                <c:pt idx="60">
                  <c:v>0.70233348783954197</c:v>
                </c:pt>
                <c:pt idx="61">
                  <c:v>0.70861639708492796</c:v>
                </c:pt>
                <c:pt idx="62">
                  <c:v>0.71040745881472744</c:v>
                </c:pt>
                <c:pt idx="63">
                  <c:v>0.71690284098051116</c:v>
                </c:pt>
                <c:pt idx="64">
                  <c:v>0.72018121315310946</c:v>
                </c:pt>
                <c:pt idx="65">
                  <c:v>0.72795143284129427</c:v>
                </c:pt>
                <c:pt idx="66">
                  <c:v>0.73377948005868732</c:v>
                </c:pt>
                <c:pt idx="67">
                  <c:v>0.74409937479166532</c:v>
                </c:pt>
                <c:pt idx="68">
                  <c:v>0.74652785528266541</c:v>
                </c:pt>
                <c:pt idx="69">
                  <c:v>0.7528107645280514</c:v>
                </c:pt>
                <c:pt idx="70">
                  <c:v>0.75460182625784944</c:v>
                </c:pt>
                <c:pt idx="71">
                  <c:v>0.76237204594603125</c:v>
                </c:pt>
                <c:pt idx="72">
                  <c:v>0.76628783687983015</c:v>
                </c:pt>
                <c:pt idx="73">
                  <c:v>0.76659158816683237</c:v>
                </c:pt>
                <c:pt idx="74">
                  <c:v>0.76817017697623269</c:v>
                </c:pt>
                <c:pt idx="75">
                  <c:v>0.77317824869922058</c:v>
                </c:pt>
                <c:pt idx="76">
                  <c:v>0.96492010126633376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4-48B6-911B-FDEE4D94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6240"/>
        <c:axId val="397194480"/>
      </c:scatterChart>
      <c:scatterChart>
        <c:scatterStyle val="smoothMarker"/>
        <c:varyColors val="0"/>
        <c:ser>
          <c:idx val="1"/>
          <c:order val="1"/>
          <c:tx>
            <c:v>unit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M5_1!$F$29:$F$105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M5_1!$F$29:$F$105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4-48B6-911B-FDEE4D94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6240"/>
        <c:axId val="397194480"/>
      </c:scatterChart>
      <c:scatterChart>
        <c:scatterStyle val="lineMarker"/>
        <c:varyColors val="0"/>
        <c:ser>
          <c:idx val="2"/>
          <c:order val="2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M5_1!$F$29:$F$105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M5_1!$S$29:$S$105</c:f>
              <c:numCache>
                <c:formatCode>General</c:formatCode>
                <c:ptCount val="77"/>
                <c:pt idx="0">
                  <c:v>0.78218585798254281</c:v>
                </c:pt>
                <c:pt idx="1">
                  <c:v>0.9320571738850908</c:v>
                </c:pt>
                <c:pt idx="2">
                  <c:v>0.9146843255486129</c:v>
                </c:pt>
                <c:pt idx="3">
                  <c:v>0.89924179369396517</c:v>
                </c:pt>
                <c:pt idx="4">
                  <c:v>0.83554134979354122</c:v>
                </c:pt>
                <c:pt idx="5">
                  <c:v>0.88765989480297758</c:v>
                </c:pt>
                <c:pt idx="6">
                  <c:v>0.90310242665762541</c:v>
                </c:pt>
                <c:pt idx="7">
                  <c:v>0.97741961120812038</c:v>
                </c:pt>
                <c:pt idx="8">
                  <c:v>0.9976879342673507</c:v>
                </c:pt>
                <c:pt idx="9">
                  <c:v>0.91757980027136488</c:v>
                </c:pt>
                <c:pt idx="10">
                  <c:v>0.91661464203044629</c:v>
                </c:pt>
                <c:pt idx="11">
                  <c:v>0.84615809044361201</c:v>
                </c:pt>
                <c:pt idx="12">
                  <c:v>0.85773998933459361</c:v>
                </c:pt>
                <c:pt idx="13">
                  <c:v>0.87318252118924211</c:v>
                </c:pt>
                <c:pt idx="14">
                  <c:v>0.88090378711656392</c:v>
                </c:pt>
                <c:pt idx="15">
                  <c:v>0.93012685740325418</c:v>
                </c:pt>
                <c:pt idx="16">
                  <c:v>0.9822454024126982</c:v>
                </c:pt>
                <c:pt idx="17">
                  <c:v>1.0855173341906625</c:v>
                </c:pt>
                <c:pt idx="18">
                  <c:v>1.0343639474221384</c:v>
                </c:pt>
                <c:pt idx="19">
                  <c:v>0.9928621430627681</c:v>
                </c:pt>
                <c:pt idx="20">
                  <c:v>0.85967030581643022</c:v>
                </c:pt>
                <c:pt idx="21">
                  <c:v>0.78342280478410897</c:v>
                </c:pt>
                <c:pt idx="22">
                  <c:v>0.715861727920025</c:v>
                </c:pt>
                <c:pt idx="23">
                  <c:v>0.56722735881902731</c:v>
                </c:pt>
                <c:pt idx="24">
                  <c:v>0.47457216769112942</c:v>
                </c:pt>
                <c:pt idx="25">
                  <c:v>0.32663116827041494</c:v>
                </c:pt>
                <c:pt idx="26">
                  <c:v>0.34965907177206718</c:v>
                </c:pt>
                <c:pt idx="27">
                  <c:v>0.34193780584475048</c:v>
                </c:pt>
                <c:pt idx="28">
                  <c:v>0.29381578807929182</c:v>
                </c:pt>
                <c:pt idx="29">
                  <c:v>0.28636631071260826</c:v>
                </c:pt>
                <c:pt idx="30">
                  <c:v>0.25741156348513783</c:v>
                </c:pt>
                <c:pt idx="31">
                  <c:v>0.25548124700330754</c:v>
                </c:pt>
                <c:pt idx="32">
                  <c:v>0.25355093052146649</c:v>
                </c:pt>
                <c:pt idx="33">
                  <c:v>0.20529301847569159</c:v>
                </c:pt>
                <c:pt idx="34">
                  <c:v>0.24775998107597863</c:v>
                </c:pt>
                <c:pt idx="35">
                  <c:v>0.28926178543535258</c:v>
                </c:pt>
                <c:pt idx="36">
                  <c:v>0.28926178543534553</c:v>
                </c:pt>
                <c:pt idx="37">
                  <c:v>0.26706314589428509</c:v>
                </c:pt>
                <c:pt idx="38">
                  <c:v>0.18405953717555054</c:v>
                </c:pt>
                <c:pt idx="39">
                  <c:v>0.21784007560759863</c:v>
                </c:pt>
                <c:pt idx="40">
                  <c:v>0.29408757663992702</c:v>
                </c:pt>
                <c:pt idx="41">
                  <c:v>0.31532105794006027</c:v>
                </c:pt>
                <c:pt idx="42">
                  <c:v>0.34813643813119372</c:v>
                </c:pt>
                <c:pt idx="43">
                  <c:v>0.27933841446554319</c:v>
                </c:pt>
                <c:pt idx="44">
                  <c:v>0.28113283666705935</c:v>
                </c:pt>
                <c:pt idx="45">
                  <c:v>0.29464505203986663</c:v>
                </c:pt>
                <c:pt idx="46">
                  <c:v>0.29188547159745176</c:v>
                </c:pt>
                <c:pt idx="47">
                  <c:v>0.29119210191717382</c:v>
                </c:pt>
                <c:pt idx="48">
                  <c:v>0.22652649977582592</c:v>
                </c:pt>
                <c:pt idx="49">
                  <c:v>0.27644293974279749</c:v>
                </c:pt>
                <c:pt idx="50">
                  <c:v>0.30526179268996051</c:v>
                </c:pt>
                <c:pt idx="51">
                  <c:v>0.33325138167651347</c:v>
                </c:pt>
                <c:pt idx="52">
                  <c:v>0.32952664299317114</c:v>
                </c:pt>
                <c:pt idx="53">
                  <c:v>0.31242558321731989</c:v>
                </c:pt>
                <c:pt idx="54">
                  <c:v>0.26899346237611999</c:v>
                </c:pt>
                <c:pt idx="55">
                  <c:v>0.22915018593796552</c:v>
                </c:pt>
                <c:pt idx="56">
                  <c:v>0.22129302573032783</c:v>
                </c:pt>
                <c:pt idx="57">
                  <c:v>0.2386658740668075</c:v>
                </c:pt>
                <c:pt idx="58">
                  <c:v>0.23466934682279417</c:v>
                </c:pt>
                <c:pt idx="59">
                  <c:v>0.23770071582581739</c:v>
                </c:pt>
                <c:pt idx="60">
                  <c:v>0.19978775586944725</c:v>
                </c:pt>
                <c:pt idx="61">
                  <c:v>0.22005607892868859</c:v>
                </c:pt>
                <c:pt idx="62">
                  <c:v>0.26252304152898315</c:v>
                </c:pt>
                <c:pt idx="63">
                  <c:v>0.30885063709292299</c:v>
                </c:pt>
                <c:pt idx="64">
                  <c:v>0.31271127005657601</c:v>
                </c:pt>
                <c:pt idx="65">
                  <c:v>0.28375652282910874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4-48B6-911B-FDEE4D94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98400"/>
        <c:axId val="397194872"/>
      </c:scatterChart>
      <c:valAx>
        <c:axId val="397206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4480"/>
        <c:crosses val="autoZero"/>
        <c:crossBetween val="midCat"/>
        <c:majorUnit val="0.1"/>
      </c:valAx>
      <c:valAx>
        <c:axId val="397194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6240"/>
        <c:crosses val="autoZero"/>
        <c:crossBetween val="midCat"/>
      </c:valAx>
      <c:valAx>
        <c:axId val="39719487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8400"/>
        <c:crosses val="max"/>
        <c:crossBetween val="midCat"/>
      </c:valAx>
      <c:valAx>
        <c:axId val="3971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19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M5_1!$F$30:$F$105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M5_1!$U$30:$U$105</c:f>
              <c:numCache>
                <c:formatCode>General</c:formatCode>
                <c:ptCount val="76"/>
                <c:pt idx="0">
                  <c:v>7.1707396667060691E-2</c:v>
                </c:pt>
                <c:pt idx="1">
                  <c:v>0.52181270178135619</c:v>
                </c:pt>
                <c:pt idx="2">
                  <c:v>0.59552357371412001</c:v>
                </c:pt>
                <c:pt idx="3">
                  <c:v>0.73613610300773002</c:v>
                </c:pt>
                <c:pt idx="4">
                  <c:v>0.73295621678378864</c:v>
                </c:pt>
                <c:pt idx="5">
                  <c:v>0.7633899043405642</c:v>
                </c:pt>
                <c:pt idx="6">
                  <c:v>0.77026641547124941</c:v>
                </c:pt>
                <c:pt idx="7">
                  <c:v>0.77771991465818857</c:v>
                </c:pt>
                <c:pt idx="8">
                  <c:v>0.80324130002661343</c:v>
                </c:pt>
                <c:pt idx="9">
                  <c:v>0.81236809949805233</c:v>
                </c:pt>
                <c:pt idx="10">
                  <c:v>0.84070711023431999</c:v>
                </c:pt>
                <c:pt idx="11">
                  <c:v>0.84326102571395378</c:v>
                </c:pt>
                <c:pt idx="12">
                  <c:v>0.82919054595343256</c:v>
                </c:pt>
                <c:pt idx="13">
                  <c:v>0.85036334850874484</c:v>
                </c:pt>
                <c:pt idx="14">
                  <c:v>0.83891672857223798</c:v>
                </c:pt>
                <c:pt idx="15">
                  <c:v>0.84368861018922248</c:v>
                </c:pt>
                <c:pt idx="16">
                  <c:v>0.84326036604406418</c:v>
                </c:pt>
                <c:pt idx="17">
                  <c:v>0.85657362893809741</c:v>
                </c:pt>
                <c:pt idx="18">
                  <c:v>0.85465077593206695</c:v>
                </c:pt>
                <c:pt idx="19">
                  <c:v>0.87005519992823521</c:v>
                </c:pt>
                <c:pt idx="20">
                  <c:v>0.8890337293584275</c:v>
                </c:pt>
                <c:pt idx="21">
                  <c:v>0.87728631131828694</c:v>
                </c:pt>
                <c:pt idx="22">
                  <c:v>0.87832179781319974</c:v>
                </c:pt>
                <c:pt idx="23">
                  <c:v>0.87268807691275285</c:v>
                </c:pt>
                <c:pt idx="24">
                  <c:v>0.87240058490322792</c:v>
                </c:pt>
                <c:pt idx="25">
                  <c:v>0.85180301881840415</c:v>
                </c:pt>
                <c:pt idx="26">
                  <c:v>0.83586286300689261</c:v>
                </c:pt>
                <c:pt idx="27">
                  <c:v>0.82508588627755597</c:v>
                </c:pt>
                <c:pt idx="28">
                  <c:v>0.79936556732058117</c:v>
                </c:pt>
                <c:pt idx="29">
                  <c:v>0.79273439216896058</c:v>
                </c:pt>
                <c:pt idx="30">
                  <c:v>0.77813616495456761</c:v>
                </c:pt>
                <c:pt idx="31">
                  <c:v>0.75904548956222484</c:v>
                </c:pt>
                <c:pt idx="32">
                  <c:v>0.74346537882511898</c:v>
                </c:pt>
                <c:pt idx="33">
                  <c:v>0.73643109361568704</c:v>
                </c:pt>
                <c:pt idx="34">
                  <c:v>0.71970247556980704</c:v>
                </c:pt>
                <c:pt idx="35">
                  <c:v>0.70508633287248057</c:v>
                </c:pt>
                <c:pt idx="36">
                  <c:v>0.6904628917647011</c:v>
                </c:pt>
                <c:pt idx="37">
                  <c:v>0.69045246856886633</c:v>
                </c:pt>
                <c:pt idx="38">
                  <c:v>0.67503212096574039</c:v>
                </c:pt>
                <c:pt idx="39">
                  <c:v>0.66374914925046069</c:v>
                </c:pt>
                <c:pt idx="40">
                  <c:v>0.6545441528627497</c:v>
                </c:pt>
                <c:pt idx="41">
                  <c:v>0.64357091433693492</c:v>
                </c:pt>
                <c:pt idx="42">
                  <c:v>0.6345710561464023</c:v>
                </c:pt>
                <c:pt idx="43">
                  <c:v>0.63368313979349278</c:v>
                </c:pt>
                <c:pt idx="44">
                  <c:v>0.62364797778553571</c:v>
                </c:pt>
                <c:pt idx="45">
                  <c:v>0.61842542656524768</c:v>
                </c:pt>
                <c:pt idx="46">
                  <c:v>0.60595026933340079</c:v>
                </c:pt>
                <c:pt idx="47">
                  <c:v>0.60743051162545236</c:v>
                </c:pt>
                <c:pt idx="48">
                  <c:v>0.59699708534914098</c:v>
                </c:pt>
                <c:pt idx="49">
                  <c:v>0.59176023448552917</c:v>
                </c:pt>
                <c:pt idx="50">
                  <c:v>0.58400173124501464</c:v>
                </c:pt>
                <c:pt idx="51">
                  <c:v>0.57884074465324487</c:v>
                </c:pt>
                <c:pt idx="52">
                  <c:v>0.57507321258260913</c:v>
                </c:pt>
                <c:pt idx="53">
                  <c:v>0.57178302065394027</c:v>
                </c:pt>
                <c:pt idx="54">
                  <c:v>0.56658580514509671</c:v>
                </c:pt>
                <c:pt idx="55">
                  <c:v>0.56223091381006685</c:v>
                </c:pt>
                <c:pt idx="56">
                  <c:v>0.55753544779711017</c:v>
                </c:pt>
                <c:pt idx="57">
                  <c:v>0.55107359413608192</c:v>
                </c:pt>
                <c:pt idx="58">
                  <c:v>0.54475527615475006</c:v>
                </c:pt>
                <c:pt idx="59">
                  <c:v>0.54149066277194668</c:v>
                </c:pt>
                <c:pt idx="60">
                  <c:v>0.53741449397865193</c:v>
                </c:pt>
                <c:pt idx="61">
                  <c:v>0.53042498598484789</c:v>
                </c:pt>
                <c:pt idx="62">
                  <c:v>0.52678801894844263</c:v>
                </c:pt>
                <c:pt idx="63">
                  <c:v>0.52129389880637023</c:v>
                </c:pt>
                <c:pt idx="64">
                  <c:v>0.5187591560551128</c:v>
                </c:pt>
                <c:pt idx="65">
                  <c:v>0.51541694645417069</c:v>
                </c:pt>
                <c:pt idx="66">
                  <c:v>0.51470981051486753</c:v>
                </c:pt>
                <c:pt idx="67">
                  <c:v>0.50907878573925469</c:v>
                </c:pt>
                <c:pt idx="68">
                  <c:v>0.50590117441288929</c:v>
                </c:pt>
                <c:pt idx="69">
                  <c:v>0.50009908018179439</c:v>
                </c:pt>
                <c:pt idx="70">
                  <c:v>0.49805389136434186</c:v>
                </c:pt>
                <c:pt idx="71">
                  <c:v>0.49394658620310861</c:v>
                </c:pt>
                <c:pt idx="72">
                  <c:v>0.48753420681117016</c:v>
                </c:pt>
                <c:pt idx="73">
                  <c:v>0.48212513950029068</c:v>
                </c:pt>
                <c:pt idx="74">
                  <c:v>0.47878481769760523</c:v>
                </c:pt>
                <c:pt idx="75">
                  <c:v>0.59676866023939046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B-4CFE-8054-CD6BCAB0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96832"/>
        <c:axId val="397199184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M5_1!$F$30:$F$105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M5_1!$I$30:$I$105</c:f>
              <c:numCache>
                <c:formatCode>0.000</c:formatCode>
                <c:ptCount val="76"/>
                <c:pt idx="0">
                  <c:v>0.99</c:v>
                </c:pt>
                <c:pt idx="1">
                  <c:v>1.0455000000000001</c:v>
                </c:pt>
                <c:pt idx="2">
                  <c:v>1.0556666666666665</c:v>
                </c:pt>
                <c:pt idx="3">
                  <c:v>1.0722499999999999</c:v>
                </c:pt>
                <c:pt idx="4">
                  <c:v>1.0722</c:v>
                </c:pt>
                <c:pt idx="5">
                  <c:v>1.0758333333333334</c:v>
                </c:pt>
                <c:pt idx="6">
                  <c:v>1.0767142857142857</c:v>
                </c:pt>
                <c:pt idx="7">
                  <c:v>1.0776250000000001</c:v>
                </c:pt>
                <c:pt idx="8">
                  <c:v>1.0805555555555555</c:v>
                </c:pt>
                <c:pt idx="9">
                  <c:v>1.0816000000000001</c:v>
                </c:pt>
                <c:pt idx="10">
                  <c:v>1.0848181818181819</c:v>
                </c:pt>
                <c:pt idx="11">
                  <c:v>1.0850833333333334</c:v>
                </c:pt>
                <c:pt idx="12">
                  <c:v>1.0834615384615385</c:v>
                </c:pt>
                <c:pt idx="13">
                  <c:v>1.0858571428571429</c:v>
                </c:pt>
                <c:pt idx="14">
                  <c:v>1.0845333333333333</c:v>
                </c:pt>
                <c:pt idx="15">
                  <c:v>1.0850625</c:v>
                </c:pt>
                <c:pt idx="16">
                  <c:v>1.085</c:v>
                </c:pt>
                <c:pt idx="17">
                  <c:v>1.0865</c:v>
                </c:pt>
                <c:pt idx="18">
                  <c:v>1.0862631578947368</c:v>
                </c:pt>
                <c:pt idx="19">
                  <c:v>1.0880000000000001</c:v>
                </c:pt>
                <c:pt idx="20">
                  <c:v>1.0901428571428571</c:v>
                </c:pt>
                <c:pt idx="21">
                  <c:v>1.0887727272727272</c:v>
                </c:pt>
                <c:pt idx="22">
                  <c:v>1.0888695652173914</c:v>
                </c:pt>
                <c:pt idx="23">
                  <c:v>1.0882083333333334</c:v>
                </c:pt>
                <c:pt idx="24">
                  <c:v>1.08816</c:v>
                </c:pt>
                <c:pt idx="25">
                  <c:v>1.0858076923076925</c:v>
                </c:pt>
                <c:pt idx="26">
                  <c:v>1.0840000000000001</c:v>
                </c:pt>
                <c:pt idx="27">
                  <c:v>1.0827857142857142</c:v>
                </c:pt>
                <c:pt idx="28">
                  <c:v>1.0797931034482759</c:v>
                </c:pt>
                <c:pt idx="29">
                  <c:v>1.0790666666666666</c:v>
                </c:pt>
                <c:pt idx="30">
                  <c:v>1.0774516129032259</c:v>
                </c:pt>
                <c:pt idx="31">
                  <c:v>1.07534375</c:v>
                </c:pt>
                <c:pt idx="32">
                  <c:v>1.0736363636363637</c:v>
                </c:pt>
                <c:pt idx="33">
                  <c:v>1.0728823529411766</c:v>
                </c:pt>
                <c:pt idx="34">
                  <c:v>1.0710571428571429</c:v>
                </c:pt>
                <c:pt idx="35">
                  <c:v>1.0694722222222222</c:v>
                </c:pt>
                <c:pt idx="36">
                  <c:v>1.0678918918918918</c:v>
                </c:pt>
                <c:pt idx="37">
                  <c:v>1.067921052631579</c:v>
                </c:pt>
                <c:pt idx="38">
                  <c:v>1.0662564102564103</c:v>
                </c:pt>
                <c:pt idx="39">
                  <c:v>1.0650499999999998</c:v>
                </c:pt>
                <c:pt idx="40">
                  <c:v>1.0640731707317075</c:v>
                </c:pt>
                <c:pt idx="41">
                  <c:v>1.062904761904762</c:v>
                </c:pt>
                <c:pt idx="42">
                  <c:v>1.0619534883720931</c:v>
                </c:pt>
                <c:pt idx="43">
                  <c:v>1.0618863636363636</c:v>
                </c:pt>
                <c:pt idx="44">
                  <c:v>1.0608222222222223</c:v>
                </c:pt>
                <c:pt idx="45">
                  <c:v>1.0602826086956523</c:v>
                </c:pt>
                <c:pt idx="46">
                  <c:v>1.058936170212766</c:v>
                </c:pt>
                <c:pt idx="47">
                  <c:v>1.0591250000000001</c:v>
                </c:pt>
                <c:pt idx="48">
                  <c:v>1.0580204081632654</c:v>
                </c:pt>
                <c:pt idx="49">
                  <c:v>1.05748</c:v>
                </c:pt>
                <c:pt idx="50">
                  <c:v>1.0566666666666666</c:v>
                </c:pt>
                <c:pt idx="51">
                  <c:v>1.0561346153846154</c:v>
                </c:pt>
                <c:pt idx="52">
                  <c:v>1.054377358490566</c:v>
                </c:pt>
                <c:pt idx="53">
                  <c:v>1.0540740740740742</c:v>
                </c:pt>
                <c:pt idx="54">
                  <c:v>1.0535636363636363</c:v>
                </c:pt>
                <c:pt idx="55">
                  <c:v>1.0531428571428572</c:v>
                </c:pt>
                <c:pt idx="56">
                  <c:v>1.0526842105263159</c:v>
                </c:pt>
                <c:pt idx="57">
                  <c:v>1.0520344827586208</c:v>
                </c:pt>
                <c:pt idx="58">
                  <c:v>1.0508474576271187</c:v>
                </c:pt>
                <c:pt idx="59">
                  <c:v>1.0505500000000001</c:v>
                </c:pt>
                <c:pt idx="60">
                  <c:v>1.0501639344262295</c:v>
                </c:pt>
                <c:pt idx="61">
                  <c:v>1.0491774193548389</c:v>
                </c:pt>
                <c:pt idx="62">
                  <c:v>1.0488412698412699</c:v>
                </c:pt>
                <c:pt idx="63">
                  <c:v>1.047796875</c:v>
                </c:pt>
                <c:pt idx="64">
                  <c:v>1.0475846153846153</c:v>
                </c:pt>
                <c:pt idx="65">
                  <c:v>1.0464090909090908</c:v>
                </c:pt>
                <c:pt idx="66">
                  <c:v>1.0464029850746268</c:v>
                </c:pt>
                <c:pt idx="67">
                  <c:v>1.0455147058823528</c:v>
                </c:pt>
                <c:pt idx="68">
                  <c:v>1.0452463768115943</c:v>
                </c:pt>
                <c:pt idx="69">
                  <c:v>1.0444428571428572</c:v>
                </c:pt>
                <c:pt idx="70">
                  <c:v>1.0442957746478874</c:v>
                </c:pt>
                <c:pt idx="71">
                  <c:v>1.0433888888888889</c:v>
                </c:pt>
                <c:pt idx="72">
                  <c:v>1.0427397260273974</c:v>
                </c:pt>
                <c:pt idx="73">
                  <c:v>1.0420270270270271</c:v>
                </c:pt>
                <c:pt idx="74">
                  <c:v>1.0417466666666666</c:v>
                </c:pt>
                <c:pt idx="75">
                  <c:v>1.0292894736842104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B-4CFE-8054-CD6BCAB0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4672"/>
        <c:axId val="397195264"/>
      </c:scatterChart>
      <c:valAx>
        <c:axId val="397196832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9184"/>
        <c:crosses val="autoZero"/>
        <c:crossBetween val="midCat"/>
        <c:majorUnit val="0.2"/>
      </c:valAx>
      <c:valAx>
        <c:axId val="397199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6832"/>
        <c:crosses val="autoZero"/>
        <c:crossBetween val="midCat"/>
      </c:valAx>
      <c:valAx>
        <c:axId val="397195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4672"/>
        <c:crosses val="max"/>
        <c:crossBetween val="midCat"/>
      </c:valAx>
      <c:valAx>
        <c:axId val="39720467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719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M5_2!$F$29:$F$105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M5_2!$R$29:$R$105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2.015912276291117E-2</c:v>
                </c:pt>
                <c:pt idx="2">
                  <c:v>4.3901621288601686E-2</c:v>
                </c:pt>
                <c:pt idx="3">
                  <c:v>6.1163404290736773E-2</c:v>
                </c:pt>
                <c:pt idx="4">
                  <c:v>7.7379910595524043E-2</c:v>
                </c:pt>
                <c:pt idx="5">
                  <c:v>9.5686970295006668E-2</c:v>
                </c:pt>
                <c:pt idx="6">
                  <c:v>0.11106725524191619</c:v>
                </c:pt>
                <c:pt idx="7">
                  <c:v>0.13585503046495423</c:v>
                </c:pt>
                <c:pt idx="8">
                  <c:v>0.17862156488237207</c:v>
                </c:pt>
                <c:pt idx="9">
                  <c:v>0.2027821740870015</c:v>
                </c:pt>
                <c:pt idx="10">
                  <c:v>0.23049672406261323</c:v>
                </c:pt>
                <c:pt idx="11">
                  <c:v>0.25089433715679094</c:v>
                </c:pt>
                <c:pt idx="12">
                  <c:v>0.26961950753521335</c:v>
                </c:pt>
                <c:pt idx="13">
                  <c:v>0.29022617596886086</c:v>
                </c:pt>
                <c:pt idx="14">
                  <c:v>0.30957851236569112</c:v>
                </c:pt>
                <c:pt idx="15">
                  <c:v>0.33248478953350369</c:v>
                </c:pt>
                <c:pt idx="16">
                  <c:v>0.35392767932502889</c:v>
                </c:pt>
                <c:pt idx="17">
                  <c:v>0.37767017785071949</c:v>
                </c:pt>
                <c:pt idx="18">
                  <c:v>0.4009945656974705</c:v>
                </c:pt>
                <c:pt idx="19">
                  <c:v>0.42390084286528346</c:v>
                </c:pt>
                <c:pt idx="20">
                  <c:v>0.44806145206991288</c:v>
                </c:pt>
                <c:pt idx="21">
                  <c:v>0.47305828263242</c:v>
                </c:pt>
                <c:pt idx="22">
                  <c:v>0.49032006563455538</c:v>
                </c:pt>
                <c:pt idx="23">
                  <c:v>0.5054912952419951</c:v>
                </c:pt>
                <c:pt idx="24">
                  <c:v>0.52024441417049672</c:v>
                </c:pt>
                <c:pt idx="25">
                  <c:v>0.53750619717263137</c:v>
                </c:pt>
                <c:pt idx="26">
                  <c:v>0.53992505107242972</c:v>
                </c:pt>
                <c:pt idx="27">
                  <c:v>0.55488722534039969</c:v>
                </c:pt>
                <c:pt idx="28">
                  <c:v>0.56566829281897912</c:v>
                </c:pt>
                <c:pt idx="29">
                  <c:v>0.58167574378429721</c:v>
                </c:pt>
                <c:pt idx="30">
                  <c:v>0.60081902484165772</c:v>
                </c:pt>
                <c:pt idx="31">
                  <c:v>0.60281976806251647</c:v>
                </c:pt>
                <c:pt idx="32">
                  <c:v>0.61736383165154762</c:v>
                </c:pt>
                <c:pt idx="33">
                  <c:v>0.61957363021187761</c:v>
                </c:pt>
                <c:pt idx="34">
                  <c:v>0.63453580447984759</c:v>
                </c:pt>
                <c:pt idx="35">
                  <c:v>0.63632749236123798</c:v>
                </c:pt>
                <c:pt idx="36">
                  <c:v>0.64020973363732181</c:v>
                </c:pt>
                <c:pt idx="37">
                  <c:v>0.64388291957393806</c:v>
                </c:pt>
                <c:pt idx="38">
                  <c:v>0.64630177347373563</c:v>
                </c:pt>
                <c:pt idx="39">
                  <c:v>0.65980056036541923</c:v>
                </c:pt>
                <c:pt idx="40">
                  <c:v>0.67099973852293748</c:v>
                </c:pt>
                <c:pt idx="41">
                  <c:v>0.67822686523053499</c:v>
                </c:pt>
                <c:pt idx="42">
                  <c:v>0.68169099582768078</c:v>
                </c:pt>
                <c:pt idx="43">
                  <c:v>0.68975434389315737</c:v>
                </c:pt>
                <c:pt idx="44">
                  <c:v>0.69217319779295494</c:v>
                </c:pt>
                <c:pt idx="45">
                  <c:v>0.69877315848214383</c:v>
                </c:pt>
                <c:pt idx="46">
                  <c:v>0.70829989392390524</c:v>
                </c:pt>
                <c:pt idx="47">
                  <c:v>0.7178266293656681</c:v>
                </c:pt>
                <c:pt idx="48">
                  <c:v>0.72170887064175493</c:v>
                </c:pt>
                <c:pt idx="49">
                  <c:v>0.72914505268881991</c:v>
                </c:pt>
                <c:pt idx="50">
                  <c:v>0.73114579590968087</c:v>
                </c:pt>
                <c:pt idx="51">
                  <c:v>0.73628236922258194</c:v>
                </c:pt>
                <c:pt idx="52">
                  <c:v>0.74643627068275342</c:v>
                </c:pt>
                <c:pt idx="53">
                  <c:v>0.75345434205088035</c:v>
                </c:pt>
                <c:pt idx="54">
                  <c:v>0.75667998231675893</c:v>
                </c:pt>
                <c:pt idx="55">
                  <c:v>0.76241428665627342</c:v>
                </c:pt>
                <c:pt idx="56">
                  <c:v>0.76880519200599473</c:v>
                </c:pt>
                <c:pt idx="57">
                  <c:v>0.7739417653188958</c:v>
                </c:pt>
                <c:pt idx="58">
                  <c:v>0.77866022795285883</c:v>
                </c:pt>
                <c:pt idx="59">
                  <c:v>0.77958625948457339</c:v>
                </c:pt>
                <c:pt idx="60">
                  <c:v>0.78054172600808613</c:v>
                </c:pt>
                <c:pt idx="61">
                  <c:v>0.79278618086295105</c:v>
                </c:pt>
                <c:pt idx="62">
                  <c:v>0.79917708621267236</c:v>
                </c:pt>
                <c:pt idx="63">
                  <c:v>0.80365705851536962</c:v>
                </c:pt>
                <c:pt idx="64">
                  <c:v>0.80377630368100172</c:v>
                </c:pt>
                <c:pt idx="65">
                  <c:v>0.80912193233337482</c:v>
                </c:pt>
                <c:pt idx="66">
                  <c:v>0.81300417360946009</c:v>
                </c:pt>
                <c:pt idx="67">
                  <c:v>0.82148563235387628</c:v>
                </c:pt>
                <c:pt idx="68">
                  <c:v>0.82408410660134768</c:v>
                </c:pt>
                <c:pt idx="69">
                  <c:v>0.83089312263000259</c:v>
                </c:pt>
                <c:pt idx="70">
                  <c:v>0.83328254153800052</c:v>
                </c:pt>
                <c:pt idx="71">
                  <c:v>0.84050966824559648</c:v>
                </c:pt>
                <c:pt idx="72">
                  <c:v>0.84585529689796957</c:v>
                </c:pt>
                <c:pt idx="73">
                  <c:v>1.0426661815126366</c:v>
                </c:pt>
                <c:pt idx="74">
                  <c:v>1.2587101573584971</c:v>
                </c:pt>
                <c:pt idx="75">
                  <c:v>1.4672281409834573</c:v>
                </c:pt>
                <c:pt idx="76">
                  <c:v>1.6757461246084175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2-452A-BA5F-AEB1526C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4280"/>
        <c:axId val="397205064"/>
      </c:scatterChart>
      <c:scatterChart>
        <c:scatterStyle val="lineMarker"/>
        <c:varyColors val="0"/>
        <c:ser>
          <c:idx val="2"/>
          <c:order val="1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M5_2!$F$29:$F$105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M5_2!$S$29:$S$105</c:f>
              <c:numCache>
                <c:formatCode>General</c:formatCode>
                <c:ptCount val="77"/>
                <c:pt idx="0">
                  <c:v>0.88925843660048376</c:v>
                </c:pt>
                <c:pt idx="1">
                  <c:v>0.83824562400578229</c:v>
                </c:pt>
                <c:pt idx="2">
                  <c:v>0.76702308304025824</c:v>
                </c:pt>
                <c:pt idx="3">
                  <c:v>0.83159818684900166</c:v>
                </c:pt>
                <c:pt idx="4">
                  <c:v>1.102243842518001</c:v>
                </c:pt>
                <c:pt idx="5">
                  <c:v>1.2798253779920439</c:v>
                </c:pt>
                <c:pt idx="6">
                  <c:v>1.3890332741391822</c:v>
                </c:pt>
                <c:pt idx="7">
                  <c:v>1.2807750118715822</c:v>
                </c:pt>
                <c:pt idx="8">
                  <c:v>1.0452658097455816</c:v>
                </c:pt>
                <c:pt idx="9">
                  <c:v>0.9721440010209782</c:v>
                </c:pt>
                <c:pt idx="10">
                  <c:v>0.89712292453729015</c:v>
                </c:pt>
                <c:pt idx="11">
                  <c:v>0.92276303928488057</c:v>
                </c:pt>
                <c:pt idx="12">
                  <c:v>0.95789949282786413</c:v>
                </c:pt>
                <c:pt idx="13">
                  <c:v>0.99588484800947741</c:v>
                </c:pt>
                <c:pt idx="14">
                  <c:v>1.0357694709501688</c:v>
                </c:pt>
                <c:pt idx="15">
                  <c:v>1.0443161758660353</c:v>
                </c:pt>
                <c:pt idx="16">
                  <c:v>1.0652081212159277</c:v>
                </c:pt>
                <c:pt idx="17">
                  <c:v>1.0804022632885684</c:v>
                </c:pt>
                <c:pt idx="18">
                  <c:v>1.0348198370706336</c:v>
                </c:pt>
                <c:pt idx="19">
                  <c:v>0.93320901195981376</c:v>
                </c:pt>
                <c:pt idx="20">
                  <c:v>0.80310917046279939</c:v>
                </c:pt>
                <c:pt idx="21">
                  <c:v>0.72144065682233371</c:v>
                </c:pt>
                <c:pt idx="22">
                  <c:v>0.59608898472300342</c:v>
                </c:pt>
                <c:pt idx="23">
                  <c:v>0.53816131807103662</c:v>
                </c:pt>
                <c:pt idx="24">
                  <c:v>0.49162925797355012</c:v>
                </c:pt>
                <c:pt idx="25">
                  <c:v>0.51821900660068487</c:v>
                </c:pt>
                <c:pt idx="26">
                  <c:v>0.67490859672484094</c:v>
                </c:pt>
                <c:pt idx="27">
                  <c:v>0.59513935084344816</c:v>
                </c:pt>
                <c:pt idx="28">
                  <c:v>0.56570070057769573</c:v>
                </c:pt>
                <c:pt idx="29">
                  <c:v>0.41945708312849284</c:v>
                </c:pt>
                <c:pt idx="30">
                  <c:v>0.38242136182642777</c:v>
                </c:pt>
                <c:pt idx="31">
                  <c:v>0.38242136182643754</c:v>
                </c:pt>
                <c:pt idx="32">
                  <c:v>0.28365943835422813</c:v>
                </c:pt>
                <c:pt idx="33">
                  <c:v>0.24662371705214581</c:v>
                </c:pt>
                <c:pt idx="34">
                  <c:v>0.14121435642316305</c:v>
                </c:pt>
                <c:pt idx="35">
                  <c:v>0.24092591377489631</c:v>
                </c:pt>
                <c:pt idx="36">
                  <c:v>0.35203307768112124</c:v>
                </c:pt>
                <c:pt idx="37">
                  <c:v>0.42420525252618269</c:v>
                </c:pt>
                <c:pt idx="38">
                  <c:v>0.40521257493537988</c:v>
                </c:pt>
                <c:pt idx="39">
                  <c:v>0.32069515965629747</c:v>
                </c:pt>
                <c:pt idx="40">
                  <c:v>0.2447244492930708</c:v>
                </c:pt>
                <c:pt idx="41">
                  <c:v>0.23427847661812409</c:v>
                </c:pt>
                <c:pt idx="42">
                  <c:v>0.28270980447467026</c:v>
                </c:pt>
                <c:pt idx="43">
                  <c:v>0.32829223069260183</c:v>
                </c:pt>
                <c:pt idx="44">
                  <c:v>0.35488197931975712</c:v>
                </c:pt>
                <c:pt idx="45">
                  <c:v>0.33683893560848416</c:v>
                </c:pt>
                <c:pt idx="46">
                  <c:v>0.25896895748618837</c:v>
                </c:pt>
                <c:pt idx="47">
                  <c:v>0.21053762962961564</c:v>
                </c:pt>
                <c:pt idx="48">
                  <c:v>0.25706968972708522</c:v>
                </c:pt>
                <c:pt idx="49">
                  <c:v>0.29030687551100171</c:v>
                </c:pt>
                <c:pt idx="50">
                  <c:v>0.30998177008085015</c:v>
                </c:pt>
                <c:pt idx="51">
                  <c:v>0.28394052998255692</c:v>
                </c:pt>
                <c:pt idx="52">
                  <c:v>0.24392219859164496</c:v>
                </c:pt>
                <c:pt idx="53">
                  <c:v>0.24120700540327367</c:v>
                </c:pt>
                <c:pt idx="54">
                  <c:v>0.2520541034289297</c:v>
                </c:pt>
                <c:pt idx="55">
                  <c:v>0.20077387393373572</c:v>
                </c:pt>
                <c:pt idx="56">
                  <c:v>0.13226652615659104</c:v>
                </c:pt>
                <c:pt idx="57">
                  <c:v>0.17974822013361208</c:v>
                </c:pt>
                <c:pt idx="58">
                  <c:v>0.24635630015168627</c:v>
                </c:pt>
                <c:pt idx="59">
                  <c:v>0.30333433292411638</c:v>
                </c:pt>
                <c:pt idx="60">
                  <c:v>0.26046709989454953</c:v>
                </c:pt>
                <c:pt idx="61">
                  <c:v>0.16930224745868633</c:v>
                </c:pt>
                <c:pt idx="62">
                  <c:v>0.15044327831810542</c:v>
                </c:pt>
                <c:pt idx="63">
                  <c:v>0.20389019247285523</c:v>
                </c:pt>
                <c:pt idx="64">
                  <c:v>0.24065849687447063</c:v>
                </c:pt>
                <c:pt idx="65">
                  <c:v>0.24812185946051241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2-452A-BA5F-AEB1526C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97224"/>
        <c:axId val="397201928"/>
      </c:scatterChart>
      <c:valAx>
        <c:axId val="397204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5064"/>
        <c:crosses val="autoZero"/>
        <c:crossBetween val="midCat"/>
        <c:majorUnit val="0.1"/>
      </c:valAx>
      <c:valAx>
        <c:axId val="397205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4280"/>
        <c:crosses val="autoZero"/>
        <c:crossBetween val="midCat"/>
      </c:valAx>
      <c:valAx>
        <c:axId val="3972019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7224"/>
        <c:crosses val="max"/>
        <c:crossBetween val="midCat"/>
      </c:valAx>
      <c:valAx>
        <c:axId val="397197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20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M5_2!$F$30:$F$105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M5_2!$U$30:$U$105</c:f>
              <c:numCache>
                <c:formatCode>General</c:formatCode>
                <c:ptCount val="76"/>
                <c:pt idx="0">
                  <c:v>0.9157281515052399</c:v>
                </c:pt>
                <c:pt idx="1">
                  <c:v>0.94766014828386402</c:v>
                </c:pt>
                <c:pt idx="2">
                  <c:v>0.8813885777396494</c:v>
                </c:pt>
                <c:pt idx="3">
                  <c:v>0.84006951021324994</c:v>
                </c:pt>
                <c:pt idx="4">
                  <c:v>0.83314169657168458</c:v>
                </c:pt>
                <c:pt idx="5">
                  <c:v>0.80938832953361917</c:v>
                </c:pt>
                <c:pt idx="6">
                  <c:v>0.8472838004452371</c:v>
                </c:pt>
                <c:pt idx="7">
                  <c:v>0.96635721840364097</c:v>
                </c:pt>
                <c:pt idx="8">
                  <c:v>0.9775085136963011</c:v>
                </c:pt>
                <c:pt idx="9">
                  <c:v>1.0008380796510616</c:v>
                </c:pt>
                <c:pt idx="10">
                  <c:v>0.99387981885911802</c:v>
                </c:pt>
                <c:pt idx="11">
                  <c:v>0.98251910693143285</c:v>
                </c:pt>
                <c:pt idx="12">
                  <c:v>0.9786273470334661</c:v>
                </c:pt>
                <c:pt idx="13">
                  <c:v>0.97171323765030249</c:v>
                </c:pt>
                <c:pt idx="14">
                  <c:v>0.97521244022193343</c:v>
                </c:pt>
                <c:pt idx="15">
                  <c:v>0.97466409199035442</c:v>
                </c:pt>
                <c:pt idx="16">
                  <c:v>0.97964354003462117</c:v>
                </c:pt>
                <c:pt idx="17">
                  <c:v>0.98319405347566691</c:v>
                </c:pt>
                <c:pt idx="18">
                  <c:v>0.98552997933552489</c:v>
                </c:pt>
                <c:pt idx="19">
                  <c:v>0.99018674969779041</c:v>
                </c:pt>
                <c:pt idx="20">
                  <c:v>0.99604200865115844</c:v>
                </c:pt>
                <c:pt idx="21">
                  <c:v>0.98726384171636539</c:v>
                </c:pt>
                <c:pt idx="22">
                  <c:v>0.97552543881067577</c:v>
                </c:pt>
                <c:pt idx="23">
                  <c:v>0.96398236636132129</c:v>
                </c:pt>
                <c:pt idx="24">
                  <c:v>0.95736431576752379</c:v>
                </c:pt>
                <c:pt idx="25">
                  <c:v>0.92797039406168091</c:v>
                </c:pt>
                <c:pt idx="26">
                  <c:v>0.91952105112903559</c:v>
                </c:pt>
                <c:pt idx="27">
                  <c:v>0.90551307996678243</c:v>
                </c:pt>
                <c:pt idx="28">
                  <c:v>0.8997997402256348</c:v>
                </c:pt>
                <c:pt idx="29">
                  <c:v>0.89874472563680408</c:v>
                </c:pt>
                <c:pt idx="30">
                  <c:v>0.87497647612616947</c:v>
                </c:pt>
                <c:pt idx="31">
                  <c:v>0.86875478160069408</c:v>
                </c:pt>
                <c:pt idx="32">
                  <c:v>0.84739499661977602</c:v>
                </c:pt>
                <c:pt idx="33">
                  <c:v>0.84276627883214095</c:v>
                </c:pt>
                <c:pt idx="34">
                  <c:v>0.82271596798396185</c:v>
                </c:pt>
                <c:pt idx="35">
                  <c:v>0.80609413129059104</c:v>
                </c:pt>
                <c:pt idx="36">
                  <c:v>0.79005120132907902</c:v>
                </c:pt>
                <c:pt idx="37">
                  <c:v>0.77338761202961748</c:v>
                </c:pt>
                <c:pt idx="38">
                  <c:v>0.76948557632590786</c:v>
                </c:pt>
                <c:pt idx="39">
                  <c:v>0.76334749083820963</c:v>
                </c:pt>
                <c:pt idx="40">
                  <c:v>0.7534025559208728</c:v>
                </c:pt>
                <c:pt idx="41">
                  <c:v>0.74010664598099019</c:v>
                </c:pt>
                <c:pt idx="42">
                  <c:v>0.73191826379808089</c:v>
                </c:pt>
                <c:pt idx="43">
                  <c:v>0.71862954826038594</c:v>
                </c:pt>
                <c:pt idx="44">
                  <c:v>0.70984179848610551</c:v>
                </c:pt>
                <c:pt idx="45">
                  <c:v>0.70412567762143818</c:v>
                </c:pt>
                <c:pt idx="46">
                  <c:v>0.69864204490456983</c:v>
                </c:pt>
                <c:pt idx="47">
                  <c:v>0.68835484800012181</c:v>
                </c:pt>
                <c:pt idx="48">
                  <c:v>0.68156239560511178</c:v>
                </c:pt>
                <c:pt idx="49">
                  <c:v>0.67037099224155505</c:v>
                </c:pt>
                <c:pt idx="50">
                  <c:v>0.66222594860694117</c:v>
                </c:pt>
                <c:pt idx="51">
                  <c:v>0.65852088163213651</c:v>
                </c:pt>
                <c:pt idx="52">
                  <c:v>0.65240908329680281</c:v>
                </c:pt>
                <c:pt idx="53">
                  <c:v>0.64383581421525393</c:v>
                </c:pt>
                <c:pt idx="54">
                  <c:v>0.63776930765303719</c:v>
                </c:pt>
                <c:pt idx="55">
                  <c:v>0.63181166076572826</c:v>
                </c:pt>
                <c:pt idx="56">
                  <c:v>0.62510339486984823</c:v>
                </c:pt>
                <c:pt idx="57">
                  <c:v>0.6183038500043454</c:v>
                </c:pt>
                <c:pt idx="58">
                  <c:v>0.6090258650576762</c:v>
                </c:pt>
                <c:pt idx="59">
                  <c:v>0.59997113923663736</c:v>
                </c:pt>
                <c:pt idx="60">
                  <c:v>0.59923232541052229</c:v>
                </c:pt>
                <c:pt idx="61">
                  <c:v>0.59442010803589163</c:v>
                </c:pt>
                <c:pt idx="62">
                  <c:v>0.58881771628408841</c:v>
                </c:pt>
                <c:pt idx="63">
                  <c:v>0.58003269530428581</c:v>
                </c:pt>
                <c:pt idx="64">
                  <c:v>0.57500647186773524</c:v>
                </c:pt>
                <c:pt idx="65">
                  <c:v>0.56916051022797509</c:v>
                </c:pt>
                <c:pt idx="66">
                  <c:v>0.56647703917728598</c:v>
                </c:pt>
                <c:pt idx="67">
                  <c:v>0.56029123185613527</c:v>
                </c:pt>
                <c:pt idx="68">
                  <c:v>0.5567454241648393</c:v>
                </c:pt>
                <c:pt idx="69">
                  <c:v>0.55071069161984443</c:v>
                </c:pt>
                <c:pt idx="70">
                  <c:v>0.5476464092626665</c:v>
                </c:pt>
                <c:pt idx="71">
                  <c:v>0.54352198932677775</c:v>
                </c:pt>
                <c:pt idx="72">
                  <c:v>0.66947442729144468</c:v>
                </c:pt>
                <c:pt idx="73">
                  <c:v>0.80859507256788299</c:v>
                </c:pt>
                <c:pt idx="74">
                  <c:v>0.9425469701634086</c:v>
                </c:pt>
                <c:pt idx="75">
                  <c:v>1.0764988677589342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B-45EA-9D2B-D281A777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05456"/>
        <c:axId val="397202712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M5_2!$F$30:$F$105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M5_2!$I$30:$I$105</c:f>
              <c:numCache>
                <c:formatCode>0.000</c:formatCode>
                <c:ptCount val="76"/>
                <c:pt idx="0">
                  <c:v>0.90100000000000002</c:v>
                </c:pt>
                <c:pt idx="1">
                  <c:v>1.006</c:v>
                </c:pt>
                <c:pt idx="2">
                  <c:v>1.0306666666666666</c:v>
                </c:pt>
                <c:pt idx="3">
                  <c:v>1.04175</c:v>
                </c:pt>
                <c:pt idx="4">
                  <c:v>1.0504</c:v>
                </c:pt>
                <c:pt idx="5">
                  <c:v>1.0538333333333334</c:v>
                </c:pt>
                <c:pt idx="6">
                  <c:v>1.0627142857142857</c:v>
                </c:pt>
                <c:pt idx="7">
                  <c:v>1.080125</c:v>
                </c:pt>
                <c:pt idx="8">
                  <c:v>1.0837777777777777</c:v>
                </c:pt>
                <c:pt idx="9">
                  <c:v>1.0884</c:v>
                </c:pt>
                <c:pt idx="10">
                  <c:v>1.089</c:v>
                </c:pt>
                <c:pt idx="11">
                  <c:v>1.0888333333333333</c:v>
                </c:pt>
                <c:pt idx="12">
                  <c:v>1.0893846153846154</c:v>
                </c:pt>
                <c:pt idx="13">
                  <c:v>1.0894285714285714</c:v>
                </c:pt>
                <c:pt idx="14">
                  <c:v>1.0906</c:v>
                </c:pt>
                <c:pt idx="15">
                  <c:v>1.0911875</c:v>
                </c:pt>
                <c:pt idx="16">
                  <c:v>1.0923529411764705</c:v>
                </c:pt>
                <c:pt idx="17">
                  <c:v>1.0932777777777778</c:v>
                </c:pt>
                <c:pt idx="18">
                  <c:v>1.0940000000000001</c:v>
                </c:pt>
                <c:pt idx="19">
                  <c:v>1.0949500000000001</c:v>
                </c:pt>
                <c:pt idx="20">
                  <c:v>1.0959999999999999</c:v>
                </c:pt>
                <c:pt idx="21">
                  <c:v>1.0952727272727272</c:v>
                </c:pt>
                <c:pt idx="22">
                  <c:v>1.0941739130434782</c:v>
                </c:pt>
                <c:pt idx="23">
                  <c:v>1.0930833333333334</c:v>
                </c:pt>
                <c:pt idx="24">
                  <c:v>1.09256</c:v>
                </c:pt>
                <c:pt idx="25">
                  <c:v>1.089346153846154</c:v>
                </c:pt>
                <c:pt idx="26">
                  <c:v>1.0885925925925926</c:v>
                </c:pt>
                <c:pt idx="27">
                  <c:v>1.0871785714285713</c:v>
                </c:pt>
                <c:pt idx="28">
                  <c:v>1.0867241379310344</c:v>
                </c:pt>
                <c:pt idx="29">
                  <c:v>1.0868</c:v>
                </c:pt>
                <c:pt idx="30">
                  <c:v>1.0842258064516128</c:v>
                </c:pt>
                <c:pt idx="31">
                  <c:v>1.0836874999999999</c:v>
                </c:pt>
                <c:pt idx="32">
                  <c:v>1.0813939393939394</c:v>
                </c:pt>
                <c:pt idx="33">
                  <c:v>1.0810294117647059</c:v>
                </c:pt>
                <c:pt idx="34">
                  <c:v>1.0788857142857144</c:v>
                </c:pt>
                <c:pt idx="35">
                  <c:v>1.0771388888888889</c:v>
                </c:pt>
                <c:pt idx="36">
                  <c:v>1.0754594594594595</c:v>
                </c:pt>
                <c:pt idx="37">
                  <c:v>1.0737105263157896</c:v>
                </c:pt>
                <c:pt idx="38">
                  <c:v>1.0734102564102563</c:v>
                </c:pt>
                <c:pt idx="39">
                  <c:v>1.0728500000000001</c:v>
                </c:pt>
                <c:pt idx="40">
                  <c:v>1.0718536585365852</c:v>
                </c:pt>
                <c:pt idx="41">
                  <c:v>1.0704761904761906</c:v>
                </c:pt>
                <c:pt idx="42">
                  <c:v>1.0696744186046512</c:v>
                </c:pt>
                <c:pt idx="43">
                  <c:v>1.0682954545454546</c:v>
                </c:pt>
                <c:pt idx="44">
                  <c:v>1.0674222222222223</c:v>
                </c:pt>
                <c:pt idx="45">
                  <c:v>1.0668913043478261</c:v>
                </c:pt>
                <c:pt idx="46">
                  <c:v>1.0663829787234043</c:v>
                </c:pt>
                <c:pt idx="47">
                  <c:v>1.0653333333333335</c:v>
                </c:pt>
                <c:pt idx="48">
                  <c:v>1.0646734693877551</c:v>
                </c:pt>
                <c:pt idx="49">
                  <c:v>1.06352</c:v>
                </c:pt>
                <c:pt idx="50">
                  <c:v>1.0627058823529412</c:v>
                </c:pt>
                <c:pt idx="51">
                  <c:v>1.0623846153846155</c:v>
                </c:pt>
                <c:pt idx="52">
                  <c:v>1.0617924528301887</c:v>
                </c:pt>
                <c:pt idx="53">
                  <c:v>1.0603148148148147</c:v>
                </c:pt>
                <c:pt idx="54">
                  <c:v>1.0586727272727272</c:v>
                </c:pt>
                <c:pt idx="55">
                  <c:v>1.058125</c:v>
                </c:pt>
                <c:pt idx="56">
                  <c:v>1.0574912280701754</c:v>
                </c:pt>
                <c:pt idx="57">
                  <c:v>1.0568448275862068</c:v>
                </c:pt>
                <c:pt idx="58">
                  <c:v>1.0557627118644068</c:v>
                </c:pt>
                <c:pt idx="59">
                  <c:v>1.0548666666666666</c:v>
                </c:pt>
                <c:pt idx="60">
                  <c:v>1.0548852459016393</c:v>
                </c:pt>
                <c:pt idx="61">
                  <c:v>1.054451612903226</c:v>
                </c:pt>
                <c:pt idx="62">
                  <c:v>1.0532063492063493</c:v>
                </c:pt>
                <c:pt idx="63">
                  <c:v>1.0523437499999999</c:v>
                </c:pt>
                <c:pt idx="64">
                  <c:v>1.0518923076923077</c:v>
                </c:pt>
                <c:pt idx="65">
                  <c:v>1.0513484848484849</c:v>
                </c:pt>
                <c:pt idx="66">
                  <c:v>1.0511492537313434</c:v>
                </c:pt>
                <c:pt idx="67">
                  <c:v>1.0501764705882355</c:v>
                </c:pt>
                <c:pt idx="68">
                  <c:v>1.0498840579710145</c:v>
                </c:pt>
                <c:pt idx="69">
                  <c:v>1.0489714285714284</c:v>
                </c:pt>
                <c:pt idx="70">
                  <c:v>1.048732394366197</c:v>
                </c:pt>
                <c:pt idx="71">
                  <c:v>1.0483750000000001</c:v>
                </c:pt>
                <c:pt idx="72">
                  <c:v>1.0347808219178083</c:v>
                </c:pt>
                <c:pt idx="73">
                  <c:v>1.0203108108108108</c:v>
                </c:pt>
                <c:pt idx="74">
                  <c:v>1.0067066666666666</c:v>
                </c:pt>
                <c:pt idx="75">
                  <c:v>0.99346052631578952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B-45EA-9D2B-D281A777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94088"/>
        <c:axId val="397203104"/>
      </c:scatterChart>
      <c:valAx>
        <c:axId val="397205456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2712"/>
        <c:crosses val="autoZero"/>
        <c:crossBetween val="midCat"/>
        <c:majorUnit val="0.2"/>
      </c:valAx>
      <c:valAx>
        <c:axId val="397202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5456"/>
        <c:crosses val="autoZero"/>
        <c:crossBetween val="midCat"/>
      </c:valAx>
      <c:valAx>
        <c:axId val="397203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4088"/>
        <c:crosses val="max"/>
        <c:crossBetween val="midCat"/>
      </c:valAx>
      <c:valAx>
        <c:axId val="39719408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72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M10_3!$F$29:$F$105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M10_3!$R$29:$R$105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3.1044440877907205E-3</c:v>
                </c:pt>
                <c:pt idx="2">
                  <c:v>2.7886420588772928E-2</c:v>
                </c:pt>
                <c:pt idx="3">
                  <c:v>3.83357116474808E-2</c:v>
                </c:pt>
                <c:pt idx="4">
                  <c:v>6.5142958917479926E-2</c:v>
                </c:pt>
                <c:pt idx="5">
                  <c:v>9.1950206187479191E-2</c:v>
                </c:pt>
                <c:pt idx="6">
                  <c:v>0.11719955286592687</c:v>
                </c:pt>
                <c:pt idx="7">
                  <c:v>0.13372465623168567</c:v>
                </c:pt>
                <c:pt idx="8">
                  <c:v>0.15539083154956482</c:v>
                </c:pt>
                <c:pt idx="9">
                  <c:v>0.1795496478139266</c:v>
                </c:pt>
                <c:pt idx="10">
                  <c:v>0.20339688395997754</c:v>
                </c:pt>
                <c:pt idx="11">
                  <c:v>0.22895781075673563</c:v>
                </c:pt>
                <c:pt idx="12">
                  <c:v>0.24548291412249471</c:v>
                </c:pt>
                <c:pt idx="13">
                  <c:v>0.2736922719248901</c:v>
                </c:pt>
                <c:pt idx="14">
                  <c:v>0.29753950807094132</c:v>
                </c:pt>
                <c:pt idx="15">
                  <c:v>0.31795936291557908</c:v>
                </c:pt>
                <c:pt idx="16">
                  <c:v>0.33401709610387265</c:v>
                </c:pt>
                <c:pt idx="17">
                  <c:v>0.36487488491190617</c:v>
                </c:pt>
                <c:pt idx="18">
                  <c:v>0.38389262922414746</c:v>
                </c:pt>
                <c:pt idx="19">
                  <c:v>0.41132303673076748</c:v>
                </c:pt>
                <c:pt idx="20">
                  <c:v>0.42504391903173311</c:v>
                </c:pt>
                <c:pt idx="21">
                  <c:v>0.43829743115523379</c:v>
                </c:pt>
                <c:pt idx="22">
                  <c:v>0.44936988245056236</c:v>
                </c:pt>
                <c:pt idx="23">
                  <c:v>0.46605077587547677</c:v>
                </c:pt>
                <c:pt idx="24">
                  <c:v>0.47650006693418456</c:v>
                </c:pt>
                <c:pt idx="25">
                  <c:v>0.48648198781542684</c:v>
                </c:pt>
                <c:pt idx="26">
                  <c:v>0.49661969875582446</c:v>
                </c:pt>
                <c:pt idx="27">
                  <c:v>0.50722477987368697</c:v>
                </c:pt>
                <c:pt idx="28">
                  <c:v>0.51642775045915368</c:v>
                </c:pt>
                <c:pt idx="29">
                  <c:v>0.51955490873757015</c:v>
                </c:pt>
                <c:pt idx="30">
                  <c:v>0.52751155884979462</c:v>
                </c:pt>
                <c:pt idx="31">
                  <c:v>0.53796084990850235</c:v>
                </c:pt>
                <c:pt idx="32">
                  <c:v>0.53812799706297054</c:v>
                </c:pt>
                <c:pt idx="33">
                  <c:v>0.54748675770759203</c:v>
                </c:pt>
                <c:pt idx="34">
                  <c:v>0.55027962167707267</c:v>
                </c:pt>
                <c:pt idx="35">
                  <c:v>0.5630657636231079</c:v>
                </c:pt>
                <c:pt idx="36">
                  <c:v>0.57304768450435017</c:v>
                </c:pt>
                <c:pt idx="37">
                  <c:v>0.57446115213205895</c:v>
                </c:pt>
                <c:pt idx="38">
                  <c:v>0.58537781336823225</c:v>
                </c:pt>
                <c:pt idx="39">
                  <c:v>0.58741444123256237</c:v>
                </c:pt>
                <c:pt idx="40">
                  <c:v>0.58836053868280569</c:v>
                </c:pt>
                <c:pt idx="41">
                  <c:v>0.59008558642882403</c:v>
                </c:pt>
                <c:pt idx="42">
                  <c:v>0.59554959559456733</c:v>
                </c:pt>
                <c:pt idx="43">
                  <c:v>0.60521993635749893</c:v>
                </c:pt>
                <c:pt idx="44">
                  <c:v>0.60647761392605293</c:v>
                </c:pt>
                <c:pt idx="45">
                  <c:v>0.61272057338757246</c:v>
                </c:pt>
                <c:pt idx="46">
                  <c:v>0.61615931178429795</c:v>
                </c:pt>
                <c:pt idx="47">
                  <c:v>0.62022121041764477</c:v>
                </c:pt>
                <c:pt idx="48">
                  <c:v>0.62568521958338696</c:v>
                </c:pt>
                <c:pt idx="49">
                  <c:v>0.62803342756602665</c:v>
                </c:pt>
                <c:pt idx="50">
                  <c:v>0.63209532619937348</c:v>
                </c:pt>
                <c:pt idx="51">
                  <c:v>0.63288563359046079</c:v>
                </c:pt>
                <c:pt idx="52">
                  <c:v>0.63834964275620409</c:v>
                </c:pt>
                <c:pt idx="53">
                  <c:v>0.64552734257265343</c:v>
                </c:pt>
                <c:pt idx="54">
                  <c:v>0.64787555055529311</c:v>
                </c:pt>
                <c:pt idx="55">
                  <c:v>0.65131428895201859</c:v>
                </c:pt>
                <c:pt idx="56">
                  <c:v>0.65457452309896469</c:v>
                </c:pt>
                <c:pt idx="57">
                  <c:v>0.66486802409851764</c:v>
                </c:pt>
                <c:pt idx="58">
                  <c:v>0.66939729290933003</c:v>
                </c:pt>
                <c:pt idx="59">
                  <c:v>0.67564025237084846</c:v>
                </c:pt>
                <c:pt idx="60">
                  <c:v>0.67689792993940356</c:v>
                </c:pt>
                <c:pt idx="61">
                  <c:v>0.68205035898683397</c:v>
                </c:pt>
                <c:pt idx="62">
                  <c:v>0.68471014708778555</c:v>
                </c:pt>
                <c:pt idx="63">
                  <c:v>0.68768151530704447</c:v>
                </c:pt>
                <c:pt idx="64">
                  <c:v>0.69439184494602946</c:v>
                </c:pt>
                <c:pt idx="65">
                  <c:v>0.6961168926920478</c:v>
                </c:pt>
                <c:pt idx="66">
                  <c:v>0.70360617262680891</c:v>
                </c:pt>
                <c:pt idx="67">
                  <c:v>0.70797965137846541</c:v>
                </c:pt>
                <c:pt idx="68">
                  <c:v>0.71001627924279442</c:v>
                </c:pt>
                <c:pt idx="69">
                  <c:v>0.7167266088817783</c:v>
                </c:pt>
                <c:pt idx="70">
                  <c:v>0.71998684302872329</c:v>
                </c:pt>
                <c:pt idx="71">
                  <c:v>0.72591822237192993</c:v>
                </c:pt>
                <c:pt idx="72">
                  <c:v>0.72592957946724335</c:v>
                </c:pt>
                <c:pt idx="73">
                  <c:v>0.72796620733157236</c:v>
                </c:pt>
                <c:pt idx="74">
                  <c:v>0.72935696076865542</c:v>
                </c:pt>
                <c:pt idx="75">
                  <c:v>0.73388622957946559</c:v>
                </c:pt>
                <c:pt idx="76">
                  <c:v>0.73480961283908319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C-43C3-897C-3EE08CEB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51216"/>
        <c:axId val="399152000"/>
      </c:scatterChart>
      <c:scatterChart>
        <c:scatterStyle val="lineMarker"/>
        <c:varyColors val="0"/>
        <c:ser>
          <c:idx val="2"/>
          <c:order val="1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M10_3!$F$29:$F$105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M10_3!$S$29:$S$105</c:f>
              <c:numCache>
                <c:formatCode>General</c:formatCode>
                <c:ptCount val="77"/>
                <c:pt idx="0">
                  <c:v>0.63499203873175636</c:v>
                </c:pt>
                <c:pt idx="1">
                  <c:v>0.89289576547576999</c:v>
                </c:pt>
                <c:pt idx="2">
                  <c:v>0.99480115897034072</c:v>
                </c:pt>
                <c:pt idx="3">
                  <c:v>1.1964889169283455</c:v>
                </c:pt>
                <c:pt idx="4">
                  <c:v>1.049292237436187</c:v>
                </c:pt>
                <c:pt idx="5">
                  <c:v>0.93960240416078122</c:v>
                </c:pt>
                <c:pt idx="6">
                  <c:v>0.94809452028533237</c:v>
                </c:pt>
                <c:pt idx="7">
                  <c:v>1.0591997062481611</c:v>
                </c:pt>
                <c:pt idx="8">
                  <c:v>1.1108600793391565</c:v>
                </c:pt>
                <c:pt idx="9">
                  <c:v>1.0146160965942854</c:v>
                </c:pt>
                <c:pt idx="10">
                  <c:v>1.0330156815308065</c:v>
                </c:pt>
                <c:pt idx="11">
                  <c:v>1.0627380879667183</c:v>
                </c:pt>
                <c:pt idx="12">
                  <c:v>1.0959988761211952</c:v>
                </c:pt>
                <c:pt idx="13">
                  <c:v>0.91483373213085206</c:v>
                </c:pt>
                <c:pt idx="14">
                  <c:v>0.99055510090807197</c:v>
                </c:pt>
                <c:pt idx="15">
                  <c:v>1.038677092280508</c:v>
                </c:pt>
                <c:pt idx="16">
                  <c:v>1.1398748094313655</c:v>
                </c:pt>
                <c:pt idx="17">
                  <c:v>0.9445561385667629</c:v>
                </c:pt>
                <c:pt idx="18">
                  <c:v>0.80372854616801437</c:v>
                </c:pt>
                <c:pt idx="19">
                  <c:v>0.57868746886750655</c:v>
                </c:pt>
                <c:pt idx="20">
                  <c:v>0.60911755164714709</c:v>
                </c:pt>
                <c:pt idx="21">
                  <c:v>0.59637937746032599</c:v>
                </c:pt>
                <c:pt idx="22">
                  <c:v>0.55321112049387045</c:v>
                </c:pt>
                <c:pt idx="23">
                  <c:v>0.46192087215498101</c:v>
                </c:pt>
                <c:pt idx="24">
                  <c:v>0.46475157752982532</c:v>
                </c:pt>
                <c:pt idx="25">
                  <c:v>0.45625946140527801</c:v>
                </c:pt>
                <c:pt idx="26">
                  <c:v>0.35435406791072188</c:v>
                </c:pt>
                <c:pt idx="27">
                  <c:v>0.29066319697661386</c:v>
                </c:pt>
                <c:pt idx="28">
                  <c:v>0.32958539588077879</c:v>
                </c:pt>
                <c:pt idx="29">
                  <c:v>0.30057066578857361</c:v>
                </c:pt>
                <c:pt idx="30">
                  <c:v>0.27297128838380613</c:v>
                </c:pt>
                <c:pt idx="31">
                  <c:v>0.21038623250438523</c:v>
                </c:pt>
                <c:pt idx="32">
                  <c:v>0.35252599837963738</c:v>
                </c:pt>
                <c:pt idx="33">
                  <c:v>0.40641257971268663</c:v>
                </c:pt>
                <c:pt idx="34">
                  <c:v>0.37487668187836848</c:v>
                </c:pt>
                <c:pt idx="35">
                  <c:v>0.31047813460054896</c:v>
                </c:pt>
                <c:pt idx="36">
                  <c:v>0.24537191097902844</c:v>
                </c:pt>
                <c:pt idx="37">
                  <c:v>0.19866527229402065</c:v>
                </c:pt>
                <c:pt idx="38">
                  <c:v>6.8452825050944799E-2</c:v>
                </c:pt>
                <c:pt idx="39">
                  <c:v>0.11869784545451097</c:v>
                </c:pt>
                <c:pt idx="40">
                  <c:v>0.25457170344727098</c:v>
                </c:pt>
                <c:pt idx="41">
                  <c:v>0.26730987763410374</c:v>
                </c:pt>
                <c:pt idx="42">
                  <c:v>0.23971050022933407</c:v>
                </c:pt>
                <c:pt idx="43">
                  <c:v>0.17743498198265603</c:v>
                </c:pt>
                <c:pt idx="44">
                  <c:v>0.2029113303562935</c:v>
                </c:pt>
                <c:pt idx="45">
                  <c:v>0.19512689057544041</c:v>
                </c:pt>
                <c:pt idx="46">
                  <c:v>0.18663477445089147</c:v>
                </c:pt>
                <c:pt idx="47">
                  <c:v>0.17248124757664821</c:v>
                </c:pt>
                <c:pt idx="48">
                  <c:v>0.11657481642337643</c:v>
                </c:pt>
                <c:pt idx="49">
                  <c:v>0.14417419382815758</c:v>
                </c:pt>
                <c:pt idx="50">
                  <c:v>0.20786506476226188</c:v>
                </c:pt>
                <c:pt idx="51">
                  <c:v>0.23687979485447394</c:v>
                </c:pt>
                <c:pt idx="52">
                  <c:v>0.18734245079460254</c:v>
                </c:pt>
                <c:pt idx="53">
                  <c:v>0.1389109217894319</c:v>
                </c:pt>
                <c:pt idx="54">
                  <c:v>0.2463745468227945</c:v>
                </c:pt>
                <c:pt idx="55">
                  <c:v>0.29318436471873144</c:v>
                </c:pt>
                <c:pt idx="56">
                  <c:v>0.30764742922571187</c:v>
                </c:pt>
                <c:pt idx="57">
                  <c:v>0.1922961852006207</c:v>
                </c:pt>
                <c:pt idx="58">
                  <c:v>0.17814265832634626</c:v>
                </c:pt>
                <c:pt idx="59">
                  <c:v>0.14700489920301252</c:v>
                </c:pt>
                <c:pt idx="60">
                  <c:v>0.15903539704609879</c:v>
                </c:pt>
                <c:pt idx="61">
                  <c:v>0.18168104004492044</c:v>
                </c:pt>
                <c:pt idx="62">
                  <c:v>0.18592709810717342</c:v>
                </c:pt>
                <c:pt idx="63">
                  <c:v>0.22484929701137871</c:v>
                </c:pt>
                <c:pt idx="64">
                  <c:v>0.21918788626167304</c:v>
                </c:pt>
                <c:pt idx="65">
                  <c:v>0.20928041744969883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C-43C3-897C-3EE08CEB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52784"/>
        <c:axId val="399152392"/>
      </c:scatterChart>
      <c:valAx>
        <c:axId val="399151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2000"/>
        <c:crosses val="autoZero"/>
        <c:crossBetween val="midCat"/>
        <c:majorUnit val="0.1"/>
      </c:valAx>
      <c:valAx>
        <c:axId val="399152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1216"/>
        <c:crosses val="autoZero"/>
        <c:crossBetween val="midCat"/>
      </c:valAx>
      <c:valAx>
        <c:axId val="39915239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2784"/>
        <c:crosses val="max"/>
        <c:crossBetween val="midCat"/>
      </c:valAx>
      <c:valAx>
        <c:axId val="39915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915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and Density</a:t>
            </a:r>
          </a:p>
        </c:rich>
      </c:tx>
      <c:layout>
        <c:manualLayout>
          <c:xMode val="edge"/>
          <c:yMode val="edge"/>
          <c:x val="0.196081784526337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368578927635"/>
          <c:y val="0.11791383219954649"/>
          <c:w val="0.74655209765445985"/>
          <c:h val="0.63139036191904585"/>
        </c:manualLayout>
      </c:layout>
      <c:scatterChart>
        <c:scatterStyle val="lineMarker"/>
        <c:varyColors val="0"/>
        <c:ser>
          <c:idx val="0"/>
          <c:order val="0"/>
          <c:tx>
            <c:v>Concentration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M10_3!$F$30:$F$105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M10_3!$U$30:$U$105</c:f>
              <c:numCache>
                <c:formatCode>General</c:formatCode>
                <c:ptCount val="76"/>
                <c:pt idx="0">
                  <c:v>0.14101937268789347</c:v>
                </c:pt>
                <c:pt idx="1">
                  <c:v>0.60786452590272366</c:v>
                </c:pt>
                <c:pt idx="2">
                  <c:v>0.56495746848134298</c:v>
                </c:pt>
                <c:pt idx="3">
                  <c:v>0.71246410238859792</c:v>
                </c:pt>
                <c:pt idx="4">
                  <c:v>0.80179397123530149</c:v>
                </c:pt>
                <c:pt idx="5">
                  <c:v>0.85205084350201654</c:v>
                </c:pt>
                <c:pt idx="6">
                  <c:v>0.83918998571449521</c:v>
                </c:pt>
                <c:pt idx="7">
                  <c:v>0.85498915044708068</c:v>
                </c:pt>
                <c:pt idx="8">
                  <c:v>0.87851735257016839</c:v>
                </c:pt>
                <c:pt idx="9">
                  <c:v>0.8963706134107281</c:v>
                </c:pt>
                <c:pt idx="10">
                  <c:v>0.91732879100414311</c:v>
                </c:pt>
                <c:pt idx="11">
                  <c:v>0.90524882915991223</c:v>
                </c:pt>
                <c:pt idx="12">
                  <c:v>0.9304607493553998</c:v>
                </c:pt>
                <c:pt idx="13">
                  <c:v>0.93997125701192819</c:v>
                </c:pt>
                <c:pt idx="14">
                  <c:v>0.93929107842739434</c:v>
                </c:pt>
                <c:pt idx="15">
                  <c:v>0.92790396426124933</c:v>
                </c:pt>
                <c:pt idx="16">
                  <c:v>0.95217446565262731</c:v>
                </c:pt>
                <c:pt idx="17">
                  <c:v>0.94795165074649035</c:v>
                </c:pt>
                <c:pt idx="18">
                  <c:v>0.9616050670499261</c:v>
                </c:pt>
                <c:pt idx="19">
                  <c:v>0.94694362009308142</c:v>
                </c:pt>
                <c:pt idx="20">
                  <c:v>0.9326338502888718</c:v>
                </c:pt>
                <c:pt idx="21">
                  <c:v>0.9155254827459387</c:v>
                </c:pt>
                <c:pt idx="22">
                  <c:v>0.90948962330966443</c:v>
                </c:pt>
                <c:pt idx="23">
                  <c:v>0.89350309906916692</c:v>
                </c:pt>
                <c:pt idx="24">
                  <c:v>0.87789749037209341</c:v>
                </c:pt>
                <c:pt idx="25">
                  <c:v>0.86360227140176304</c:v>
                </c:pt>
                <c:pt idx="26">
                  <c:v>0.85095745621373564</c:v>
                </c:pt>
                <c:pt idx="27">
                  <c:v>0.83708783304904755</c:v>
                </c:pt>
                <c:pt idx="28">
                  <c:v>0.81550795241285345</c:v>
                </c:pt>
                <c:pt idx="29">
                  <c:v>0.80180256704467801</c:v>
                </c:pt>
                <c:pt idx="30">
                  <c:v>0.79220745795631808</c:v>
                </c:pt>
                <c:pt idx="31">
                  <c:v>0.76988381080839208</c:v>
                </c:pt>
                <c:pt idx="32">
                  <c:v>0.76030926039614755</c:v>
                </c:pt>
                <c:pt idx="33">
                  <c:v>0.74392047977166453</c:v>
                </c:pt>
                <c:pt idx="34">
                  <c:v>0.73957686512116938</c:v>
                </c:pt>
                <c:pt idx="35">
                  <c:v>0.73221057830333292</c:v>
                </c:pt>
                <c:pt idx="36">
                  <c:v>0.71551811057545289</c:v>
                </c:pt>
                <c:pt idx="37">
                  <c:v>0.71012126164706335</c:v>
                </c:pt>
                <c:pt idx="38">
                  <c:v>0.69540990081874876</c:v>
                </c:pt>
                <c:pt idx="39">
                  <c:v>0.68020928534100622</c:v>
                </c:pt>
                <c:pt idx="40">
                  <c:v>0.66648055616963919</c:v>
                </c:pt>
                <c:pt idx="41">
                  <c:v>0.65712737933790022</c:v>
                </c:pt>
                <c:pt idx="42">
                  <c:v>0.65233895297003397</c:v>
                </c:pt>
                <c:pt idx="43">
                  <c:v>0.63961945905975837</c:v>
                </c:pt>
                <c:pt idx="44">
                  <c:v>0.63214562395842966</c:v>
                </c:pt>
                <c:pt idx="45">
                  <c:v>0.62237187246236747</c:v>
                </c:pt>
                <c:pt idx="46">
                  <c:v>0.61355192526022151</c:v>
                </c:pt>
                <c:pt idx="47">
                  <c:v>0.60632822425065247</c:v>
                </c:pt>
                <c:pt idx="48">
                  <c:v>0.59665073663139001</c:v>
                </c:pt>
                <c:pt idx="49">
                  <c:v>0.58880784170887679</c:v>
                </c:pt>
                <c:pt idx="50">
                  <c:v>0.57848772542737759</c:v>
                </c:pt>
                <c:pt idx="51">
                  <c:v>0.57241704829379536</c:v>
                </c:pt>
                <c:pt idx="52">
                  <c:v>0.56796188575750295</c:v>
                </c:pt>
                <c:pt idx="53">
                  <c:v>0.55979716239633159</c:v>
                </c:pt>
                <c:pt idx="54">
                  <c:v>0.55276968147940697</c:v>
                </c:pt>
                <c:pt idx="55">
                  <c:v>0.5462265141693452</c:v>
                </c:pt>
                <c:pt idx="56">
                  <c:v>0.54486974840705882</c:v>
                </c:pt>
                <c:pt idx="57">
                  <c:v>0.53924418768577576</c:v>
                </c:pt>
                <c:pt idx="58">
                  <c:v>0.53506371532716257</c:v>
                </c:pt>
                <c:pt idx="59">
                  <c:v>0.52740240855390008</c:v>
                </c:pt>
                <c:pt idx="60">
                  <c:v>0.52275941216018984</c:v>
                </c:pt>
                <c:pt idx="61">
                  <c:v>0.51650751402101569</c:v>
                </c:pt>
                <c:pt idx="62">
                  <c:v>0.51065987256330958</c:v>
                </c:pt>
                <c:pt idx="63">
                  <c:v>0.50753863347002648</c:v>
                </c:pt>
                <c:pt idx="64">
                  <c:v>0.50115901188716638</c:v>
                </c:pt>
                <c:pt idx="65">
                  <c:v>0.49878371368973579</c:v>
                </c:pt>
                <c:pt idx="66">
                  <c:v>0.494443676008191</c:v>
                </c:pt>
                <c:pt idx="67">
                  <c:v>0.48872157218719126</c:v>
                </c:pt>
                <c:pt idx="68">
                  <c:v>0.48612610106581</c:v>
                </c:pt>
                <c:pt idx="69">
                  <c:v>0.48171883050725611</c:v>
                </c:pt>
                <c:pt idx="70">
                  <c:v>0.47880334749576964</c:v>
                </c:pt>
                <c:pt idx="71">
                  <c:v>0.47235627466772179</c:v>
                </c:pt>
                <c:pt idx="72">
                  <c:v>0.46729593397790475</c:v>
                </c:pt>
                <c:pt idx="73">
                  <c:v>0.46208957556046881</c:v>
                </c:pt>
                <c:pt idx="74">
                  <c:v>0.45875062643972325</c:v>
                </c:pt>
                <c:pt idx="75">
                  <c:v>0.45347440794422461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1-4927-912D-6E3DB601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53568"/>
        <c:axId val="399154352"/>
      </c:scatterChart>
      <c:scatterChart>
        <c:scatterStyle val="lineMarker"/>
        <c:varyColors val="0"/>
        <c:ser>
          <c:idx val="1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M10_3!$F$30:$F$105</c:f>
              <c:numCache>
                <c:formatCode>0.000</c:formatCode>
                <c:ptCount val="76"/>
                <c:pt idx="0">
                  <c:v>2.2014309301045681E-2</c:v>
                </c:pt>
                <c:pt idx="1">
                  <c:v>4.4028618602091361E-2</c:v>
                </c:pt>
                <c:pt idx="2">
                  <c:v>6.6042927903137039E-2</c:v>
                </c:pt>
                <c:pt idx="3">
                  <c:v>8.8057237204182723E-2</c:v>
                </c:pt>
                <c:pt idx="4">
                  <c:v>0.11007154650522841</c:v>
                </c:pt>
                <c:pt idx="5">
                  <c:v>0.13208585580627408</c:v>
                </c:pt>
                <c:pt idx="6">
                  <c:v>0.15410016510731978</c:v>
                </c:pt>
                <c:pt idx="7">
                  <c:v>0.17611447440836545</c:v>
                </c:pt>
                <c:pt idx="8">
                  <c:v>0.19812878370941112</c:v>
                </c:pt>
                <c:pt idx="9">
                  <c:v>0.22014309301045681</c:v>
                </c:pt>
                <c:pt idx="10">
                  <c:v>0.24215740231150248</c:v>
                </c:pt>
                <c:pt idx="11">
                  <c:v>0.26417171161254815</c:v>
                </c:pt>
                <c:pt idx="12">
                  <c:v>0.28618602091359385</c:v>
                </c:pt>
                <c:pt idx="13">
                  <c:v>0.30820033021463955</c:v>
                </c:pt>
                <c:pt idx="14">
                  <c:v>0.33021463951568519</c:v>
                </c:pt>
                <c:pt idx="15">
                  <c:v>0.35222894881673089</c:v>
                </c:pt>
                <c:pt idx="16">
                  <c:v>0.37424325811777659</c:v>
                </c:pt>
                <c:pt idx="17">
                  <c:v>0.39625756741882223</c:v>
                </c:pt>
                <c:pt idx="18">
                  <c:v>0.41827187671986793</c:v>
                </c:pt>
                <c:pt idx="19">
                  <c:v>0.44028618602091363</c:v>
                </c:pt>
                <c:pt idx="20">
                  <c:v>0.46230049532195933</c:v>
                </c:pt>
                <c:pt idx="21">
                  <c:v>0.48431480462300497</c:v>
                </c:pt>
                <c:pt idx="22">
                  <c:v>0.50632911392405067</c:v>
                </c:pt>
                <c:pt idx="23">
                  <c:v>0.52834342322509631</c:v>
                </c:pt>
                <c:pt idx="24">
                  <c:v>0.55035773252614206</c:v>
                </c:pt>
                <c:pt idx="25">
                  <c:v>0.57237204182718771</c:v>
                </c:pt>
                <c:pt idx="26">
                  <c:v>0.59438635112823335</c:v>
                </c:pt>
                <c:pt idx="27">
                  <c:v>0.6164006604292791</c:v>
                </c:pt>
                <c:pt idx="28">
                  <c:v>0.63841496973032474</c:v>
                </c:pt>
                <c:pt idx="29">
                  <c:v>0.66042927903137039</c:v>
                </c:pt>
                <c:pt idx="30">
                  <c:v>0.68244358833241614</c:v>
                </c:pt>
                <c:pt idx="31">
                  <c:v>0.70445789763346178</c:v>
                </c:pt>
                <c:pt idx="32">
                  <c:v>0.72647220693450743</c:v>
                </c:pt>
                <c:pt idx="33">
                  <c:v>0.74848651623555318</c:v>
                </c:pt>
                <c:pt idx="34">
                  <c:v>0.77050082553659882</c:v>
                </c:pt>
                <c:pt idx="35">
                  <c:v>0.79251513483764446</c:v>
                </c:pt>
                <c:pt idx="36">
                  <c:v>0.81452944413869022</c:v>
                </c:pt>
                <c:pt idx="37">
                  <c:v>0.83654375343973586</c:v>
                </c:pt>
                <c:pt idx="38">
                  <c:v>0.85855806274078161</c:v>
                </c:pt>
                <c:pt idx="39">
                  <c:v>0.88057237204182726</c:v>
                </c:pt>
                <c:pt idx="40">
                  <c:v>0.9025866813428729</c:v>
                </c:pt>
                <c:pt idx="41">
                  <c:v>0.92460099064391865</c:v>
                </c:pt>
                <c:pt idx="42">
                  <c:v>0.94661529994496429</c:v>
                </c:pt>
                <c:pt idx="43">
                  <c:v>0.96862960924600994</c:v>
                </c:pt>
                <c:pt idx="44">
                  <c:v>0.99064391854705569</c:v>
                </c:pt>
                <c:pt idx="45">
                  <c:v>1.0126582278481013</c:v>
                </c:pt>
                <c:pt idx="46">
                  <c:v>1.034672537149147</c:v>
                </c:pt>
                <c:pt idx="47">
                  <c:v>1.0566868464501926</c:v>
                </c:pt>
                <c:pt idx="48">
                  <c:v>1.0787011557512385</c:v>
                </c:pt>
                <c:pt idx="49">
                  <c:v>1.1007154650522841</c:v>
                </c:pt>
                <c:pt idx="50">
                  <c:v>1.1227297743533298</c:v>
                </c:pt>
                <c:pt idx="51">
                  <c:v>1.1447440836543754</c:v>
                </c:pt>
                <c:pt idx="52">
                  <c:v>1.1667583929554211</c:v>
                </c:pt>
                <c:pt idx="53">
                  <c:v>1.1887727022564667</c:v>
                </c:pt>
                <c:pt idx="54">
                  <c:v>1.2107870115575126</c:v>
                </c:pt>
                <c:pt idx="55">
                  <c:v>1.2328013208585582</c:v>
                </c:pt>
                <c:pt idx="56">
                  <c:v>1.2548156301596038</c:v>
                </c:pt>
                <c:pt idx="57">
                  <c:v>1.2768299394606495</c:v>
                </c:pt>
                <c:pt idx="58">
                  <c:v>1.2988442487616951</c:v>
                </c:pt>
                <c:pt idx="59">
                  <c:v>1.3208585580627408</c:v>
                </c:pt>
                <c:pt idx="60">
                  <c:v>1.3428728673637866</c:v>
                </c:pt>
                <c:pt idx="61">
                  <c:v>1.3648871766648323</c:v>
                </c:pt>
                <c:pt idx="62">
                  <c:v>1.3869014859658779</c:v>
                </c:pt>
                <c:pt idx="63">
                  <c:v>1.4089157952669236</c:v>
                </c:pt>
                <c:pt idx="64">
                  <c:v>1.4309301045679692</c:v>
                </c:pt>
                <c:pt idx="65">
                  <c:v>1.4529444138690149</c:v>
                </c:pt>
                <c:pt idx="66">
                  <c:v>1.4749587231700607</c:v>
                </c:pt>
                <c:pt idx="67">
                  <c:v>1.4969730324711064</c:v>
                </c:pt>
                <c:pt idx="68">
                  <c:v>1.518987341772152</c:v>
                </c:pt>
                <c:pt idx="69">
                  <c:v>1.5410016510731976</c:v>
                </c:pt>
                <c:pt idx="70">
                  <c:v>1.5630159603742433</c:v>
                </c:pt>
                <c:pt idx="71">
                  <c:v>1.5850302696752889</c:v>
                </c:pt>
                <c:pt idx="72">
                  <c:v>1.6070445789763348</c:v>
                </c:pt>
                <c:pt idx="73">
                  <c:v>1.6290588882773804</c:v>
                </c:pt>
                <c:pt idx="74">
                  <c:v>1.6510731975784261</c:v>
                </c:pt>
                <c:pt idx="75">
                  <c:v>1.6730875068794717</c:v>
                </c:pt>
              </c:numCache>
            </c:numRef>
          </c:xVal>
          <c:yVal>
            <c:numRef>
              <c:f>M10_3!$I$30:$I$105</c:f>
              <c:numCache>
                <c:formatCode>0.000</c:formatCode>
                <c:ptCount val="76"/>
                <c:pt idx="0">
                  <c:v>0.97699999999999998</c:v>
                </c:pt>
                <c:pt idx="1">
                  <c:v>1.0665</c:v>
                </c:pt>
                <c:pt idx="2">
                  <c:v>1.0656666666666668</c:v>
                </c:pt>
                <c:pt idx="3">
                  <c:v>1.0914999999999999</c:v>
                </c:pt>
                <c:pt idx="4">
                  <c:v>1.107</c:v>
                </c:pt>
                <c:pt idx="5">
                  <c:v>1.1156666666666666</c:v>
                </c:pt>
                <c:pt idx="6">
                  <c:v>1.1138571428571429</c:v>
                </c:pt>
                <c:pt idx="7">
                  <c:v>1.116625</c:v>
                </c:pt>
                <c:pt idx="8">
                  <c:v>1.1205555555555557</c:v>
                </c:pt>
                <c:pt idx="9">
                  <c:v>1.1234999999999999</c:v>
                </c:pt>
                <c:pt idx="10">
                  <c:v>1.1269090909090911</c:v>
                </c:pt>
                <c:pt idx="11">
                  <c:v>1.1249166666666668</c:v>
                </c:pt>
                <c:pt idx="12">
                  <c:v>1.129</c:v>
                </c:pt>
                <c:pt idx="13">
                  <c:v>1.1305000000000001</c:v>
                </c:pt>
                <c:pt idx="14">
                  <c:v>1.1303333333333332</c:v>
                </c:pt>
                <c:pt idx="15">
                  <c:v>1.1284375</c:v>
                </c:pt>
                <c:pt idx="16">
                  <c:v>1.1323529411764706</c:v>
                </c:pt>
                <c:pt idx="17">
                  <c:v>1.1316111111111111</c:v>
                </c:pt>
                <c:pt idx="18">
                  <c:v>1.1337894736842107</c:v>
                </c:pt>
                <c:pt idx="19">
                  <c:v>1.1313499999999999</c:v>
                </c:pt>
                <c:pt idx="20">
                  <c:v>1.129</c:v>
                </c:pt>
                <c:pt idx="21">
                  <c:v>1.1262272727272729</c:v>
                </c:pt>
                <c:pt idx="22">
                  <c:v>1.1252608695652173</c:v>
                </c:pt>
                <c:pt idx="23">
                  <c:v>1.1227083333333334</c:v>
                </c:pt>
                <c:pt idx="24">
                  <c:v>1.1202399999999999</c:v>
                </c:pt>
                <c:pt idx="25">
                  <c:v>1.1180000000000001</c:v>
                </c:pt>
                <c:pt idx="26">
                  <c:v>1.1160370370370369</c:v>
                </c:pt>
                <c:pt idx="27">
                  <c:v>1.1138928571428572</c:v>
                </c:pt>
                <c:pt idx="28">
                  <c:v>1.1105517241379312</c:v>
                </c:pt>
                <c:pt idx="29">
                  <c:v>1.1084666666666665</c:v>
                </c:pt>
                <c:pt idx="30">
                  <c:v>1.107032258064516</c:v>
                </c:pt>
                <c:pt idx="31">
                  <c:v>1.1036250000000001</c:v>
                </c:pt>
                <c:pt idx="32">
                  <c:v>1.1022121212121212</c:v>
                </c:pt>
                <c:pt idx="33">
                  <c:v>1.0985882352941176</c:v>
                </c:pt>
                <c:pt idx="34">
                  <c:v>1.0980285714285714</c:v>
                </c:pt>
                <c:pt idx="35">
                  <c:v>1.097</c:v>
                </c:pt>
                <c:pt idx="36">
                  <c:v>1.0945405405405404</c:v>
                </c:pt>
                <c:pt idx="37">
                  <c:v>1.0938157894736842</c:v>
                </c:pt>
                <c:pt idx="38">
                  <c:v>1.0916666666666668</c:v>
                </c:pt>
                <c:pt idx="39">
                  <c:v>1.08945</c:v>
                </c:pt>
                <c:pt idx="40">
                  <c:v>1.0874634146341462</c:v>
                </c:pt>
                <c:pt idx="41">
                  <c:v>1.0861428571428573</c:v>
                </c:pt>
                <c:pt idx="42">
                  <c:v>1.0855116279069768</c:v>
                </c:pt>
                <c:pt idx="43">
                  <c:v>1.0836818181818182</c:v>
                </c:pt>
                <c:pt idx="44">
                  <c:v>1.0826444444444445</c:v>
                </c:pt>
                <c:pt idx="45">
                  <c:v>1.0812608695652173</c:v>
                </c:pt>
                <c:pt idx="46">
                  <c:v>1.0800212765957447</c:v>
                </c:pt>
                <c:pt idx="47">
                  <c:v>1.0790208333333333</c:v>
                </c:pt>
                <c:pt idx="48">
                  <c:v>1.0776530612244899</c:v>
                </c:pt>
                <c:pt idx="49">
                  <c:v>1.07656</c:v>
                </c:pt>
                <c:pt idx="50">
                  <c:v>1.0750980392156861</c:v>
                </c:pt>
                <c:pt idx="51">
                  <c:v>1.0742692307692308</c:v>
                </c:pt>
                <c:pt idx="52">
                  <c:v>1.0736792452830188</c:v>
                </c:pt>
                <c:pt idx="53">
                  <c:v>1.0725370370370371</c:v>
                </c:pt>
                <c:pt idx="54">
                  <c:v>1.0715636363636363</c:v>
                </c:pt>
                <c:pt idx="55">
                  <c:v>1.0698571428571428</c:v>
                </c:pt>
                <c:pt idx="56">
                  <c:v>1.0697368421052631</c:v>
                </c:pt>
                <c:pt idx="57">
                  <c:v>1.0689827586206897</c:v>
                </c:pt>
                <c:pt idx="58">
                  <c:v>1.0684406779661015</c:v>
                </c:pt>
                <c:pt idx="59">
                  <c:v>1.0673833333333334</c:v>
                </c:pt>
                <c:pt idx="60">
                  <c:v>1.0667704918032785</c:v>
                </c:pt>
                <c:pt idx="61">
                  <c:v>1.0659193548387098</c:v>
                </c:pt>
                <c:pt idx="62">
                  <c:v>1.0651269841269841</c:v>
                </c:pt>
                <c:pt idx="63">
                  <c:v>1.064734375</c:v>
                </c:pt>
                <c:pt idx="64">
                  <c:v>1.0638615384615384</c:v>
                </c:pt>
                <c:pt idx="65">
                  <c:v>1.0635757575757576</c:v>
                </c:pt>
                <c:pt idx="66">
                  <c:v>1.0629999999999999</c:v>
                </c:pt>
                <c:pt idx="67">
                  <c:v>1.062220588235294</c:v>
                </c:pt>
                <c:pt idx="68">
                  <c:v>1.0618985507246377</c:v>
                </c:pt>
                <c:pt idx="69">
                  <c:v>1.0606714285714285</c:v>
                </c:pt>
                <c:pt idx="70">
                  <c:v>1.0603098591549296</c:v>
                </c:pt>
                <c:pt idx="71">
                  <c:v>1.0594305555555554</c:v>
                </c:pt>
                <c:pt idx="72">
                  <c:v>1.0587534246575343</c:v>
                </c:pt>
                <c:pt idx="73">
                  <c:v>1.0577972972972973</c:v>
                </c:pt>
                <c:pt idx="74">
                  <c:v>1.0573733333333333</c:v>
                </c:pt>
                <c:pt idx="75">
                  <c:v>1.0565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1-4927-912D-6E3DB601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53960"/>
        <c:axId val="399158664"/>
      </c:scatterChart>
      <c:valAx>
        <c:axId val="399153568"/>
        <c:scaling>
          <c:orientation val="minMax"/>
          <c:max val="1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4352"/>
        <c:crosses val="autoZero"/>
        <c:crossBetween val="midCat"/>
        <c:majorUnit val="0.2"/>
      </c:valAx>
      <c:valAx>
        <c:axId val="399154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 / Total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3568"/>
        <c:crosses val="autoZero"/>
        <c:crossBetween val="midCat"/>
      </c:valAx>
      <c:valAx>
        <c:axId val="39915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3960"/>
        <c:crosses val="max"/>
        <c:crossBetween val="midCat"/>
      </c:valAx>
      <c:valAx>
        <c:axId val="39915396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915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PVI vs PVP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4903708465013299"/>
          <c:w val="0.73447756530433694"/>
          <c:h val="0.59215059055118113"/>
        </c:manualLayout>
      </c:layout>
      <c:scatterChart>
        <c:scatterStyle val="lineMarker"/>
        <c:varyColors val="0"/>
        <c:ser>
          <c:idx val="0"/>
          <c:order val="0"/>
          <c:tx>
            <c:v>PVI vs PVP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M10_5!$F$29:$F$105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M10_5!$R$29:$R$105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2.1020810762953247E-3</c:v>
                </c:pt>
                <c:pt idx="2">
                  <c:v>2.7863530705101183E-2</c:v>
                </c:pt>
                <c:pt idx="3">
                  <c:v>4.6510887387923819E-2</c:v>
                </c:pt>
                <c:pt idx="4">
                  <c:v>4.7521221975496117E-2</c:v>
                </c:pt>
                <c:pt idx="5">
                  <c:v>7.0466676479850304E-2</c:v>
                </c:pt>
                <c:pt idx="6">
                  <c:v>8.7928351005009051E-2</c:v>
                </c:pt>
                <c:pt idx="7">
                  <c:v>0.12391630924366595</c:v>
                </c:pt>
                <c:pt idx="8">
                  <c:v>0.14271187619619663</c:v>
                </c:pt>
                <c:pt idx="9">
                  <c:v>0.16402701773376283</c:v>
                </c:pt>
                <c:pt idx="10">
                  <c:v>0.18222974360746147</c:v>
                </c:pt>
                <c:pt idx="11">
                  <c:v>0.20324846460561186</c:v>
                </c:pt>
                <c:pt idx="12">
                  <c:v>0.22708318072821398</c:v>
                </c:pt>
                <c:pt idx="13">
                  <c:v>0.23980212662271708</c:v>
                </c:pt>
                <c:pt idx="14">
                  <c:v>0.25533706764167191</c:v>
                </c:pt>
                <c:pt idx="15">
                  <c:v>0.26301686436610394</c:v>
                </c:pt>
                <c:pt idx="16">
                  <c:v>0.28462842644308622</c:v>
                </c:pt>
                <c:pt idx="17">
                  <c:v>0.31676291766933512</c:v>
                </c:pt>
                <c:pt idx="18">
                  <c:v>0.33733700785836129</c:v>
                </c:pt>
                <c:pt idx="19">
                  <c:v>0.35894856993534408</c:v>
                </c:pt>
                <c:pt idx="20">
                  <c:v>0.37492814176342287</c:v>
                </c:pt>
                <c:pt idx="21">
                  <c:v>0.39031487251266955</c:v>
                </c:pt>
                <c:pt idx="22">
                  <c:v>0.40229276705863315</c:v>
                </c:pt>
                <c:pt idx="23">
                  <c:v>0.41515992322284412</c:v>
                </c:pt>
                <c:pt idx="24">
                  <c:v>0.42002372482282413</c:v>
                </c:pt>
                <c:pt idx="25">
                  <c:v>0.43111235775053924</c:v>
                </c:pt>
                <c:pt idx="26">
                  <c:v>0.44383130364504259</c:v>
                </c:pt>
                <c:pt idx="27">
                  <c:v>0.44854689497531497</c:v>
                </c:pt>
                <c:pt idx="28">
                  <c:v>0.45341069657529498</c:v>
                </c:pt>
                <c:pt idx="29">
                  <c:v>0.46835279651541717</c:v>
                </c:pt>
                <c:pt idx="30">
                  <c:v>0.48285026564641748</c:v>
                </c:pt>
                <c:pt idx="31">
                  <c:v>0.4865283850887332</c:v>
                </c:pt>
                <c:pt idx="32">
                  <c:v>0.49079934560988053</c:v>
                </c:pt>
                <c:pt idx="33">
                  <c:v>0.49729346017664877</c:v>
                </c:pt>
                <c:pt idx="34">
                  <c:v>0.50408399528283232</c:v>
                </c:pt>
                <c:pt idx="35">
                  <c:v>0.50479790933098889</c:v>
                </c:pt>
                <c:pt idx="36">
                  <c:v>0.50491898230031285</c:v>
                </c:pt>
                <c:pt idx="37">
                  <c:v>0.50904173255175356</c:v>
                </c:pt>
                <c:pt idx="38">
                  <c:v>0.51731437035501671</c:v>
                </c:pt>
                <c:pt idx="39">
                  <c:v>0.52899584436156399</c:v>
                </c:pt>
                <c:pt idx="40">
                  <c:v>0.53030259948855218</c:v>
                </c:pt>
                <c:pt idx="41">
                  <c:v>0.53398071893086896</c:v>
                </c:pt>
                <c:pt idx="42">
                  <c:v>0.54284619781296373</c:v>
                </c:pt>
                <c:pt idx="43">
                  <c:v>0.54415295293995192</c:v>
                </c:pt>
                <c:pt idx="44">
                  <c:v>0.54679360049431314</c:v>
                </c:pt>
                <c:pt idx="45">
                  <c:v>0.55210203290341708</c:v>
                </c:pt>
                <c:pt idx="46">
                  <c:v>0.56096751178551285</c:v>
                </c:pt>
                <c:pt idx="47">
                  <c:v>0.56588558798626021</c:v>
                </c:pt>
                <c:pt idx="48">
                  <c:v>0.57727064145339113</c:v>
                </c:pt>
                <c:pt idx="49">
                  <c:v>0.58243086359278751</c:v>
                </c:pt>
                <c:pt idx="50">
                  <c:v>0.58364368305083547</c:v>
                </c:pt>
                <c:pt idx="51">
                  <c:v>0.58954495653877104</c:v>
                </c:pt>
                <c:pt idx="52">
                  <c:v>0.59277844517196276</c:v>
                </c:pt>
                <c:pt idx="53">
                  <c:v>0.59710368029387639</c:v>
                </c:pt>
                <c:pt idx="54">
                  <c:v>0.60730305160334408</c:v>
                </c:pt>
                <c:pt idx="55">
                  <c:v>0.61201864293361541</c:v>
                </c:pt>
                <c:pt idx="56">
                  <c:v>0.61308325212195469</c:v>
                </c:pt>
                <c:pt idx="57">
                  <c:v>0.62091125911609379</c:v>
                </c:pt>
                <c:pt idx="58">
                  <c:v>0.62316155046209731</c:v>
                </c:pt>
                <c:pt idx="59">
                  <c:v>0.62713609044382934</c:v>
                </c:pt>
                <c:pt idx="60">
                  <c:v>0.63333378447118238</c:v>
                </c:pt>
                <c:pt idx="61">
                  <c:v>0.6352333806770033</c:v>
                </c:pt>
                <c:pt idx="62">
                  <c:v>0.63639192553428281</c:v>
                </c:pt>
                <c:pt idx="63">
                  <c:v>0.64036646551601484</c:v>
                </c:pt>
                <c:pt idx="64">
                  <c:v>0.6440445849583295</c:v>
                </c:pt>
                <c:pt idx="65">
                  <c:v>0.6442199325284198</c:v>
                </c:pt>
                <c:pt idx="66">
                  <c:v>0.65012120601635437</c:v>
                </c:pt>
                <c:pt idx="67">
                  <c:v>0.65350290491925589</c:v>
                </c:pt>
                <c:pt idx="68">
                  <c:v>0.65353004221963962</c:v>
                </c:pt>
                <c:pt idx="69">
                  <c:v>0.65676353085283035</c:v>
                </c:pt>
                <c:pt idx="70">
                  <c:v>0.65693887842292065</c:v>
                </c:pt>
                <c:pt idx="71">
                  <c:v>0.65696601572330438</c:v>
                </c:pt>
                <c:pt idx="72">
                  <c:v>0.66005129408678853</c:v>
                </c:pt>
                <c:pt idx="73">
                  <c:v>0.66526579082695114</c:v>
                </c:pt>
                <c:pt idx="74">
                  <c:v>0.78563966713021838</c:v>
                </c:pt>
                <c:pt idx="75">
                  <c:v>0.93254318171121531</c:v>
                </c:pt>
                <c:pt idx="76">
                  <c:v>1.0803359579104601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1-46CB-BAEA-648BD2EB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5584"/>
        <c:axId val="398321272"/>
      </c:scatterChart>
      <c:scatterChart>
        <c:scatterStyle val="smoothMarker"/>
        <c:varyColors val="0"/>
        <c:ser>
          <c:idx val="1"/>
          <c:order val="1"/>
          <c:tx>
            <c:v>unit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M10_5!$F$29:$F$105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M10_5!$F$29:$F$105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1-46CB-BAEA-648BD2EB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25584"/>
        <c:axId val="398321272"/>
      </c:scatterChart>
      <c:scatterChart>
        <c:scatterStyle val="lineMarker"/>
        <c:varyColors val="0"/>
        <c:ser>
          <c:idx val="2"/>
          <c:order val="2"/>
          <c:tx>
            <c:v>derivative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M10_5!$F$29:$F$105</c:f>
              <c:numCache>
                <c:formatCode>0.000</c:formatCode>
                <c:ptCount val="77"/>
                <c:pt idx="0" formatCode="General">
                  <c:v>0</c:v>
                </c:pt>
                <c:pt idx="1">
                  <c:v>2.2014309301045681E-2</c:v>
                </c:pt>
                <c:pt idx="2">
                  <c:v>4.4028618602091361E-2</c:v>
                </c:pt>
                <c:pt idx="3">
                  <c:v>6.6042927903137039E-2</c:v>
                </c:pt>
                <c:pt idx="4">
                  <c:v>8.8057237204182723E-2</c:v>
                </c:pt>
                <c:pt idx="5">
                  <c:v>0.11007154650522841</c:v>
                </c:pt>
                <c:pt idx="6">
                  <c:v>0.13208585580627408</c:v>
                </c:pt>
                <c:pt idx="7">
                  <c:v>0.15410016510731978</c:v>
                </c:pt>
                <c:pt idx="8">
                  <c:v>0.17611447440836545</c:v>
                </c:pt>
                <c:pt idx="9">
                  <c:v>0.19812878370941112</c:v>
                </c:pt>
                <c:pt idx="10">
                  <c:v>0.22014309301045681</c:v>
                </c:pt>
                <c:pt idx="11">
                  <c:v>0.24215740231150248</c:v>
                </c:pt>
                <c:pt idx="12">
                  <c:v>0.26417171161254815</c:v>
                </c:pt>
                <c:pt idx="13">
                  <c:v>0.28618602091359385</c:v>
                </c:pt>
                <c:pt idx="14">
                  <c:v>0.30820033021463955</c:v>
                </c:pt>
                <c:pt idx="15">
                  <c:v>0.33021463951568519</c:v>
                </c:pt>
                <c:pt idx="16">
                  <c:v>0.35222894881673089</c:v>
                </c:pt>
                <c:pt idx="17">
                  <c:v>0.37424325811777659</c:v>
                </c:pt>
                <c:pt idx="18">
                  <c:v>0.39625756741882223</c:v>
                </c:pt>
                <c:pt idx="19">
                  <c:v>0.41827187671986793</c:v>
                </c:pt>
                <c:pt idx="20">
                  <c:v>0.44028618602091363</c:v>
                </c:pt>
                <c:pt idx="21">
                  <c:v>0.46230049532195933</c:v>
                </c:pt>
                <c:pt idx="22">
                  <c:v>0.48431480462300497</c:v>
                </c:pt>
                <c:pt idx="23">
                  <c:v>0.50632911392405067</c:v>
                </c:pt>
                <c:pt idx="24">
                  <c:v>0.52834342322509631</c:v>
                </c:pt>
                <c:pt idx="25">
                  <c:v>0.55035773252614206</c:v>
                </c:pt>
                <c:pt idx="26">
                  <c:v>0.57237204182718771</c:v>
                </c:pt>
                <c:pt idx="27">
                  <c:v>0.59438635112823335</c:v>
                </c:pt>
                <c:pt idx="28">
                  <c:v>0.6164006604292791</c:v>
                </c:pt>
                <c:pt idx="29">
                  <c:v>0.63841496973032474</c:v>
                </c:pt>
                <c:pt idx="30">
                  <c:v>0.66042927903137039</c:v>
                </c:pt>
                <c:pt idx="31">
                  <c:v>0.68244358833241614</c:v>
                </c:pt>
                <c:pt idx="32">
                  <c:v>0.70445789763346178</c:v>
                </c:pt>
                <c:pt idx="33">
                  <c:v>0.72647220693450743</c:v>
                </c:pt>
                <c:pt idx="34">
                  <c:v>0.74848651623555318</c:v>
                </c:pt>
                <c:pt idx="35">
                  <c:v>0.77050082553659882</c:v>
                </c:pt>
                <c:pt idx="36">
                  <c:v>0.79251513483764446</c:v>
                </c:pt>
                <c:pt idx="37">
                  <c:v>0.81452944413869022</c:v>
                </c:pt>
                <c:pt idx="38">
                  <c:v>0.83654375343973586</c:v>
                </c:pt>
                <c:pt idx="39">
                  <c:v>0.85855806274078161</c:v>
                </c:pt>
                <c:pt idx="40">
                  <c:v>0.88057237204182726</c:v>
                </c:pt>
                <c:pt idx="41">
                  <c:v>0.9025866813428729</c:v>
                </c:pt>
                <c:pt idx="42">
                  <c:v>0.92460099064391865</c:v>
                </c:pt>
                <c:pt idx="43">
                  <c:v>0.94661529994496429</c:v>
                </c:pt>
                <c:pt idx="44">
                  <c:v>0.96862960924600994</c:v>
                </c:pt>
                <c:pt idx="45">
                  <c:v>0.99064391854705569</c:v>
                </c:pt>
                <c:pt idx="46">
                  <c:v>1.0126582278481013</c:v>
                </c:pt>
                <c:pt idx="47">
                  <c:v>1.034672537149147</c:v>
                </c:pt>
                <c:pt idx="48">
                  <c:v>1.0566868464501926</c:v>
                </c:pt>
                <c:pt idx="49">
                  <c:v>1.0787011557512385</c:v>
                </c:pt>
                <c:pt idx="50">
                  <c:v>1.1007154650522841</c:v>
                </c:pt>
                <c:pt idx="51">
                  <c:v>1.1227297743533298</c:v>
                </c:pt>
                <c:pt idx="52">
                  <c:v>1.1447440836543754</c:v>
                </c:pt>
                <c:pt idx="53">
                  <c:v>1.1667583929554211</c:v>
                </c:pt>
                <c:pt idx="54">
                  <c:v>1.1887727022564667</c:v>
                </c:pt>
                <c:pt idx="55">
                  <c:v>1.2107870115575126</c:v>
                </c:pt>
                <c:pt idx="56">
                  <c:v>1.2328013208585582</c:v>
                </c:pt>
                <c:pt idx="57">
                  <c:v>1.2548156301596038</c:v>
                </c:pt>
                <c:pt idx="58">
                  <c:v>1.2768299394606495</c:v>
                </c:pt>
                <c:pt idx="59">
                  <c:v>1.2988442487616951</c:v>
                </c:pt>
                <c:pt idx="60">
                  <c:v>1.3208585580627408</c:v>
                </c:pt>
                <c:pt idx="61">
                  <c:v>1.3428728673637866</c:v>
                </c:pt>
                <c:pt idx="62">
                  <c:v>1.3648871766648323</c:v>
                </c:pt>
                <c:pt idx="63">
                  <c:v>1.3869014859658779</c:v>
                </c:pt>
                <c:pt idx="64">
                  <c:v>1.4089157952669236</c:v>
                </c:pt>
                <c:pt idx="65">
                  <c:v>1.4309301045679692</c:v>
                </c:pt>
                <c:pt idx="66">
                  <c:v>1.4529444138690149</c:v>
                </c:pt>
                <c:pt idx="67">
                  <c:v>1.4749587231700607</c:v>
                </c:pt>
                <c:pt idx="68">
                  <c:v>1.4969730324711064</c:v>
                </c:pt>
                <c:pt idx="69">
                  <c:v>1.518987341772152</c:v>
                </c:pt>
                <c:pt idx="70">
                  <c:v>1.5410016510731976</c:v>
                </c:pt>
                <c:pt idx="71">
                  <c:v>1.5630159603742433</c:v>
                </c:pt>
                <c:pt idx="72">
                  <c:v>1.5850302696752889</c:v>
                </c:pt>
                <c:pt idx="73">
                  <c:v>1.6070445789763348</c:v>
                </c:pt>
                <c:pt idx="74">
                  <c:v>1.6290588882773804</c:v>
                </c:pt>
                <c:pt idx="75">
                  <c:v>1.6510731975784261</c:v>
                </c:pt>
                <c:pt idx="76">
                  <c:v>1.6730875068794717</c:v>
                </c:pt>
              </c:numCache>
            </c:numRef>
          </c:xVal>
          <c:yVal>
            <c:numRef>
              <c:f>M10_5!$S$29:$S$105</c:f>
              <c:numCache>
                <c:formatCode>General</c:formatCode>
                <c:ptCount val="77"/>
                <c:pt idx="0">
                  <c:v>0.63345730431795466</c:v>
                </c:pt>
                <c:pt idx="1">
                  <c:v>0.71038741183706589</c:v>
                </c:pt>
                <c:pt idx="2">
                  <c:v>0.65450806437473907</c:v>
                </c:pt>
                <c:pt idx="3">
                  <c:v>0.88677764117597957</c:v>
                </c:pt>
                <c:pt idx="4">
                  <c:v>1.1076020504246968</c:v>
                </c:pt>
                <c:pt idx="5">
                  <c:v>1.0988498634727648</c:v>
                </c:pt>
                <c:pt idx="6">
                  <c:v>1.0389310451095453</c:v>
                </c:pt>
                <c:pt idx="7">
                  <c:v>0.90024254417894911</c:v>
                </c:pt>
                <c:pt idx="8">
                  <c:v>0.94467672408875192</c:v>
                </c:pt>
                <c:pt idx="9">
                  <c:v>0.89216360237716763</c:v>
                </c:pt>
                <c:pt idx="10">
                  <c:v>0.8302250485635021</c:v>
                </c:pt>
                <c:pt idx="11">
                  <c:v>0.67133919312845314</c:v>
                </c:pt>
                <c:pt idx="12">
                  <c:v>0.62825150351894921</c:v>
                </c:pt>
                <c:pt idx="13">
                  <c:v>0.83224478401394952</c:v>
                </c:pt>
                <c:pt idx="14">
                  <c:v>0.98911090399855084</c:v>
                </c:pt>
                <c:pt idx="15">
                  <c:v>1.1109682761754336</c:v>
                </c:pt>
                <c:pt idx="16">
                  <c:v>1.0120012391036042</c:v>
                </c:pt>
                <c:pt idx="17">
                  <c:v>0.83897723551543546</c:v>
                </c:pt>
                <c:pt idx="18">
                  <c:v>0.73260450179197045</c:v>
                </c:pt>
                <c:pt idx="19">
                  <c:v>0.63498395502043059</c:v>
                </c:pt>
                <c:pt idx="20">
                  <c:v>0.52255201494562864</c:v>
                </c:pt>
                <c:pt idx="21">
                  <c:v>0.45118802902988359</c:v>
                </c:pt>
                <c:pt idx="22">
                  <c:v>0.44984153872958466</c:v>
                </c:pt>
                <c:pt idx="23">
                  <c:v>0.41146656517112518</c:v>
                </c:pt>
                <c:pt idx="24">
                  <c:v>0.38251702371474128</c:v>
                </c:pt>
                <c:pt idx="25">
                  <c:v>0.38184377856458751</c:v>
                </c:pt>
                <c:pt idx="26">
                  <c:v>0.44445557752840514</c:v>
                </c:pt>
                <c:pt idx="27">
                  <c:v>0.47879108018597827</c:v>
                </c:pt>
                <c:pt idx="28">
                  <c:v>0.4222384875734978</c:v>
                </c:pt>
                <c:pt idx="29">
                  <c:v>0.29903462509632012</c:v>
                </c:pt>
                <c:pt idx="30">
                  <c:v>0.2418087873336853</c:v>
                </c:pt>
                <c:pt idx="31">
                  <c:v>0.22632414888027655</c:v>
                </c:pt>
                <c:pt idx="32">
                  <c:v>0.16236585961616765</c:v>
                </c:pt>
                <c:pt idx="33">
                  <c:v>0.11052598305473228</c:v>
                </c:pt>
                <c:pt idx="34">
                  <c:v>0.13947552451111869</c:v>
                </c:pt>
                <c:pt idx="35">
                  <c:v>0.27614428999126689</c:v>
                </c:pt>
                <c:pt idx="36">
                  <c:v>0.32125171505121797</c:v>
                </c:pt>
                <c:pt idx="37">
                  <c:v>0.28556972209334847</c:v>
                </c:pt>
                <c:pt idx="38">
                  <c:v>0.25460044518651648</c:v>
                </c:pt>
                <c:pt idx="39">
                  <c:v>0.19468162682329379</c:v>
                </c:pt>
                <c:pt idx="40">
                  <c:v>0.19602811712359763</c:v>
                </c:pt>
                <c:pt idx="41">
                  <c:v>0.18256321412062942</c:v>
                </c:pt>
                <c:pt idx="42">
                  <c:v>0.20074083317464939</c:v>
                </c:pt>
                <c:pt idx="43">
                  <c:v>0.26182598143598557</c:v>
                </c:pt>
                <c:pt idx="44">
                  <c:v>0.33949571607703866</c:v>
                </c:pt>
                <c:pt idx="45">
                  <c:v>0.34959439332926723</c:v>
                </c:pt>
                <c:pt idx="46">
                  <c:v>0.28116993038810589</c:v>
                </c:pt>
                <c:pt idx="47">
                  <c:v>0.24389490475595152</c:v>
                </c:pt>
                <c:pt idx="48">
                  <c:v>0.17320416399035343</c:v>
                </c:pt>
                <c:pt idx="49">
                  <c:v>0.17479719666461357</c:v>
                </c:pt>
                <c:pt idx="50">
                  <c:v>0.24928086595710719</c:v>
                </c:pt>
                <c:pt idx="51">
                  <c:v>0.27015146561171066</c:v>
                </c:pt>
                <c:pt idx="52">
                  <c:v>0.25222038893169074</c:v>
                </c:pt>
                <c:pt idx="53">
                  <c:v>0.24254841445563347</c:v>
                </c:pt>
                <c:pt idx="54">
                  <c:v>0.18446917114068115</c:v>
                </c:pt>
                <c:pt idx="55">
                  <c:v>0.18312268084039177</c:v>
                </c:pt>
                <c:pt idx="56">
                  <c:v>0.21225238269897267</c:v>
                </c:pt>
                <c:pt idx="57">
                  <c:v>0.17632384736713166</c:v>
                </c:pt>
                <c:pt idx="58">
                  <c:v>0.15697989841499768</c:v>
                </c:pt>
                <c:pt idx="59">
                  <c:v>0.13408956330993874</c:v>
                </c:pt>
                <c:pt idx="60">
                  <c:v>0.12062466030694144</c:v>
                </c:pt>
                <c:pt idx="61">
                  <c:v>0.11640502900385123</c:v>
                </c:pt>
                <c:pt idx="62">
                  <c:v>0.14223488708346993</c:v>
                </c:pt>
                <c:pt idx="63">
                  <c:v>0.14694760313452288</c:v>
                </c:pt>
                <c:pt idx="64">
                  <c:v>0.1283432813043752</c:v>
                </c:pt>
                <c:pt idx="65">
                  <c:v>0.12944322923069287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1-46CB-BAEA-648BD2EB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19704"/>
        <c:axId val="398320488"/>
      </c:scatterChart>
      <c:valAx>
        <c:axId val="39832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1272"/>
        <c:crosses val="autoZero"/>
        <c:crossBetween val="midCat"/>
        <c:majorUnit val="0.1"/>
      </c:valAx>
      <c:valAx>
        <c:axId val="398321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25584"/>
        <c:crosses val="autoZero"/>
        <c:crossBetween val="midCat"/>
      </c:valAx>
      <c:valAx>
        <c:axId val="39832048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19704"/>
        <c:crosses val="max"/>
        <c:crossBetween val="midCat"/>
      </c:valAx>
      <c:valAx>
        <c:axId val="398319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32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jpeg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jpe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image" Target="../media/image41.jpeg"/><Relationship Id="rId5" Type="http://schemas.openxmlformats.org/officeDocument/2006/relationships/image" Target="../media/image40.jpeg"/><Relationship Id="rId4" Type="http://schemas.openxmlformats.org/officeDocument/2006/relationships/image" Target="../media/image39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jpeg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image" Target="../media/image45.jpeg"/><Relationship Id="rId5" Type="http://schemas.openxmlformats.org/officeDocument/2006/relationships/image" Target="../media/image44.jpeg"/><Relationship Id="rId4" Type="http://schemas.openxmlformats.org/officeDocument/2006/relationships/image" Target="../media/image4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10.jpeg"/><Relationship Id="rId5" Type="http://schemas.openxmlformats.org/officeDocument/2006/relationships/image" Target="../media/image9.jpeg"/><Relationship Id="rId4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7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8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image" Target="../media/image22.jpeg"/><Relationship Id="rId5" Type="http://schemas.openxmlformats.org/officeDocument/2006/relationships/image" Target="../media/image21.jpeg"/><Relationship Id="rId4" Type="http://schemas.openxmlformats.org/officeDocument/2006/relationships/image" Target="../media/image20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26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jpeg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30.jpeg"/><Relationship Id="rId5" Type="http://schemas.openxmlformats.org/officeDocument/2006/relationships/image" Target="../media/image29.jpeg"/><Relationship Id="rId4" Type="http://schemas.openxmlformats.org/officeDocument/2006/relationships/image" Target="../media/image28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jpeg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image" Target="../media/image33.jpeg"/><Relationship Id="rId4" Type="http://schemas.openxmlformats.org/officeDocument/2006/relationships/image" Target="../media/image3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552767</xdr:colOff>
      <xdr:row>8</xdr:row>
      <xdr:rowOff>130491</xdr:rowOff>
    </xdr:from>
    <xdr:to>
      <xdr:col>19</xdr:col>
      <xdr:colOff>547370</xdr:colOff>
      <xdr:row>23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666750</xdr:colOff>
      <xdr:row>8</xdr:row>
      <xdr:rowOff>144780</xdr:rowOff>
    </xdr:from>
    <xdr:to>
      <xdr:col>27</xdr:col>
      <xdr:colOff>60960</xdr:colOff>
      <xdr:row>23</xdr:row>
      <xdr:rowOff>149542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95251</xdr:colOff>
      <xdr:row>2</xdr:row>
      <xdr:rowOff>38101</xdr:rowOff>
    </xdr:from>
    <xdr:to>
      <xdr:col>22</xdr:col>
      <xdr:colOff>127798</xdr:colOff>
      <xdr:row>8</xdr:row>
      <xdr:rowOff>39339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11322051" y="637541"/>
          <a:ext cx="4756947" cy="1159478"/>
          <a:chOff x="10363201" y="609601"/>
          <a:chExt cx="4499772" cy="1087088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hq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0363201" y="609601"/>
            <a:ext cx="1070899" cy="1080000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hq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1494276" y="611963"/>
            <a:ext cx="1076958" cy="1080000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hq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634877" y="614326"/>
            <a:ext cx="1072935" cy="1080000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hq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3785001" y="616689"/>
            <a:ext cx="1077972" cy="108000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382587</xdr:colOff>
      <xdr:row>8</xdr:row>
      <xdr:rowOff>61911</xdr:rowOff>
    </xdr:from>
    <xdr:to>
      <xdr:col>22</xdr:col>
      <xdr:colOff>374650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463550</xdr:colOff>
      <xdr:row>8</xdr:row>
      <xdr:rowOff>38100</xdr:rowOff>
    </xdr:from>
    <xdr:to>
      <xdr:col>29</xdr:col>
      <xdr:colOff>558800</xdr:colOff>
      <xdr:row>23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231322</xdr:colOff>
      <xdr:row>2</xdr:row>
      <xdr:rowOff>93550</xdr:rowOff>
    </xdr:from>
    <xdr:to>
      <xdr:col>17</xdr:col>
      <xdr:colOff>101989</xdr:colOff>
      <xdr:row>8</xdr:row>
      <xdr:rowOff>30550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94055" y="694683"/>
          <a:ext cx="1225334" cy="1105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155105</xdr:colOff>
      <xdr:row>2</xdr:row>
      <xdr:rowOff>88768</xdr:rowOff>
    </xdr:from>
    <xdr:to>
      <xdr:col>19</xdr:col>
      <xdr:colOff>28825</xdr:colOff>
      <xdr:row>8</xdr:row>
      <xdr:rowOff>25768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72505" y="689901"/>
          <a:ext cx="1228387" cy="1105400"/>
        </a:xfrm>
        <a:prstGeom prst="rect">
          <a:avLst/>
        </a:prstGeom>
      </xdr:spPr>
    </xdr:pic>
    <xdr:clientData/>
  </xdr:twoCellAnchor>
  <xdr:twoCellAnchor editAs="oneCell">
    <xdr:from>
      <xdr:col>19</xdr:col>
      <xdr:colOff>78884</xdr:colOff>
      <xdr:row>2</xdr:row>
      <xdr:rowOff>95893</xdr:rowOff>
    </xdr:from>
    <xdr:to>
      <xdr:col>20</xdr:col>
      <xdr:colOff>565991</xdr:colOff>
      <xdr:row>8</xdr:row>
      <xdr:rowOff>32893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50951" y="697026"/>
          <a:ext cx="1164440" cy="1105400"/>
        </a:xfrm>
        <a:prstGeom prst="rect">
          <a:avLst/>
        </a:prstGeom>
      </xdr:spPr>
    </xdr:pic>
    <xdr:clientData/>
  </xdr:twoCellAnchor>
  <xdr:twoCellAnchor editAs="oneCell">
    <xdr:from>
      <xdr:col>21</xdr:col>
      <xdr:colOff>14571</xdr:colOff>
      <xdr:row>2</xdr:row>
      <xdr:rowOff>79205</xdr:rowOff>
    </xdr:from>
    <xdr:to>
      <xdr:col>22</xdr:col>
      <xdr:colOff>486365</xdr:colOff>
      <xdr:row>8</xdr:row>
      <xdr:rowOff>16205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941304" y="680338"/>
          <a:ext cx="1149128" cy="1105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251353</xdr:colOff>
      <xdr:row>8</xdr:row>
      <xdr:rowOff>170566</xdr:rowOff>
    </xdr:from>
    <xdr:to>
      <xdr:col>22</xdr:col>
      <xdr:colOff>273049</xdr:colOff>
      <xdr:row>23</xdr:row>
      <xdr:rowOff>184854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466373</xdr:colOff>
      <xdr:row>8</xdr:row>
      <xdr:rowOff>142522</xdr:rowOff>
    </xdr:from>
    <xdr:to>
      <xdr:col>30</xdr:col>
      <xdr:colOff>561622</xdr:colOff>
      <xdr:row>23</xdr:row>
      <xdr:rowOff>147284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250031</xdr:colOff>
      <xdr:row>2</xdr:row>
      <xdr:rowOff>59532</xdr:rowOff>
    </xdr:from>
    <xdr:to>
      <xdr:col>17</xdr:col>
      <xdr:colOff>116618</xdr:colOff>
      <xdr:row>7</xdr:row>
      <xdr:rowOff>187032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34562" y="654845"/>
          <a:ext cx="1081024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185717</xdr:colOff>
      <xdr:row>2</xdr:row>
      <xdr:rowOff>66656</xdr:rowOff>
    </xdr:from>
    <xdr:to>
      <xdr:col>19</xdr:col>
      <xdr:colOff>48218</xdr:colOff>
      <xdr:row>8</xdr:row>
      <xdr:rowOff>3656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84686" y="661969"/>
          <a:ext cx="1076938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97594</xdr:colOff>
      <xdr:row>2</xdr:row>
      <xdr:rowOff>73781</xdr:rowOff>
    </xdr:from>
    <xdr:to>
      <xdr:col>20</xdr:col>
      <xdr:colOff>568328</xdr:colOff>
      <xdr:row>8</xdr:row>
      <xdr:rowOff>10781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11000" y="669094"/>
          <a:ext cx="1077953" cy="10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21373</xdr:colOff>
      <xdr:row>2</xdr:row>
      <xdr:rowOff>69000</xdr:rowOff>
    </xdr:from>
    <xdr:to>
      <xdr:col>22</xdr:col>
      <xdr:colOff>500291</xdr:colOff>
      <xdr:row>8</xdr:row>
      <xdr:rowOff>6000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49217" y="664313"/>
          <a:ext cx="1086136" cy="108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214311</xdr:colOff>
      <xdr:row>8</xdr:row>
      <xdr:rowOff>95250</xdr:rowOff>
    </xdr:from>
    <xdr:to>
      <xdr:col>23</xdr:col>
      <xdr:colOff>254000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342900</xdr:colOff>
      <xdr:row>8</xdr:row>
      <xdr:rowOff>177800</xdr:rowOff>
    </xdr:from>
    <xdr:to>
      <xdr:col>30</xdr:col>
      <xdr:colOff>438150</xdr:colOff>
      <xdr:row>23</xdr:row>
      <xdr:rowOff>182562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250032</xdr:colOff>
      <xdr:row>2</xdr:row>
      <xdr:rowOff>71438</xdr:rowOff>
    </xdr:from>
    <xdr:to>
      <xdr:col>17</xdr:col>
      <xdr:colOff>120698</xdr:colOff>
      <xdr:row>8</xdr:row>
      <xdr:rowOff>8438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34563" y="666751"/>
          <a:ext cx="1085104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185720</xdr:colOff>
      <xdr:row>2</xdr:row>
      <xdr:rowOff>66656</xdr:rowOff>
    </xdr:from>
    <xdr:to>
      <xdr:col>19</xdr:col>
      <xdr:colOff>55374</xdr:colOff>
      <xdr:row>8</xdr:row>
      <xdr:rowOff>3656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84689" y="661969"/>
          <a:ext cx="1084091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109500</xdr:colOff>
      <xdr:row>2</xdr:row>
      <xdr:rowOff>73781</xdr:rowOff>
    </xdr:from>
    <xdr:to>
      <xdr:col>20</xdr:col>
      <xdr:colOff>584321</xdr:colOff>
      <xdr:row>8</xdr:row>
      <xdr:rowOff>10781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22906" y="669094"/>
          <a:ext cx="1082040" cy="10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21376</xdr:colOff>
      <xdr:row>2</xdr:row>
      <xdr:rowOff>69000</xdr:rowOff>
    </xdr:from>
    <xdr:to>
      <xdr:col>22</xdr:col>
      <xdr:colOff>503362</xdr:colOff>
      <xdr:row>8</xdr:row>
      <xdr:rowOff>6000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49220" y="664313"/>
          <a:ext cx="1089205" cy="108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13</xdr:row>
      <xdr:rowOff>52387</xdr:rowOff>
    </xdr:from>
    <xdr:to>
      <xdr:col>11</xdr:col>
      <xdr:colOff>238125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13</xdr:row>
      <xdr:rowOff>80962</xdr:rowOff>
    </xdr:from>
    <xdr:to>
      <xdr:col>19</xdr:col>
      <xdr:colOff>95250</xdr:colOff>
      <xdr:row>27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279256</xdr:colOff>
      <xdr:row>9</xdr:row>
      <xdr:rowOff>78363</xdr:rowOff>
    </xdr:from>
    <xdr:to>
      <xdr:col>21</xdr:col>
      <xdr:colOff>134505</xdr:colOff>
      <xdr:row>24</xdr:row>
      <xdr:rowOff>76776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172605</xdr:colOff>
      <xdr:row>9</xdr:row>
      <xdr:rowOff>172027</xdr:rowOff>
    </xdr:from>
    <xdr:to>
      <xdr:col>28</xdr:col>
      <xdr:colOff>267855</xdr:colOff>
      <xdr:row>24</xdr:row>
      <xdr:rowOff>167168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183358</xdr:colOff>
      <xdr:row>2</xdr:row>
      <xdr:rowOff>38100</xdr:rowOff>
    </xdr:from>
    <xdr:to>
      <xdr:col>16</xdr:col>
      <xdr:colOff>597268</xdr:colOff>
      <xdr:row>8</xdr:row>
      <xdr:rowOff>32250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7889" y="633413"/>
          <a:ext cx="1021129" cy="1137150"/>
        </a:xfrm>
        <a:prstGeom prst="rect">
          <a:avLst/>
        </a:prstGeom>
      </xdr:spPr>
    </xdr:pic>
    <xdr:clientData/>
  </xdr:twoCellAnchor>
  <xdr:twoCellAnchor editAs="oneCell">
    <xdr:from>
      <xdr:col>17</xdr:col>
      <xdr:colOff>33321</xdr:colOff>
      <xdr:row>2</xdr:row>
      <xdr:rowOff>35700</xdr:rowOff>
    </xdr:from>
    <xdr:to>
      <xdr:col>18</xdr:col>
      <xdr:colOff>452334</xdr:colOff>
      <xdr:row>8</xdr:row>
      <xdr:rowOff>29850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290" y="631013"/>
          <a:ext cx="1026231" cy="1137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499581</xdr:colOff>
      <xdr:row>8</xdr:row>
      <xdr:rowOff>81152</xdr:rowOff>
    </xdr:from>
    <xdr:to>
      <xdr:col>21</xdr:col>
      <xdr:colOff>430453</xdr:colOff>
      <xdr:row>23</xdr:row>
      <xdr:rowOff>89668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589010</xdr:colOff>
      <xdr:row>8</xdr:row>
      <xdr:rowOff>120073</xdr:rowOff>
    </xdr:from>
    <xdr:to>
      <xdr:col>29</xdr:col>
      <xdr:colOff>10776</xdr:colOff>
      <xdr:row>23</xdr:row>
      <xdr:rowOff>121756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272144</xdr:colOff>
      <xdr:row>2</xdr:row>
      <xdr:rowOff>100352</xdr:rowOff>
    </xdr:from>
    <xdr:to>
      <xdr:col>17</xdr:col>
      <xdr:colOff>134679</xdr:colOff>
      <xdr:row>8</xdr:row>
      <xdr:rowOff>37352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87644" y="685459"/>
          <a:ext cx="1087178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184018</xdr:colOff>
      <xdr:row>2</xdr:row>
      <xdr:rowOff>95571</xdr:rowOff>
    </xdr:from>
    <xdr:to>
      <xdr:col>19</xdr:col>
      <xdr:colOff>48569</xdr:colOff>
      <xdr:row>8</xdr:row>
      <xdr:rowOff>32571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24161" y="680678"/>
          <a:ext cx="1089193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107800</xdr:colOff>
      <xdr:row>2</xdr:row>
      <xdr:rowOff>102696</xdr:rowOff>
    </xdr:from>
    <xdr:to>
      <xdr:col>20</xdr:col>
      <xdr:colOff>588722</xdr:colOff>
      <xdr:row>8</xdr:row>
      <xdr:rowOff>39696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72586" y="687803"/>
          <a:ext cx="1093243" cy="10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43487</xdr:colOff>
      <xdr:row>2</xdr:row>
      <xdr:rowOff>97915</xdr:rowOff>
    </xdr:from>
    <xdr:to>
      <xdr:col>22</xdr:col>
      <xdr:colOff>525426</xdr:colOff>
      <xdr:row>8</xdr:row>
      <xdr:rowOff>34915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432916" y="683022"/>
          <a:ext cx="1094261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451662</xdr:colOff>
      <xdr:row>10</xdr:row>
      <xdr:rowOff>5982</xdr:rowOff>
    </xdr:from>
    <xdr:to>
      <xdr:col>21</xdr:col>
      <xdr:colOff>234497</xdr:colOff>
      <xdr:row>24</xdr:row>
      <xdr:rowOff>210237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569249</xdr:colOff>
      <xdr:row>8</xdr:row>
      <xdr:rowOff>99018</xdr:rowOff>
    </xdr:from>
    <xdr:to>
      <xdr:col>28</xdr:col>
      <xdr:colOff>664499</xdr:colOff>
      <xdr:row>23</xdr:row>
      <xdr:rowOff>102841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204106</xdr:colOff>
      <xdr:row>2</xdr:row>
      <xdr:rowOff>137773</xdr:rowOff>
    </xdr:from>
    <xdr:to>
      <xdr:col>17</xdr:col>
      <xdr:colOff>90299</xdr:colOff>
      <xdr:row>8</xdr:row>
      <xdr:rowOff>74773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37963" y="722880"/>
          <a:ext cx="1110836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139795</xdr:colOff>
      <xdr:row>2</xdr:row>
      <xdr:rowOff>132991</xdr:rowOff>
    </xdr:from>
    <xdr:to>
      <xdr:col>19</xdr:col>
      <xdr:colOff>26956</xdr:colOff>
      <xdr:row>8</xdr:row>
      <xdr:rowOff>69991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98295" y="718098"/>
          <a:ext cx="1111804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63574</xdr:colOff>
      <xdr:row>2</xdr:row>
      <xdr:rowOff>128211</xdr:rowOff>
    </xdr:from>
    <xdr:to>
      <xdr:col>20</xdr:col>
      <xdr:colOff>565139</xdr:colOff>
      <xdr:row>8</xdr:row>
      <xdr:rowOff>65211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46717" y="713318"/>
          <a:ext cx="1113886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611584</xdr:colOff>
      <xdr:row>2</xdr:row>
      <xdr:rowOff>123429</xdr:rowOff>
    </xdr:from>
    <xdr:to>
      <xdr:col>22</xdr:col>
      <xdr:colOff>493572</xdr:colOff>
      <xdr:row>8</xdr:row>
      <xdr:rowOff>60429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07048" y="708536"/>
          <a:ext cx="1106631" cy="108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166687</xdr:colOff>
      <xdr:row>8</xdr:row>
      <xdr:rowOff>160971</xdr:rowOff>
    </xdr:from>
    <xdr:to>
      <xdr:col>22</xdr:col>
      <xdr:colOff>405130</xdr:colOff>
      <xdr:row>23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402590</xdr:colOff>
      <xdr:row>9</xdr:row>
      <xdr:rowOff>83820</xdr:rowOff>
    </xdr:from>
    <xdr:to>
      <xdr:col>30</xdr:col>
      <xdr:colOff>497840</xdr:colOff>
      <xdr:row>24</xdr:row>
      <xdr:rowOff>78422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292554</xdr:colOff>
      <xdr:row>2</xdr:row>
      <xdr:rowOff>96951</xdr:rowOff>
    </xdr:from>
    <xdr:to>
      <xdr:col>17</xdr:col>
      <xdr:colOff>160151</xdr:colOff>
      <xdr:row>8</xdr:row>
      <xdr:rowOff>33951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26411" y="682058"/>
          <a:ext cx="109224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204430</xdr:colOff>
      <xdr:row>2</xdr:row>
      <xdr:rowOff>92169</xdr:rowOff>
    </xdr:from>
    <xdr:to>
      <xdr:col>19</xdr:col>
      <xdr:colOff>62866</xdr:colOff>
      <xdr:row>8</xdr:row>
      <xdr:rowOff>29169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62930" y="677276"/>
          <a:ext cx="1083079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128209</xdr:colOff>
      <xdr:row>2</xdr:row>
      <xdr:rowOff>87388</xdr:rowOff>
    </xdr:from>
    <xdr:to>
      <xdr:col>20</xdr:col>
      <xdr:colOff>604052</xdr:colOff>
      <xdr:row>8</xdr:row>
      <xdr:rowOff>24388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1352" y="672495"/>
          <a:ext cx="1088164" cy="10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51992</xdr:colOff>
      <xdr:row>2</xdr:row>
      <xdr:rowOff>82607</xdr:rowOff>
    </xdr:from>
    <xdr:to>
      <xdr:col>22</xdr:col>
      <xdr:colOff>530899</xdr:colOff>
      <xdr:row>8</xdr:row>
      <xdr:rowOff>19607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59778" y="667714"/>
          <a:ext cx="1091228" cy="1080000"/>
        </a:xfrm>
        <a:prstGeom prst="rect">
          <a:avLst/>
        </a:prstGeom>
      </xdr:spPr>
    </xdr:pic>
    <xdr:clientData/>
  </xdr:twoCellAnchor>
  <xdr:twoCellAnchor>
    <xdr:from>
      <xdr:col>19</xdr:col>
      <xdr:colOff>625928</xdr:colOff>
      <xdr:row>59</xdr:row>
      <xdr:rowOff>25400</xdr:rowOff>
    </xdr:from>
    <xdr:to>
      <xdr:col>31</xdr:col>
      <xdr:colOff>72572</xdr:colOff>
      <xdr:row>87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9EBB81-67FA-6842-AAD7-F3F800253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612806</xdr:colOff>
      <xdr:row>8</xdr:row>
      <xdr:rowOff>111382</xdr:rowOff>
    </xdr:from>
    <xdr:to>
      <xdr:col>22</xdr:col>
      <xdr:colOff>429469</xdr:colOff>
      <xdr:row>23</xdr:row>
      <xdr:rowOff>133340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652813</xdr:colOff>
      <xdr:row>8</xdr:row>
      <xdr:rowOff>69344</xdr:rowOff>
    </xdr:from>
    <xdr:to>
      <xdr:col>30</xdr:col>
      <xdr:colOff>73727</xdr:colOff>
      <xdr:row>23</xdr:row>
      <xdr:rowOff>74106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244429</xdr:colOff>
      <xdr:row>2</xdr:row>
      <xdr:rowOff>63033</xdr:rowOff>
    </xdr:from>
    <xdr:to>
      <xdr:col>17</xdr:col>
      <xdr:colOff>131736</xdr:colOff>
      <xdr:row>8</xdr:row>
      <xdr:rowOff>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25458" y="656945"/>
          <a:ext cx="1097543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180116</xdr:colOff>
      <xdr:row>2</xdr:row>
      <xdr:rowOff>46345</xdr:rowOff>
    </xdr:from>
    <xdr:to>
      <xdr:col>19</xdr:col>
      <xdr:colOff>67340</xdr:colOff>
      <xdr:row>7</xdr:row>
      <xdr:rowOff>173845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71381" y="640257"/>
          <a:ext cx="1097459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115804</xdr:colOff>
      <xdr:row>2</xdr:row>
      <xdr:rowOff>53470</xdr:rowOff>
    </xdr:from>
    <xdr:to>
      <xdr:col>21</xdr:col>
      <xdr:colOff>3997</xdr:colOff>
      <xdr:row>7</xdr:row>
      <xdr:rowOff>180970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17304" y="647382"/>
          <a:ext cx="1098428" cy="10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39585</xdr:colOff>
      <xdr:row>2</xdr:row>
      <xdr:rowOff>48688</xdr:rowOff>
    </xdr:from>
    <xdr:to>
      <xdr:col>22</xdr:col>
      <xdr:colOff>535092</xdr:colOff>
      <xdr:row>7</xdr:row>
      <xdr:rowOff>176188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51320" y="642600"/>
          <a:ext cx="1100625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316099</xdr:colOff>
      <xdr:row>8</xdr:row>
      <xdr:rowOff>179295</xdr:rowOff>
    </xdr:from>
    <xdr:to>
      <xdr:col>26</xdr:col>
      <xdr:colOff>59766</xdr:colOff>
      <xdr:row>26</xdr:row>
      <xdr:rowOff>622300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266326</xdr:colOff>
      <xdr:row>9</xdr:row>
      <xdr:rowOff>9712</xdr:rowOff>
    </xdr:from>
    <xdr:to>
      <xdr:col>36</xdr:col>
      <xdr:colOff>104588</xdr:colOff>
      <xdr:row>26</xdr:row>
      <xdr:rowOff>537882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309564</xdr:colOff>
      <xdr:row>2</xdr:row>
      <xdr:rowOff>35719</xdr:rowOff>
    </xdr:from>
    <xdr:to>
      <xdr:col>17</xdr:col>
      <xdr:colOff>191614</xdr:colOff>
      <xdr:row>7</xdr:row>
      <xdr:rowOff>163219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90593" y="629631"/>
          <a:ext cx="1092287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221437</xdr:colOff>
      <xdr:row>2</xdr:row>
      <xdr:rowOff>30938</xdr:rowOff>
    </xdr:from>
    <xdr:to>
      <xdr:col>19</xdr:col>
      <xdr:colOff>96231</xdr:colOff>
      <xdr:row>7</xdr:row>
      <xdr:rowOff>158438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12702" y="624850"/>
          <a:ext cx="1085028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121406</xdr:colOff>
      <xdr:row>2</xdr:row>
      <xdr:rowOff>49969</xdr:rowOff>
    </xdr:from>
    <xdr:to>
      <xdr:col>21</xdr:col>
      <xdr:colOff>2369</xdr:colOff>
      <xdr:row>7</xdr:row>
      <xdr:rowOff>177469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22906" y="643881"/>
          <a:ext cx="1091198" cy="10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45189</xdr:colOff>
      <xdr:row>2</xdr:row>
      <xdr:rowOff>57093</xdr:rowOff>
    </xdr:from>
    <xdr:to>
      <xdr:col>22</xdr:col>
      <xdr:colOff>530295</xdr:colOff>
      <xdr:row>7</xdr:row>
      <xdr:rowOff>184593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56924" y="651005"/>
          <a:ext cx="1090224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434425</xdr:colOff>
      <xdr:row>8</xdr:row>
      <xdr:rowOff>190985</xdr:rowOff>
    </xdr:from>
    <xdr:to>
      <xdr:col>23</xdr:col>
      <xdr:colOff>181428</xdr:colOff>
      <xdr:row>23</xdr:row>
      <xdr:rowOff>206569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316335</xdr:colOff>
      <xdr:row>9</xdr:row>
      <xdr:rowOff>10627</xdr:rowOff>
    </xdr:from>
    <xdr:to>
      <xdr:col>30</xdr:col>
      <xdr:colOff>411585</xdr:colOff>
      <xdr:row>24</xdr:row>
      <xdr:rowOff>2430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153083</xdr:colOff>
      <xdr:row>2</xdr:row>
      <xdr:rowOff>69737</xdr:rowOff>
    </xdr:from>
    <xdr:to>
      <xdr:col>17</xdr:col>
      <xdr:colOff>41361</xdr:colOff>
      <xdr:row>8</xdr:row>
      <xdr:rowOff>6737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44139" y="661352"/>
          <a:ext cx="1229272" cy="1072901"/>
        </a:xfrm>
        <a:prstGeom prst="rect">
          <a:avLst/>
        </a:prstGeom>
      </xdr:spPr>
    </xdr:pic>
    <xdr:clientData/>
  </xdr:twoCellAnchor>
  <xdr:twoCellAnchor editAs="oneCell">
    <xdr:from>
      <xdr:col>17</xdr:col>
      <xdr:colOff>88770</xdr:colOff>
      <xdr:row>2</xdr:row>
      <xdr:rowOff>64955</xdr:rowOff>
    </xdr:from>
    <xdr:to>
      <xdr:col>18</xdr:col>
      <xdr:colOff>584189</xdr:colOff>
      <xdr:row>8</xdr:row>
      <xdr:rowOff>1955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47270" y="650062"/>
          <a:ext cx="1107740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48269</xdr:colOff>
      <xdr:row>2</xdr:row>
      <xdr:rowOff>60175</xdr:rowOff>
    </xdr:from>
    <xdr:to>
      <xdr:col>20</xdr:col>
      <xdr:colOff>545752</xdr:colOff>
      <xdr:row>8</xdr:row>
      <xdr:rowOff>1253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31412" y="645282"/>
          <a:ext cx="1109805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596278</xdr:colOff>
      <xdr:row>2</xdr:row>
      <xdr:rowOff>55393</xdr:rowOff>
    </xdr:from>
    <xdr:to>
      <xdr:col>22</xdr:col>
      <xdr:colOff>477368</xdr:colOff>
      <xdr:row>7</xdr:row>
      <xdr:rowOff>182893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91742" y="640500"/>
          <a:ext cx="1105733" cy="108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155246</xdr:colOff>
      <xdr:row>8</xdr:row>
      <xdr:rowOff>134337</xdr:rowOff>
    </xdr:from>
    <xdr:to>
      <xdr:col>22</xdr:col>
      <xdr:colOff>122024</xdr:colOff>
      <xdr:row>23</xdr:row>
      <xdr:rowOff>148625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228772</xdr:colOff>
      <xdr:row>9</xdr:row>
      <xdr:rowOff>68534</xdr:rowOff>
    </xdr:from>
    <xdr:to>
      <xdr:col>29</xdr:col>
      <xdr:colOff>324022</xdr:colOff>
      <xdr:row>24</xdr:row>
      <xdr:rowOff>61854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214313</xdr:colOff>
      <xdr:row>2</xdr:row>
      <xdr:rowOff>66336</xdr:rowOff>
    </xdr:from>
    <xdr:to>
      <xdr:col>18</xdr:col>
      <xdr:colOff>88051</xdr:colOff>
      <xdr:row>8</xdr:row>
      <xdr:rowOff>3336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60492" y="651443"/>
          <a:ext cx="109838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114283</xdr:colOff>
      <xdr:row>2</xdr:row>
      <xdr:rowOff>73460</xdr:rowOff>
    </xdr:from>
    <xdr:to>
      <xdr:col>19</xdr:col>
      <xdr:colOff>592165</xdr:colOff>
      <xdr:row>8</xdr:row>
      <xdr:rowOff>10460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85104" y="658567"/>
          <a:ext cx="1090204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14250</xdr:colOff>
      <xdr:row>2</xdr:row>
      <xdr:rowOff>68679</xdr:rowOff>
    </xdr:from>
    <xdr:to>
      <xdr:col>21</xdr:col>
      <xdr:colOff>501356</xdr:colOff>
      <xdr:row>8</xdr:row>
      <xdr:rowOff>5679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9714" y="653786"/>
          <a:ext cx="1099428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74FF-3571-004A-A7DB-AE336E03503C}">
  <dimension ref="A1:M24"/>
  <sheetViews>
    <sheetView zoomScaleNormal="100" workbookViewId="0">
      <selection activeCell="E38" sqref="E38"/>
    </sheetView>
  </sheetViews>
  <sheetFormatPr baseColWidth="10" defaultRowHeight="15"/>
  <cols>
    <col min="1" max="1" width="41.1640625" bestFit="1" customWidth="1"/>
    <col min="2" max="2" width="8.33203125" bestFit="1" customWidth="1"/>
    <col min="3" max="3" width="12.6640625" bestFit="1" customWidth="1"/>
    <col min="4" max="4" width="24.33203125" bestFit="1" customWidth="1"/>
    <col min="5" max="5" width="28.6640625" bestFit="1" customWidth="1"/>
    <col min="6" max="6" width="39" bestFit="1" customWidth="1"/>
    <col min="7" max="7" width="24.1640625" bestFit="1" customWidth="1"/>
    <col min="8" max="8" width="41.1640625" bestFit="1" customWidth="1"/>
    <col min="9" max="9" width="7.1640625" bestFit="1" customWidth="1"/>
    <col min="10" max="11" width="7.83203125" bestFit="1" customWidth="1"/>
    <col min="12" max="12" width="7.1640625" bestFit="1" customWidth="1"/>
    <col min="13" max="13" width="8.1640625" bestFit="1" customWidth="1"/>
  </cols>
  <sheetData>
    <row r="1" spans="1:13">
      <c r="A1" s="111" t="s">
        <v>114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s="111" t="s">
        <v>106</v>
      </c>
      <c r="B2" s="109">
        <v>2</v>
      </c>
      <c r="C2" s="109">
        <v>5</v>
      </c>
      <c r="D2" s="109">
        <v>5</v>
      </c>
      <c r="E2" s="109">
        <v>10</v>
      </c>
      <c r="F2" s="109">
        <v>10</v>
      </c>
      <c r="G2" s="109">
        <v>20</v>
      </c>
      <c r="H2" s="109">
        <v>20</v>
      </c>
      <c r="I2" s="109">
        <v>20</v>
      </c>
      <c r="J2" s="109">
        <v>20</v>
      </c>
      <c r="K2" s="109">
        <v>20</v>
      </c>
      <c r="L2" s="109">
        <v>20</v>
      </c>
      <c r="M2" s="109">
        <v>20</v>
      </c>
    </row>
    <row r="3" spans="1:13">
      <c r="A3" s="111" t="s">
        <v>107</v>
      </c>
      <c r="B3" s="109">
        <v>1</v>
      </c>
      <c r="C3" s="109">
        <v>1</v>
      </c>
      <c r="D3" s="109">
        <v>1</v>
      </c>
      <c r="E3" s="109">
        <v>1</v>
      </c>
      <c r="F3" s="109">
        <v>1</v>
      </c>
      <c r="G3" s="109">
        <v>1</v>
      </c>
      <c r="H3" s="109">
        <v>1</v>
      </c>
      <c r="I3" s="109">
        <v>1</v>
      </c>
      <c r="J3" s="109">
        <v>0.1</v>
      </c>
      <c r="K3" s="109">
        <v>0.5</v>
      </c>
      <c r="L3" s="109">
        <v>5</v>
      </c>
      <c r="M3" s="109">
        <v>10</v>
      </c>
    </row>
    <row r="4" spans="1:13">
      <c r="A4" s="111" t="s">
        <v>108</v>
      </c>
      <c r="B4" s="109">
        <v>140000</v>
      </c>
      <c r="C4" s="109">
        <v>140000</v>
      </c>
      <c r="D4" s="109">
        <v>140000</v>
      </c>
      <c r="E4" s="109">
        <v>140000</v>
      </c>
      <c r="F4" s="109">
        <v>140000</v>
      </c>
      <c r="G4" s="109">
        <v>140000</v>
      </c>
      <c r="H4" s="109">
        <v>140000</v>
      </c>
      <c r="I4" s="109">
        <v>140000</v>
      </c>
      <c r="J4" s="109">
        <v>14000</v>
      </c>
      <c r="K4" s="109">
        <v>70000</v>
      </c>
      <c r="L4" s="109">
        <v>700000</v>
      </c>
      <c r="M4" s="109">
        <v>1400000</v>
      </c>
    </row>
    <row r="5" spans="1:13">
      <c r="A5" s="111" t="s">
        <v>111</v>
      </c>
      <c r="B5" s="110">
        <v>0.44762428912126218</v>
      </c>
      <c r="C5" s="110" t="s">
        <v>105</v>
      </c>
      <c r="D5" s="108">
        <v>0.34122179416620807</v>
      </c>
      <c r="E5" s="110">
        <v>0.30820033021463955</v>
      </c>
      <c r="F5" s="110">
        <v>0.28618602091359385</v>
      </c>
      <c r="G5" s="110">
        <v>0.28618602091359385</v>
      </c>
      <c r="H5" s="110">
        <v>0.26417171161254815</v>
      </c>
      <c r="I5" s="110">
        <v>0.24582645386167676</v>
      </c>
      <c r="J5" s="110">
        <v>0.25536598789212994</v>
      </c>
      <c r="K5" s="110">
        <v>0.26417171161254815</v>
      </c>
      <c r="L5" s="110">
        <v>0.26784076316272243</v>
      </c>
      <c r="M5" s="110">
        <v>0.27150981471289676</v>
      </c>
    </row>
    <row r="6" spans="1:13">
      <c r="A6" s="111" t="s">
        <v>110</v>
      </c>
      <c r="B6" s="110">
        <v>0.48399999999999999</v>
      </c>
      <c r="C6" s="108">
        <v>0.3962</v>
      </c>
      <c r="D6" s="110">
        <v>0.37419999999999998</v>
      </c>
      <c r="E6" s="110">
        <v>0.35199999999999998</v>
      </c>
      <c r="F6" s="108">
        <v>0.33019999999999999</v>
      </c>
      <c r="G6" s="110">
        <v>0.28610000000000002</v>
      </c>
      <c r="H6" s="110">
        <v>0.28610000000000002</v>
      </c>
      <c r="I6" s="110">
        <v>0.28610000000000002</v>
      </c>
      <c r="J6" s="110">
        <v>0.26400000000000001</v>
      </c>
      <c r="K6" s="110">
        <v>0.2422</v>
      </c>
      <c r="L6" s="110">
        <v>0.308</v>
      </c>
      <c r="M6" s="110">
        <v>0.39600000000000002</v>
      </c>
    </row>
    <row r="7" spans="1:13">
      <c r="A7" s="111" t="s">
        <v>112</v>
      </c>
      <c r="B7" s="110">
        <v>0.40799999999999997</v>
      </c>
      <c r="C7" s="108">
        <v>0.34379999999999999</v>
      </c>
      <c r="D7" s="110">
        <v>0.37759999999999999</v>
      </c>
      <c r="E7" s="110">
        <v>0.33139999999999997</v>
      </c>
      <c r="F7" s="108">
        <v>0.26300000000000001</v>
      </c>
      <c r="G7" s="110">
        <v>0.25979999999999998</v>
      </c>
      <c r="H7" s="110">
        <v>0.23499999999999999</v>
      </c>
      <c r="I7" s="110">
        <v>0.2475</v>
      </c>
      <c r="J7" s="110">
        <v>0.1817</v>
      </c>
      <c r="K7" s="110">
        <v>0.20369999999999999</v>
      </c>
      <c r="L7" s="110">
        <v>0.23910000000000001</v>
      </c>
      <c r="M7" s="110">
        <v>0.51329999999999998</v>
      </c>
    </row>
    <row r="8" spans="1:13">
      <c r="A8" s="111" t="s">
        <v>109</v>
      </c>
      <c r="B8" s="110">
        <v>0.70556120393668387</v>
      </c>
      <c r="C8" s="110">
        <v>0.60987938108351547</v>
      </c>
      <c r="D8" s="110">
        <v>0.69877315848214383</v>
      </c>
      <c r="E8" s="110">
        <v>0.60629304286136121</v>
      </c>
      <c r="F8" s="110">
        <v>0.55210203290341708</v>
      </c>
      <c r="G8" s="110">
        <v>0.54923354709645367</v>
      </c>
      <c r="H8" s="110">
        <v>0.54335628487602661</v>
      </c>
      <c r="I8" s="110">
        <v>0.59661222250403056</v>
      </c>
      <c r="J8" s="110">
        <v>0.41893455478127045</v>
      </c>
      <c r="K8" s="110">
        <v>0.60661229481730683</v>
      </c>
      <c r="L8" s="110">
        <v>0.55325379188073076</v>
      </c>
      <c r="M8" s="110">
        <v>0.77641024586592566</v>
      </c>
    </row>
    <row r="9" spans="1:13">
      <c r="A9" s="111" t="s">
        <v>113</v>
      </c>
      <c r="B9" s="110">
        <v>7.6000000000000012E-2</v>
      </c>
      <c r="C9" s="110">
        <v>5.2400000000000002E-2</v>
      </c>
      <c r="D9" s="110">
        <v>3.4000000000000141E-3</v>
      </c>
      <c r="E9" s="110">
        <v>2.0600000000000007E-2</v>
      </c>
      <c r="F9" s="110">
        <v>6.7199999999999982E-2</v>
      </c>
      <c r="G9" s="110">
        <v>2.6300000000000046E-2</v>
      </c>
      <c r="H9" s="110">
        <v>5.1100000000000034E-2</v>
      </c>
      <c r="I9" s="110">
        <v>3.8600000000000023E-2</v>
      </c>
      <c r="J9" s="110">
        <v>8.2300000000000012E-2</v>
      </c>
      <c r="K9" s="110">
        <v>3.8500000000000006E-2</v>
      </c>
      <c r="L9" s="110">
        <v>6.8899999999999989E-2</v>
      </c>
      <c r="M9" s="110">
        <v>0.11729999999999996</v>
      </c>
    </row>
    <row r="12" spans="1:13">
      <c r="A12" s="111" t="s">
        <v>106</v>
      </c>
      <c r="B12" s="111" t="s">
        <v>107</v>
      </c>
      <c r="C12" s="111" t="s">
        <v>108</v>
      </c>
      <c r="D12" s="111" t="s">
        <v>111</v>
      </c>
      <c r="E12" s="111" t="s">
        <v>110</v>
      </c>
      <c r="F12" s="111" t="s">
        <v>112</v>
      </c>
      <c r="G12" s="111" t="s">
        <v>109</v>
      </c>
      <c r="H12" s="111" t="s">
        <v>113</v>
      </c>
    </row>
    <row r="13" spans="1:13">
      <c r="A13" s="109">
        <v>2</v>
      </c>
      <c r="B13" s="109">
        <v>1</v>
      </c>
      <c r="C13" s="109">
        <v>140000</v>
      </c>
      <c r="D13" s="110">
        <v>0.44762428912126218</v>
      </c>
      <c r="E13" s="110">
        <v>0.48399999999999999</v>
      </c>
      <c r="F13" s="110">
        <v>0.40799999999999997</v>
      </c>
      <c r="G13" s="110">
        <v>0.70556120393668387</v>
      </c>
      <c r="H13" s="110">
        <v>7.6000000000000012E-2</v>
      </c>
    </row>
    <row r="14" spans="1:13">
      <c r="A14" s="109">
        <v>5</v>
      </c>
      <c r="B14" s="109">
        <v>1</v>
      </c>
      <c r="C14" s="109">
        <v>140000</v>
      </c>
      <c r="D14" s="110" t="s">
        <v>105</v>
      </c>
      <c r="E14" s="108">
        <v>0.3962</v>
      </c>
      <c r="F14" s="108">
        <v>0.34379999999999999</v>
      </c>
      <c r="G14" s="110">
        <v>0.60987938108351547</v>
      </c>
      <c r="H14" s="110">
        <v>5.2400000000000002E-2</v>
      </c>
    </row>
    <row r="15" spans="1:13">
      <c r="A15" s="109">
        <v>5</v>
      </c>
      <c r="B15" s="109">
        <v>1</v>
      </c>
      <c r="C15" s="109">
        <v>140000</v>
      </c>
      <c r="D15" s="108">
        <v>0.34122179416620807</v>
      </c>
      <c r="E15" s="110">
        <v>0.37419999999999998</v>
      </c>
      <c r="F15" s="110">
        <v>0.37759999999999999</v>
      </c>
      <c r="G15" s="110">
        <v>0.69877315848214383</v>
      </c>
      <c r="H15" s="110">
        <v>3.4000000000000141E-3</v>
      </c>
    </row>
    <row r="16" spans="1:13">
      <c r="A16" s="109">
        <v>10</v>
      </c>
      <c r="B16" s="109">
        <v>1</v>
      </c>
      <c r="C16" s="109">
        <v>140000</v>
      </c>
      <c r="D16" s="110">
        <v>0.30820033021463955</v>
      </c>
      <c r="E16" s="110">
        <v>0.35199999999999998</v>
      </c>
      <c r="F16" s="110">
        <v>0.33139999999999997</v>
      </c>
      <c r="G16" s="110">
        <v>0.60629304286136121</v>
      </c>
      <c r="H16" s="110">
        <v>2.0600000000000007E-2</v>
      </c>
    </row>
    <row r="17" spans="1:8">
      <c r="A17" s="109">
        <v>10</v>
      </c>
      <c r="B17" s="109">
        <v>1</v>
      </c>
      <c r="C17" s="109">
        <v>140000</v>
      </c>
      <c r="D17" s="110">
        <v>0.28618602091359385</v>
      </c>
      <c r="E17" s="108">
        <v>0.33019999999999999</v>
      </c>
      <c r="F17" s="108">
        <v>0.26300000000000001</v>
      </c>
      <c r="G17" s="110">
        <v>0.55210203290341708</v>
      </c>
      <c r="H17" s="110">
        <v>6.7199999999999982E-2</v>
      </c>
    </row>
    <row r="18" spans="1:8">
      <c r="A18" s="109">
        <v>20</v>
      </c>
      <c r="B18" s="109">
        <v>1</v>
      </c>
      <c r="C18" s="109">
        <v>140000</v>
      </c>
      <c r="D18" s="110">
        <v>0.28618602091359385</v>
      </c>
      <c r="E18" s="110">
        <v>0.28610000000000002</v>
      </c>
      <c r="F18" s="110">
        <v>0.25979999999999998</v>
      </c>
      <c r="G18" s="110">
        <v>0.54923354709645367</v>
      </c>
      <c r="H18" s="110">
        <v>2.6300000000000046E-2</v>
      </c>
    </row>
    <row r="19" spans="1:8">
      <c r="A19" s="109">
        <v>20</v>
      </c>
      <c r="B19" s="109">
        <v>1</v>
      </c>
      <c r="C19" s="109">
        <v>140000</v>
      </c>
      <c r="D19" s="110">
        <v>0.26417171161254815</v>
      </c>
      <c r="E19" s="110">
        <v>0.28610000000000002</v>
      </c>
      <c r="F19" s="110">
        <v>0.23499999999999999</v>
      </c>
      <c r="G19" s="110">
        <v>0.54335628487602661</v>
      </c>
      <c r="H19" s="110">
        <v>5.1100000000000034E-2</v>
      </c>
    </row>
    <row r="20" spans="1:8">
      <c r="A20" s="109">
        <v>20</v>
      </c>
      <c r="B20" s="109">
        <v>1</v>
      </c>
      <c r="C20" s="109">
        <v>140000</v>
      </c>
      <c r="D20" s="110">
        <v>0.24582645386167676</v>
      </c>
      <c r="E20" s="110">
        <v>0.28610000000000002</v>
      </c>
      <c r="F20" s="110">
        <v>0.2475</v>
      </c>
      <c r="G20" s="110">
        <v>0.59661222250403056</v>
      </c>
      <c r="H20" s="110">
        <v>3.8600000000000023E-2</v>
      </c>
    </row>
    <row r="21" spans="1:8">
      <c r="A21" s="109">
        <v>20</v>
      </c>
      <c r="B21" s="109">
        <v>0.1</v>
      </c>
      <c r="C21" s="109">
        <v>14000</v>
      </c>
      <c r="D21" s="110">
        <v>0.25536598789212994</v>
      </c>
      <c r="E21" s="110">
        <v>0.26400000000000001</v>
      </c>
      <c r="F21" s="110">
        <v>0.1817</v>
      </c>
      <c r="G21" s="110">
        <v>0.41893455478127045</v>
      </c>
      <c r="H21" s="110">
        <v>8.2300000000000012E-2</v>
      </c>
    </row>
    <row r="22" spans="1:8">
      <c r="A22" s="109">
        <v>20</v>
      </c>
      <c r="B22" s="109">
        <v>0.5</v>
      </c>
      <c r="C22" s="109">
        <v>70000</v>
      </c>
      <c r="D22" s="110">
        <v>0.26417171161254815</v>
      </c>
      <c r="E22" s="110">
        <v>0.2422</v>
      </c>
      <c r="F22" s="110">
        <v>0.20369999999999999</v>
      </c>
      <c r="G22" s="110">
        <v>0.60661229481730683</v>
      </c>
      <c r="H22" s="110">
        <v>3.8500000000000006E-2</v>
      </c>
    </row>
    <row r="23" spans="1:8">
      <c r="A23" s="109">
        <v>20</v>
      </c>
      <c r="B23" s="109">
        <v>5</v>
      </c>
      <c r="C23" s="109">
        <v>700000</v>
      </c>
      <c r="D23" s="110">
        <v>0.26784076316272243</v>
      </c>
      <c r="E23" s="110">
        <v>0.308</v>
      </c>
      <c r="F23" s="110">
        <v>0.23910000000000001</v>
      </c>
      <c r="G23" s="110">
        <v>0.55325379188073076</v>
      </c>
      <c r="H23" s="110">
        <v>6.8899999999999989E-2</v>
      </c>
    </row>
    <row r="24" spans="1:8">
      <c r="A24" s="109">
        <v>20</v>
      </c>
      <c r="B24" s="109">
        <v>10</v>
      </c>
      <c r="C24" s="109">
        <v>1400000</v>
      </c>
      <c r="D24" s="110">
        <v>0.27150981471289676</v>
      </c>
      <c r="E24" s="110">
        <v>0.39600000000000002</v>
      </c>
      <c r="F24" s="110">
        <v>0.51329999999999998</v>
      </c>
      <c r="G24" s="110">
        <v>0.77641024586592566</v>
      </c>
      <c r="H24" s="110">
        <v>0.11729999999999996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>
    <tabColor rgb="FFC00000"/>
  </sheetPr>
  <dimension ref="B1:Y106"/>
  <sheetViews>
    <sheetView view="pageBreakPreview" zoomScale="111" zoomScaleNormal="80" zoomScaleSheetLayoutView="70" workbookViewId="0">
      <selection activeCell="I12" sqref="I12:L22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0.6640625" customWidth="1"/>
    <col min="10" max="10" width="24.33203125" bestFit="1" customWidth="1"/>
    <col min="11" max="11" width="10.83203125" customWidth="1"/>
  </cols>
  <sheetData>
    <row r="1" spans="2:23" s="30" customFormat="1" ht="27" thickBot="1">
      <c r="B1" s="120" t="s">
        <v>70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 t="s">
        <v>92</v>
      </c>
      <c r="K4" s="36"/>
      <c r="L4" s="8"/>
      <c r="M4" s="27"/>
      <c r="N4" s="94" t="s">
        <v>82</v>
      </c>
      <c r="O4" s="96">
        <f>L6/C4</f>
        <v>4.0000000000000001E-3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24</v>
      </c>
      <c r="D5" s="21" t="s">
        <v>28</v>
      </c>
      <c r="E5" s="7"/>
      <c r="F5" s="20">
        <f>(C11/C6)</f>
        <v>36.98217508900823</v>
      </c>
      <c r="G5" s="7"/>
      <c r="H5" s="37"/>
      <c r="I5" s="7"/>
      <c r="J5" s="34" t="s">
        <v>55</v>
      </c>
      <c r="K5" s="35"/>
      <c r="L5" s="13">
        <v>0.26400000000000001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0.99718309999999999</v>
      </c>
      <c r="D6" s="26" t="s">
        <v>15</v>
      </c>
      <c r="E6" s="7"/>
      <c r="F6" s="20">
        <f>100-F5</f>
        <v>63.01782491099177</v>
      </c>
      <c r="G6" s="7"/>
      <c r="H6" s="37"/>
      <c r="I6" s="7"/>
      <c r="J6" s="34" t="s">
        <v>87</v>
      </c>
      <c r="K6" s="35"/>
      <c r="L6" s="106">
        <f>0.1817</f>
        <v>0.1817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34" t="s">
        <v>91</v>
      </c>
      <c r="K7" s="35"/>
      <c r="L7" s="96">
        <f>L5-L6</f>
        <v>8.2300000000000012E-2</v>
      </c>
      <c r="M7" s="27"/>
      <c r="N7" s="7"/>
      <c r="O7" s="7" t="s">
        <v>89</v>
      </c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0.41893455478127045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0.41893455478127045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116.879</v>
      </c>
      <c r="H10" s="42" t="s">
        <v>6</v>
      </c>
      <c r="I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36.878</v>
      </c>
      <c r="D11" s="9">
        <f>(C11/C6)</f>
        <v>36.98217508900823</v>
      </c>
      <c r="E11" s="7"/>
      <c r="F11" s="7" t="s">
        <v>11</v>
      </c>
      <c r="G11" s="12">
        <f>(C11/C6)+D12</f>
        <v>99.982175089008223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63</v>
      </c>
      <c r="E12" s="7"/>
      <c r="F12" s="7" t="s">
        <v>12</v>
      </c>
      <c r="G12" s="13">
        <f>G10/G11</f>
        <v>1.1689983729194682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6.2E-2</v>
      </c>
      <c r="D13" s="7"/>
      <c r="E13" s="7"/>
      <c r="F13" s="7" t="s">
        <v>13</v>
      </c>
      <c r="G13" s="19">
        <f>1173.7/1000</f>
        <v>1.1737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99.982175089008223</v>
      </c>
      <c r="E14" s="16"/>
      <c r="F14" s="18" t="s">
        <v>16</v>
      </c>
      <c r="G14" s="17">
        <f>(G12-G13)/G13</f>
        <v>-4.0058167168201325E-3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0.6839466456762977</v>
      </c>
      <c r="K16" s="148">
        <f>(G10-C11-C13)/G10</f>
        <v>0.6839466456762977</v>
      </c>
      <c r="L16" s="147">
        <f>(G10-C11-C13)/G10</f>
        <v>0.6839466456762977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121.41</v>
      </c>
      <c r="D18" s="5">
        <v>25.91</v>
      </c>
      <c r="E18" s="23">
        <f>C18-D18</f>
        <v>95.5</v>
      </c>
      <c r="F18" s="84" t="s">
        <v>3</v>
      </c>
      <c r="G18" s="4">
        <f>E18/C4</f>
        <v>2.1023665382498624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0.58780087362418798</v>
      </c>
      <c r="K19" s="147">
        <f t="shared" ref="K19:L19" si="0">1-K16+(K17*K18*K16*(1-K16))/(K17*K16+K18*(1-K16))</f>
        <v>0.58592314536688761</v>
      </c>
      <c r="L19" s="147">
        <f t="shared" si="0"/>
        <v>0.58386449722425482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I20" s="7" t="s">
        <v>123</v>
      </c>
      <c r="J20" s="146">
        <f>(J14^J19)*(J15^(1-J19))</f>
        <v>26.180970718743598</v>
      </c>
      <c r="K20" s="146">
        <f t="shared" ref="K20:L20" si="1">(K14^K19)*(K15^(1-K19))</f>
        <v>20.218102165123703</v>
      </c>
      <c r="L20" s="146">
        <f t="shared" si="1"/>
        <v>15.912267390878366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>
      <c r="B21" s="40" t="s">
        <v>0</v>
      </c>
      <c r="C21" s="7"/>
      <c r="D21" s="5">
        <v>113715</v>
      </c>
      <c r="I21" s="145" t="s">
        <v>124</v>
      </c>
      <c r="J21" s="146">
        <f>J20/J14</f>
        <v>22.938511400093233</v>
      </c>
      <c r="K21" s="146">
        <f t="shared" ref="K21:L21" si="2">K20/K14</f>
        <v>20.120313680371336</v>
      </c>
      <c r="L21" s="146">
        <f t="shared" si="2"/>
        <v>17.82409156410796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>
      <c r="B22" s="40" t="s">
        <v>9</v>
      </c>
      <c r="C22" s="7"/>
      <c r="D22" s="10">
        <f>E18</f>
        <v>95.5</v>
      </c>
      <c r="I22" s="145" t="s">
        <v>125</v>
      </c>
      <c r="J22" s="146">
        <f>(J20-J14)/(J14+J20)</f>
        <v>0.9164526161809623</v>
      </c>
      <c r="K22" s="146">
        <f t="shared" ref="K22:L22" si="3">(K20-K14)/(K14+K20)</f>
        <v>0.90530443674902672</v>
      </c>
      <c r="L22" s="146">
        <f t="shared" si="3"/>
        <v>0.89375317299170942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1190.7329842931938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4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98">
        <f>AVERAGE(V30:V105)</f>
        <v>3.7787969691986049E-2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 t="shared" ref="S29:S92" si="5">SLOPE(R29:R33,F29:F33)</f>
        <v>0.79774081650030759</v>
      </c>
      <c r="T29" s="7"/>
      <c r="U29" s="37"/>
      <c r="V29" s="100" t="s">
        <v>86</v>
      </c>
      <c r="W29" s="83">
        <f>STDEV(V30:V105)</f>
        <v>1.9156827205122805E-2</v>
      </c>
      <c r="X29" s="7"/>
    </row>
    <row r="30" spans="2:25">
      <c r="B30" s="75"/>
      <c r="C30" s="76"/>
      <c r="D30" s="61">
        <v>1</v>
      </c>
      <c r="E30" s="4">
        <f>D30*$C$6</f>
        <v>0.99718309999999999</v>
      </c>
      <c r="F30" s="9">
        <f t="shared" ref="F30:F93" si="6">D30/$C$4</f>
        <v>2.2014309301045681E-2</v>
      </c>
      <c r="G30" s="62">
        <v>1190.7329842931938</v>
      </c>
      <c r="H30" s="63">
        <v>1.032</v>
      </c>
      <c r="I30" s="9">
        <f>H30/D30</f>
        <v>1.032</v>
      </c>
      <c r="J30" s="9">
        <f t="shared" ref="J30:J93" si="7">(H30-H29)/I30</f>
        <v>1</v>
      </c>
      <c r="K30" s="64">
        <f t="shared" ref="K30:K93" si="8">(H30-H29)/$G$12</f>
        <v>0.88280704567849222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3.4816900000000039E-2</v>
      </c>
      <c r="O30" s="9">
        <f>N30/($G$12-1)</f>
        <v>0.2060191432528829</v>
      </c>
      <c r="P30" s="9">
        <f>O30</f>
        <v>0.2060191432528829</v>
      </c>
      <c r="Q30" s="9">
        <f>O30/$C$4</f>
        <v>4.5353691415054029E-3</v>
      </c>
      <c r="R30" s="9">
        <f>Q30</f>
        <v>4.5353691415054029E-3</v>
      </c>
      <c r="S30" s="7">
        <f t="shared" si="5"/>
        <v>0.89774177927912269</v>
      </c>
      <c r="T30" s="7">
        <f>IF(ABS((F30-R30))&gt;$L$4,F30,"")</f>
        <v>2.2014309301045681E-2</v>
      </c>
      <c r="U30" s="37">
        <f>R30/M30</f>
        <v>0.20601914325288292</v>
      </c>
      <c r="V30" s="86">
        <f>IF(F30&lt;=$L$5,ABS(R30-F30),"")</f>
        <v>1.7478940159540279E-2</v>
      </c>
      <c r="W30" s="87">
        <f>IF(F30&lt;=$L$5,$W$29,"")</f>
        <v>1.9156827205122805E-2</v>
      </c>
      <c r="X30" s="7"/>
    </row>
    <row r="31" spans="2:25">
      <c r="B31" s="75"/>
      <c r="C31" s="76"/>
      <c r="D31" s="61">
        <v>2</v>
      </c>
      <c r="E31" s="4">
        <f t="shared" ref="E31:E94" si="9">D31*$C$6</f>
        <v>1.9943662</v>
      </c>
      <c r="F31" s="9">
        <f t="shared" si="6"/>
        <v>4.4028618602091361E-2</v>
      </c>
      <c r="G31" s="62">
        <v>2381.4659685863876</v>
      </c>
      <c r="H31" s="63">
        <v>2.2010000000000001</v>
      </c>
      <c r="I31" s="9">
        <f t="shared" ref="I31:I94" si="10">H31/D31</f>
        <v>1.1005</v>
      </c>
      <c r="J31" s="9">
        <f t="shared" si="7"/>
        <v>1.0622444343480237</v>
      </c>
      <c r="K31" s="64">
        <f t="shared" si="8"/>
        <v>1.0000013918586796</v>
      </c>
      <c r="L31" s="65">
        <f t="shared" si="4"/>
        <v>2.3384577531051706E-2</v>
      </c>
      <c r="M31" s="65">
        <f t="shared" ref="M31:M94" si="11">L31+M30</f>
        <v>4.539888683209739E-2</v>
      </c>
      <c r="N31" s="4">
        <f t="shared" ref="N31:N94" si="12">ABS((H31-H30)-(E31-E30))</f>
        <v>0.17181690000000005</v>
      </c>
      <c r="O31" s="9">
        <f t="shared" ref="O31:O94" si="13">N31/($G$12-1)</f>
        <v>1.0166778356018551</v>
      </c>
      <c r="P31" s="9">
        <f>O31+P30</f>
        <v>1.2226969788547379</v>
      </c>
      <c r="Q31" s="9">
        <f t="shared" ref="Q31:Q94" si="14">O31/$C$4</f>
        <v>2.2381460332456912E-2</v>
      </c>
      <c r="R31" s="9">
        <f>Q31+R30</f>
        <v>2.6916829473962314E-2</v>
      </c>
      <c r="S31" s="7">
        <f t="shared" si="5"/>
        <v>0.76756301116468872</v>
      </c>
      <c r="T31" s="7">
        <f t="shared" ref="T31:T94" si="15">IF(ABS((F31-R31))&gt;$L$4,F31,"")</f>
        <v>4.4028618602091361E-2</v>
      </c>
      <c r="U31" s="37">
        <f t="shared" ref="U31:U94" si="16">R31/M31</f>
        <v>0.59289624376719063</v>
      </c>
      <c r="V31" s="86">
        <f t="shared" ref="V31:V40" si="17">IF(F31&lt;=$L$5,ABS(R31-F31),"")</f>
        <v>1.7111789128129048E-2</v>
      </c>
      <c r="W31" s="87">
        <f t="shared" ref="W31:W94" si="18">IF(F31&lt;=$L$5,$W$29,"")</f>
        <v>1.9156827205122805E-2</v>
      </c>
      <c r="X31" s="7"/>
    </row>
    <row r="32" spans="2:25">
      <c r="B32" s="75"/>
      <c r="C32" s="76"/>
      <c r="D32" s="61">
        <v>3</v>
      </c>
      <c r="E32" s="4">
        <f t="shared" si="9"/>
        <v>2.9915493</v>
      </c>
      <c r="F32" s="9">
        <f t="shared" si="6"/>
        <v>6.6042927903137039E-2</v>
      </c>
      <c r="G32" s="62">
        <v>3572.1989528795798</v>
      </c>
      <c r="H32" s="63">
        <v>3.3679999999999999</v>
      </c>
      <c r="I32" s="9">
        <f t="shared" si="10"/>
        <v>1.1226666666666667</v>
      </c>
      <c r="J32" s="9">
        <f t="shared" si="7"/>
        <v>1.0394893111638952</v>
      </c>
      <c r="K32" s="64">
        <f t="shared" si="8"/>
        <v>0.99829052549108555</v>
      </c>
      <c r="L32" s="65">
        <f t="shared" si="4"/>
        <v>2.2883639211092908E-2</v>
      </c>
      <c r="M32" s="65">
        <f t="shared" si="11"/>
        <v>6.8282526043190295E-2</v>
      </c>
      <c r="N32" s="4">
        <f t="shared" si="12"/>
        <v>0.16981689999999983</v>
      </c>
      <c r="O32" s="9">
        <f t="shared" si="13"/>
        <v>1.0048434021369053</v>
      </c>
      <c r="P32" s="9">
        <f t="shared" ref="P32:P95" si="19">O32+P31</f>
        <v>2.227540380991643</v>
      </c>
      <c r="Q32" s="9">
        <f t="shared" si="14"/>
        <v>2.2120933453756861E-2</v>
      </c>
      <c r="R32" s="9">
        <f t="shared" ref="R32:R95" si="20">Q32+R31</f>
        <v>4.9037762927719178E-2</v>
      </c>
      <c r="S32" s="7">
        <f t="shared" si="5"/>
        <v>0.71253289555267796</v>
      </c>
      <c r="T32" s="7">
        <f t="shared" si="15"/>
        <v>6.6042927903137039E-2</v>
      </c>
      <c r="U32" s="37">
        <f t="shared" si="16"/>
        <v>0.71815976603884935</v>
      </c>
      <c r="V32" s="86">
        <f t="shared" si="17"/>
        <v>1.7005164975417861E-2</v>
      </c>
      <c r="W32" s="87">
        <f t="shared" si="18"/>
        <v>1.9156827205122805E-2</v>
      </c>
      <c r="X32" s="7"/>
    </row>
    <row r="33" spans="2:24">
      <c r="B33" s="75"/>
      <c r="C33" s="76"/>
      <c r="D33" s="61">
        <v>4</v>
      </c>
      <c r="E33" s="4">
        <f t="shared" si="9"/>
        <v>3.9887324</v>
      </c>
      <c r="F33" s="9">
        <f t="shared" si="6"/>
        <v>8.8057237204182723E-2</v>
      </c>
      <c r="G33" s="62">
        <v>4762.9319371727697</v>
      </c>
      <c r="H33" s="63">
        <v>4.492</v>
      </c>
      <c r="I33" s="9">
        <f t="shared" si="10"/>
        <v>1.123</v>
      </c>
      <c r="J33" s="9">
        <f t="shared" si="7"/>
        <v>1.0008904719501337</v>
      </c>
      <c r="K33" s="64">
        <f t="shared" si="8"/>
        <v>0.96150689858781524</v>
      </c>
      <c r="L33" s="65">
        <f t="shared" si="4"/>
        <v>2.2033912425979831E-2</v>
      </c>
      <c r="M33" s="65">
        <f t="shared" si="11"/>
        <v>9.0316438469170118E-2</v>
      </c>
      <c r="N33" s="4">
        <f t="shared" si="12"/>
        <v>0.12681690000000012</v>
      </c>
      <c r="O33" s="9">
        <f t="shared" si="13"/>
        <v>0.75040308264051425</v>
      </c>
      <c r="P33" s="9">
        <f t="shared" si="19"/>
        <v>2.9779434636321573</v>
      </c>
      <c r="Q33" s="9">
        <f t="shared" si="14"/>
        <v>1.6519605561706424E-2</v>
      </c>
      <c r="R33" s="9">
        <f t="shared" si="20"/>
        <v>6.5557368489425602E-2</v>
      </c>
      <c r="S33" s="7">
        <f t="shared" si="5"/>
        <v>0.69418952368200804</v>
      </c>
      <c r="T33" s="7">
        <f t="shared" si="15"/>
        <v>8.8057237204182723E-2</v>
      </c>
      <c r="U33" s="37">
        <f t="shared" si="16"/>
        <v>0.72586308318395298</v>
      </c>
      <c r="V33" s="86">
        <f t="shared" si="17"/>
        <v>2.2499868714757121E-2</v>
      </c>
      <c r="W33" s="87">
        <f t="shared" si="18"/>
        <v>1.9156827205122805E-2</v>
      </c>
      <c r="X33" s="7"/>
    </row>
    <row r="34" spans="2:24">
      <c r="B34" s="75"/>
      <c r="C34" s="76"/>
      <c r="D34" s="61">
        <v>5</v>
      </c>
      <c r="E34" s="4">
        <f t="shared" si="9"/>
        <v>4.9859154999999999</v>
      </c>
      <c r="F34" s="9">
        <f t="shared" si="6"/>
        <v>0.11007154650522841</v>
      </c>
      <c r="G34" s="62">
        <v>5953.6649214659701</v>
      </c>
      <c r="H34" s="63">
        <v>5.6310000000000002</v>
      </c>
      <c r="I34" s="9">
        <f t="shared" si="10"/>
        <v>1.1262000000000001</v>
      </c>
      <c r="J34" s="9">
        <f t="shared" si="7"/>
        <v>1.0113656544130707</v>
      </c>
      <c r="K34" s="64">
        <f t="shared" si="8"/>
        <v>0.97433839634477015</v>
      </c>
      <c r="L34" s="65">
        <f t="shared" si="4"/>
        <v>2.2264516332703814E-2</v>
      </c>
      <c r="M34" s="65">
        <f t="shared" si="11"/>
        <v>0.11258095480187394</v>
      </c>
      <c r="N34" s="4">
        <f t="shared" si="12"/>
        <v>0.14181690000000025</v>
      </c>
      <c r="O34" s="9">
        <f t="shared" si="13"/>
        <v>0.83916133362762868</v>
      </c>
      <c r="P34" s="9">
        <f t="shared" si="19"/>
        <v>3.8171047972597858</v>
      </c>
      <c r="Q34" s="9">
        <f t="shared" si="14"/>
        <v>1.8473557151956605E-2</v>
      </c>
      <c r="R34" s="9">
        <f t="shared" si="20"/>
        <v>8.4030925641382204E-2</v>
      </c>
      <c r="S34" s="7">
        <f t="shared" si="5"/>
        <v>0.67170410009860415</v>
      </c>
      <c r="T34" s="7">
        <f t="shared" si="15"/>
        <v>0.11007154650522841</v>
      </c>
      <c r="U34" s="37">
        <f t="shared" si="16"/>
        <v>0.74640444992906996</v>
      </c>
      <c r="V34" s="86">
        <f t="shared" si="17"/>
        <v>2.6040620863846203E-2</v>
      </c>
      <c r="W34" s="87">
        <f t="shared" si="18"/>
        <v>1.9156827205122805E-2</v>
      </c>
      <c r="X34" s="7"/>
    </row>
    <row r="35" spans="2:24">
      <c r="B35" s="75"/>
      <c r="C35" s="76"/>
      <c r="D35" s="61">
        <v>6</v>
      </c>
      <c r="E35" s="4">
        <f t="shared" si="9"/>
        <v>5.9830985999999999</v>
      </c>
      <c r="F35" s="9">
        <f t="shared" si="6"/>
        <v>0.13208585580627408</v>
      </c>
      <c r="G35" s="62">
        <v>7144.3979057591596</v>
      </c>
      <c r="H35" s="63">
        <v>6.7039999999999997</v>
      </c>
      <c r="I35" s="9">
        <f t="shared" si="10"/>
        <v>1.1173333333333333</v>
      </c>
      <c r="J35" s="9">
        <f t="shared" si="7"/>
        <v>0.96032219570405686</v>
      </c>
      <c r="K35" s="64">
        <f t="shared" si="8"/>
        <v>0.91787980621416831</v>
      </c>
      <c r="L35" s="65">
        <f t="shared" si="4"/>
        <v>2.114082984488843E-2</v>
      </c>
      <c r="M35" s="65">
        <f t="shared" si="11"/>
        <v>0.13372178464676238</v>
      </c>
      <c r="N35" s="4">
        <f t="shared" si="12"/>
        <v>7.5816899999999521E-2</v>
      </c>
      <c r="O35" s="9">
        <f t="shared" si="13"/>
        <v>0.44862502928432402</v>
      </c>
      <c r="P35" s="9">
        <f t="shared" si="19"/>
        <v>4.2657298265441099</v>
      </c>
      <c r="Q35" s="9">
        <f t="shared" si="14"/>
        <v>9.8761701548557845E-3</v>
      </c>
      <c r="R35" s="9">
        <f t="shared" si="20"/>
        <v>9.3907095796237988E-2</v>
      </c>
      <c r="S35" s="7">
        <f t="shared" si="5"/>
        <v>0.68827230694953334</v>
      </c>
      <c r="T35" s="7">
        <f t="shared" si="15"/>
        <v>0.13208585580627408</v>
      </c>
      <c r="U35" s="37">
        <f t="shared" si="16"/>
        <v>0.70225727277198458</v>
      </c>
      <c r="V35" s="86">
        <f t="shared" si="17"/>
        <v>3.8178760010036089E-2</v>
      </c>
      <c r="W35" s="87">
        <f t="shared" si="18"/>
        <v>1.9156827205122805E-2</v>
      </c>
      <c r="X35" s="7"/>
    </row>
    <row r="36" spans="2:24">
      <c r="B36" s="75"/>
      <c r="C36" s="76"/>
      <c r="D36" s="61">
        <v>7</v>
      </c>
      <c r="E36" s="4">
        <f t="shared" si="9"/>
        <v>6.9802816999999999</v>
      </c>
      <c r="F36" s="9">
        <f t="shared" si="6"/>
        <v>0.15410016510731978</v>
      </c>
      <c r="G36" s="62">
        <v>8335.1308900523509</v>
      </c>
      <c r="H36" s="63">
        <v>7.85</v>
      </c>
      <c r="I36" s="9">
        <f t="shared" si="10"/>
        <v>1.1214285714285714</v>
      </c>
      <c r="J36" s="9">
        <f t="shared" si="7"/>
        <v>1.0219108280254776</v>
      </c>
      <c r="K36" s="64">
        <f t="shared" si="8"/>
        <v>0.98032642863134878</v>
      </c>
      <c r="L36" s="65">
        <f t="shared" si="4"/>
        <v>2.2496661046240565E-2</v>
      </c>
      <c r="M36" s="65">
        <f t="shared" si="11"/>
        <v>0.15621844569300294</v>
      </c>
      <c r="N36" s="4">
        <f t="shared" si="12"/>
        <v>0.14881689999999992</v>
      </c>
      <c r="O36" s="9">
        <f t="shared" si="13"/>
        <v>0.88058185075494655</v>
      </c>
      <c r="P36" s="9">
        <f t="shared" si="19"/>
        <v>5.1463116772990567</v>
      </c>
      <c r="Q36" s="9">
        <f t="shared" si="14"/>
        <v>1.9385401227406639E-2</v>
      </c>
      <c r="R36" s="9">
        <f t="shared" si="20"/>
        <v>0.11329249702364463</v>
      </c>
      <c r="S36" s="7">
        <f t="shared" si="5"/>
        <v>0.69596468870175132</v>
      </c>
      <c r="T36" s="7">
        <f t="shared" si="15"/>
        <v>0.15410016510731978</v>
      </c>
      <c r="U36" s="37">
        <f t="shared" si="16"/>
        <v>0.72521843704862199</v>
      </c>
      <c r="V36" s="86">
        <f t="shared" si="17"/>
        <v>4.0807668083675142E-2</v>
      </c>
      <c r="W36" s="87">
        <f t="shared" si="18"/>
        <v>1.9156827205122805E-2</v>
      </c>
      <c r="X36" s="7"/>
    </row>
    <row r="37" spans="2:24">
      <c r="B37" s="75"/>
      <c r="C37" s="76"/>
      <c r="D37" s="61">
        <v>8</v>
      </c>
      <c r="E37" s="4">
        <f t="shared" si="9"/>
        <v>7.9774647999999999</v>
      </c>
      <c r="F37" s="9">
        <f t="shared" si="6"/>
        <v>0.17611447440836545</v>
      </c>
      <c r="G37" s="62">
        <v>9525.8638743455504</v>
      </c>
      <c r="H37" s="63">
        <v>8.9550000000000001</v>
      </c>
      <c r="I37" s="9">
        <f t="shared" si="10"/>
        <v>1.119375</v>
      </c>
      <c r="J37" s="9">
        <f t="shared" si="7"/>
        <v>0.98715801228364075</v>
      </c>
      <c r="K37" s="64">
        <f t="shared" si="8"/>
        <v>0.94525366809567268</v>
      </c>
      <c r="L37" s="65">
        <f t="shared" si="4"/>
        <v>2.173160181141752E-2</v>
      </c>
      <c r="M37" s="65">
        <f t="shared" si="11"/>
        <v>0.17795004750442045</v>
      </c>
      <c r="N37" s="4">
        <f t="shared" si="12"/>
        <v>0.10781690000000044</v>
      </c>
      <c r="O37" s="9">
        <f t="shared" si="13"/>
        <v>0.63797596472350537</v>
      </c>
      <c r="P37" s="9">
        <f t="shared" si="19"/>
        <v>5.7842876420225622</v>
      </c>
      <c r="Q37" s="9">
        <f t="shared" si="14"/>
        <v>1.4044600214056256E-2</v>
      </c>
      <c r="R37" s="9">
        <f t="shared" si="20"/>
        <v>0.1273370972377009</v>
      </c>
      <c r="S37" s="7">
        <f t="shared" si="5"/>
        <v>0.65040211986170071</v>
      </c>
      <c r="T37" s="7">
        <f t="shared" si="15"/>
        <v>0.17611447440836545</v>
      </c>
      <c r="U37" s="37">
        <f t="shared" si="16"/>
        <v>0.71557776479119917</v>
      </c>
      <c r="V37" s="86">
        <f t="shared" si="17"/>
        <v>4.8777377170664549E-2</v>
      </c>
      <c r="W37" s="87">
        <f t="shared" si="18"/>
        <v>1.9156827205122805E-2</v>
      </c>
      <c r="X37" s="7"/>
    </row>
    <row r="38" spans="2:24">
      <c r="B38" s="75"/>
      <c r="C38" s="76"/>
      <c r="D38" s="61">
        <v>9</v>
      </c>
      <c r="E38" s="4">
        <f t="shared" si="9"/>
        <v>8.9746479000000008</v>
      </c>
      <c r="F38" s="9">
        <f t="shared" si="6"/>
        <v>0.19812878370941112</v>
      </c>
      <c r="G38" s="62">
        <v>10716.596858638701</v>
      </c>
      <c r="H38" s="63">
        <v>10.058999999999999</v>
      </c>
      <c r="I38" s="9">
        <f t="shared" si="10"/>
        <v>1.1176666666666666</v>
      </c>
      <c r="J38" s="9">
        <f t="shared" si="7"/>
        <v>0.98777214434834415</v>
      </c>
      <c r="K38" s="64">
        <f t="shared" si="8"/>
        <v>0.94439823491187469</v>
      </c>
      <c r="L38" s="65">
        <f t="shared" si="4"/>
        <v>2.1745121504641588E-2</v>
      </c>
      <c r="M38" s="65">
        <f t="shared" si="11"/>
        <v>0.19969516900906203</v>
      </c>
      <c r="N38" s="4">
        <f t="shared" si="12"/>
        <v>0.10681689999999833</v>
      </c>
      <c r="O38" s="9">
        <f t="shared" si="13"/>
        <v>0.63205874799101869</v>
      </c>
      <c r="P38" s="9">
        <f t="shared" si="19"/>
        <v>6.4163463900135813</v>
      </c>
      <c r="Q38" s="9">
        <f t="shared" si="14"/>
        <v>1.3914336774705971E-2</v>
      </c>
      <c r="R38" s="9">
        <f t="shared" si="20"/>
        <v>0.14125143401240686</v>
      </c>
      <c r="S38" s="7">
        <f t="shared" si="5"/>
        <v>0.65099384153494677</v>
      </c>
      <c r="T38" s="7">
        <f t="shared" si="15"/>
        <v>0.19812878370941112</v>
      </c>
      <c r="U38" s="37">
        <f t="shared" si="16"/>
        <v>0.70733525860105795</v>
      </c>
      <c r="V38" s="86">
        <f t="shared" si="17"/>
        <v>5.6877349697004254E-2</v>
      </c>
      <c r="W38" s="87">
        <f t="shared" si="18"/>
        <v>1.9156827205122805E-2</v>
      </c>
      <c r="X38" s="7"/>
    </row>
    <row r="39" spans="2:24">
      <c r="B39" s="75"/>
      <c r="C39" s="76"/>
      <c r="D39" s="61">
        <v>10</v>
      </c>
      <c r="E39" s="4">
        <f t="shared" si="9"/>
        <v>9.9718309999999999</v>
      </c>
      <c r="F39" s="9">
        <f t="shared" si="6"/>
        <v>0.22014309301045681</v>
      </c>
      <c r="G39" s="62">
        <v>11907.3298429319</v>
      </c>
      <c r="H39" s="63">
        <v>11.167</v>
      </c>
      <c r="I39" s="9">
        <f t="shared" si="10"/>
        <v>1.1167</v>
      </c>
      <c r="J39" s="9">
        <f t="shared" si="7"/>
        <v>0.99220918778543965</v>
      </c>
      <c r="K39" s="64">
        <f t="shared" si="8"/>
        <v>0.94781996764706378</v>
      </c>
      <c r="L39" s="65">
        <f t="shared" si="4"/>
        <v>2.1842799951247986E-2</v>
      </c>
      <c r="M39" s="65">
        <f t="shared" si="11"/>
        <v>0.22153796896031003</v>
      </c>
      <c r="N39" s="4">
        <f t="shared" si="12"/>
        <v>0.11081690000000144</v>
      </c>
      <c r="O39" s="9">
        <f t="shared" si="13"/>
        <v>0.65572761492093401</v>
      </c>
      <c r="P39" s="9">
        <f t="shared" si="19"/>
        <v>7.0720740049345157</v>
      </c>
      <c r="Q39" s="9">
        <f t="shared" si="14"/>
        <v>1.4435390532106419E-2</v>
      </c>
      <c r="R39" s="9">
        <f t="shared" si="20"/>
        <v>0.15568682454451327</v>
      </c>
      <c r="S39" s="7">
        <f t="shared" si="5"/>
        <v>0.67584615181133756</v>
      </c>
      <c r="T39" s="7">
        <f t="shared" si="15"/>
        <v>0.22014309301045681</v>
      </c>
      <c r="U39" s="37">
        <f t="shared" si="16"/>
        <v>0.70275458999267781</v>
      </c>
      <c r="V39" s="86">
        <f t="shared" si="17"/>
        <v>6.4456268465943545E-2</v>
      </c>
      <c r="W39" s="87">
        <f t="shared" si="18"/>
        <v>1.9156827205122805E-2</v>
      </c>
      <c r="X39" s="7"/>
    </row>
    <row r="40" spans="2:24">
      <c r="B40" s="75"/>
      <c r="C40" s="76"/>
      <c r="D40" s="61">
        <v>11</v>
      </c>
      <c r="E40" s="4">
        <f t="shared" si="9"/>
        <v>10.969014099999999</v>
      </c>
      <c r="F40" s="9">
        <f t="shared" si="6"/>
        <v>0.24215740231150248</v>
      </c>
      <c r="G40" s="62">
        <v>13098.0628272251</v>
      </c>
      <c r="H40" s="63">
        <v>12.318</v>
      </c>
      <c r="I40" s="9">
        <f t="shared" si="10"/>
        <v>1.1198181818181818</v>
      </c>
      <c r="J40" s="9">
        <f t="shared" si="7"/>
        <v>1.027845429452833</v>
      </c>
      <c r="K40" s="64">
        <f t="shared" si="8"/>
        <v>0.98460359455033364</v>
      </c>
      <c r="L40" s="65">
        <f t="shared" si="4"/>
        <v>2.2627307197640792E-2</v>
      </c>
      <c r="M40" s="65">
        <f t="shared" si="11"/>
        <v>0.24416527615795081</v>
      </c>
      <c r="N40" s="4">
        <f t="shared" si="12"/>
        <v>0.1538169000000007</v>
      </c>
      <c r="O40" s="9">
        <f t="shared" si="13"/>
        <v>0.91016793441732236</v>
      </c>
      <c r="P40" s="9">
        <f t="shared" si="19"/>
        <v>7.9822419393518382</v>
      </c>
      <c r="Q40" s="9">
        <f t="shared" si="14"/>
        <v>2.0036718424156795E-2</v>
      </c>
      <c r="R40" s="9">
        <f t="shared" si="20"/>
        <v>0.17572354296867007</v>
      </c>
      <c r="S40" s="7">
        <f t="shared" si="5"/>
        <v>0.69300608033551359</v>
      </c>
      <c r="T40" s="7">
        <f t="shared" si="15"/>
        <v>0.24215740231150248</v>
      </c>
      <c r="U40" s="37">
        <f t="shared" si="16"/>
        <v>0.71969096398045684</v>
      </c>
      <c r="V40" s="86">
        <f t="shared" si="17"/>
        <v>6.6433859342832413E-2</v>
      </c>
      <c r="W40" s="87">
        <f t="shared" si="18"/>
        <v>1.9156827205122805E-2</v>
      </c>
      <c r="X40" s="7"/>
    </row>
    <row r="41" spans="2:24">
      <c r="B41" s="75"/>
      <c r="C41" s="76"/>
      <c r="D41" s="61">
        <v>12</v>
      </c>
      <c r="E41" s="4">
        <f t="shared" si="9"/>
        <v>11.9661972</v>
      </c>
      <c r="F41" s="9">
        <f t="shared" si="6"/>
        <v>0.26417171161254815</v>
      </c>
      <c r="G41" s="62">
        <v>14288.795811518299</v>
      </c>
      <c r="H41" s="63">
        <v>13.361000000000001</v>
      </c>
      <c r="I41" s="9">
        <f t="shared" si="10"/>
        <v>1.1134166666666667</v>
      </c>
      <c r="J41" s="9">
        <f t="shared" si="7"/>
        <v>0.9367562308210472</v>
      </c>
      <c r="K41" s="64">
        <f t="shared" si="8"/>
        <v>0.89221681070025993</v>
      </c>
      <c r="L41" s="65">
        <f t="shared" si="4"/>
        <v>2.0622041404976275E-2</v>
      </c>
      <c r="M41" s="65">
        <f t="shared" si="11"/>
        <v>0.26478731756292706</v>
      </c>
      <c r="N41" s="4">
        <f t="shared" si="12"/>
        <v>4.581690000000016E-2</v>
      </c>
      <c r="O41" s="9">
        <f t="shared" si="13"/>
        <v>0.27110852731010032</v>
      </c>
      <c r="P41" s="9">
        <f t="shared" si="19"/>
        <v>8.2533504666619386</v>
      </c>
      <c r="Q41" s="9">
        <f t="shared" si="14"/>
        <v>5.9682669743555388E-3</v>
      </c>
      <c r="R41" s="9">
        <f t="shared" si="20"/>
        <v>0.18169180994302561</v>
      </c>
      <c r="S41" s="7">
        <f t="shared" si="5"/>
        <v>0.79004843474809228</v>
      </c>
      <c r="T41" s="7">
        <f t="shared" si="15"/>
        <v>0.26417171161254815</v>
      </c>
      <c r="U41" s="37">
        <f t="shared" si="16"/>
        <v>0.68618018270397829</v>
      </c>
      <c r="V41" s="86" t="str">
        <f>IF(F41&lt;=$L$5,ABS(R41-F41),"")</f>
        <v/>
      </c>
      <c r="W41" s="87" t="str">
        <f t="shared" si="18"/>
        <v/>
      </c>
      <c r="X41" s="7"/>
    </row>
    <row r="42" spans="2:24">
      <c r="B42" s="75"/>
      <c r="C42" s="76"/>
      <c r="D42" s="61">
        <v>13</v>
      </c>
      <c r="E42" s="4">
        <f t="shared" si="9"/>
        <v>12.963380300000001</v>
      </c>
      <c r="F42" s="9">
        <f t="shared" si="6"/>
        <v>0.28618602091359385</v>
      </c>
      <c r="G42" s="62">
        <v>15479.5287958115</v>
      </c>
      <c r="H42" s="63">
        <v>14.497999999999999</v>
      </c>
      <c r="I42" s="9">
        <f t="shared" si="10"/>
        <v>1.1152307692307692</v>
      </c>
      <c r="J42" s="9">
        <f t="shared" si="7"/>
        <v>1.0195199337839691</v>
      </c>
      <c r="K42" s="64">
        <f t="shared" si="8"/>
        <v>0.97262752997717483</v>
      </c>
      <c r="L42" s="65">
        <f t="shared" si="4"/>
        <v>2.2444027160901908E-2</v>
      </c>
      <c r="M42" s="65">
        <f t="shared" si="11"/>
        <v>0.28723134472382894</v>
      </c>
      <c r="N42" s="4">
        <f t="shared" si="12"/>
        <v>0.1398168999999978</v>
      </c>
      <c r="O42" s="9">
        <f t="shared" si="13"/>
        <v>0.82732690016266575</v>
      </c>
      <c r="P42" s="9">
        <f t="shared" si="19"/>
        <v>9.0806773668246041</v>
      </c>
      <c r="Q42" s="9">
        <f t="shared" si="14"/>
        <v>1.8213030273256263E-2</v>
      </c>
      <c r="R42" s="9">
        <f t="shared" si="20"/>
        <v>0.19990484021628188</v>
      </c>
      <c r="S42" s="7">
        <f t="shared" si="5"/>
        <v>0.70720740049345021</v>
      </c>
      <c r="T42" s="7">
        <f t="shared" si="15"/>
        <v>0.28618602091359385</v>
      </c>
      <c r="U42" s="37">
        <f t="shared" si="16"/>
        <v>0.69597153614445906</v>
      </c>
      <c r="V42" s="86" t="str">
        <f t="shared" ref="V42:V94" si="21">IF(F42&lt;=$L$5,(R42-F42),"")</f>
        <v/>
      </c>
      <c r="W42" s="87" t="str">
        <f t="shared" si="18"/>
        <v/>
      </c>
      <c r="X42" s="7"/>
    </row>
    <row r="43" spans="2:24">
      <c r="B43" s="75"/>
      <c r="C43" s="76"/>
      <c r="D43" s="61">
        <v>14</v>
      </c>
      <c r="E43" s="4">
        <f t="shared" si="9"/>
        <v>13.9605634</v>
      </c>
      <c r="F43" s="9">
        <f t="shared" si="6"/>
        <v>0.30820033021463955</v>
      </c>
      <c r="G43" s="62">
        <v>16670.261780104702</v>
      </c>
      <c r="H43" s="63">
        <v>15.634</v>
      </c>
      <c r="I43" s="9">
        <f t="shared" si="10"/>
        <v>1.1167142857142858</v>
      </c>
      <c r="J43" s="9">
        <f t="shared" si="7"/>
        <v>1.0172700524497897</v>
      </c>
      <c r="K43" s="64">
        <f t="shared" si="8"/>
        <v>0.97177209679337984</v>
      </c>
      <c r="L43" s="65">
        <f t="shared" si="4"/>
        <v>2.2394497577320635E-2</v>
      </c>
      <c r="M43" s="65">
        <f t="shared" si="11"/>
        <v>0.30962584230114959</v>
      </c>
      <c r="N43" s="4">
        <f t="shared" si="12"/>
        <v>0.13881690000000191</v>
      </c>
      <c r="O43" s="9">
        <f t="shared" si="13"/>
        <v>0.82140968343021581</v>
      </c>
      <c r="P43" s="9">
        <f t="shared" si="19"/>
        <v>9.9020870502548206</v>
      </c>
      <c r="Q43" s="9">
        <f t="shared" si="14"/>
        <v>1.8082766833906787E-2</v>
      </c>
      <c r="R43" s="9">
        <f t="shared" si="20"/>
        <v>0.21798760705018866</v>
      </c>
      <c r="S43" s="7">
        <f t="shared" si="5"/>
        <v>0.62495808791205565</v>
      </c>
      <c r="T43" s="7">
        <f t="shared" si="15"/>
        <v>0.30820033021463955</v>
      </c>
      <c r="U43" s="37">
        <f t="shared" si="16"/>
        <v>0.70403557219286828</v>
      </c>
      <c r="V43" s="86" t="str">
        <f t="shared" si="21"/>
        <v/>
      </c>
      <c r="W43" s="87" t="str">
        <f t="shared" si="18"/>
        <v/>
      </c>
      <c r="X43" s="7"/>
    </row>
    <row r="44" spans="2:24">
      <c r="B44" s="75"/>
      <c r="C44" s="76"/>
      <c r="D44" s="61">
        <v>15</v>
      </c>
      <c r="E44" s="4">
        <f t="shared" si="9"/>
        <v>14.957746499999999</v>
      </c>
      <c r="F44" s="9">
        <f t="shared" si="6"/>
        <v>0.33021463951568519</v>
      </c>
      <c r="G44" s="62">
        <v>17860.994764397899</v>
      </c>
      <c r="H44" s="63">
        <v>16.753</v>
      </c>
      <c r="I44" s="9">
        <f t="shared" si="10"/>
        <v>1.1168666666666667</v>
      </c>
      <c r="J44" s="9">
        <f t="shared" si="7"/>
        <v>1.0019101056527187</v>
      </c>
      <c r="K44" s="64">
        <f t="shared" si="8"/>
        <v>0.95722973266883005</v>
      </c>
      <c r="L44" s="65">
        <f t="shared" si="4"/>
        <v>2.2056358957682307E-2</v>
      </c>
      <c r="M44" s="65">
        <f t="shared" si="11"/>
        <v>0.33168220125883191</v>
      </c>
      <c r="N44" s="4">
        <f t="shared" si="12"/>
        <v>0.12181690000000067</v>
      </c>
      <c r="O44" s="9">
        <f t="shared" si="13"/>
        <v>0.72081699897814622</v>
      </c>
      <c r="P44" s="9">
        <f t="shared" si="19"/>
        <v>10.622904049232966</v>
      </c>
      <c r="Q44" s="9">
        <f t="shared" si="14"/>
        <v>1.5868288364956438E-2</v>
      </c>
      <c r="R44" s="9">
        <f t="shared" si="20"/>
        <v>0.23385589541514509</v>
      </c>
      <c r="S44" s="7">
        <f t="shared" si="5"/>
        <v>0.48176144298618034</v>
      </c>
      <c r="T44" s="7">
        <f t="shared" si="15"/>
        <v>0.33021463951568519</v>
      </c>
      <c r="U44" s="37">
        <f t="shared" si="16"/>
        <v>0.70506012842290877</v>
      </c>
      <c r="V44" s="86" t="str">
        <f t="shared" si="21"/>
        <v/>
      </c>
      <c r="W44" s="87" t="str">
        <f t="shared" si="18"/>
        <v/>
      </c>
      <c r="X44" s="7"/>
    </row>
    <row r="45" spans="2:24">
      <c r="B45" s="75"/>
      <c r="C45" s="76"/>
      <c r="D45" s="61">
        <v>16</v>
      </c>
      <c r="E45" s="4">
        <f t="shared" si="9"/>
        <v>15.9549296</v>
      </c>
      <c r="F45" s="9">
        <f t="shared" si="6"/>
        <v>0.35222894881673089</v>
      </c>
      <c r="G45" s="62">
        <v>19051.727748691101</v>
      </c>
      <c r="H45" s="63">
        <v>17.887</v>
      </c>
      <c r="I45" s="9">
        <f t="shared" si="10"/>
        <v>1.1179375</v>
      </c>
      <c r="J45" s="9">
        <f t="shared" si="7"/>
        <v>1.0143679767428861</v>
      </c>
      <c r="K45" s="64">
        <f t="shared" si="8"/>
        <v>0.97006123042578529</v>
      </c>
      <c r="L45" s="65">
        <f t="shared" si="4"/>
        <v>2.2330610385093808E-2</v>
      </c>
      <c r="M45" s="65">
        <f t="shared" si="11"/>
        <v>0.35401281164392573</v>
      </c>
      <c r="N45" s="4">
        <f t="shared" si="12"/>
        <v>0.13681689999999946</v>
      </c>
      <c r="O45" s="9">
        <f t="shared" si="13"/>
        <v>0.80957524996525287</v>
      </c>
      <c r="P45" s="9">
        <f t="shared" si="19"/>
        <v>11.432479299198219</v>
      </c>
      <c r="Q45" s="9">
        <f t="shared" si="14"/>
        <v>1.7822239955206449E-2</v>
      </c>
      <c r="R45" s="9">
        <f t="shared" si="20"/>
        <v>0.25167813537035155</v>
      </c>
      <c r="S45" s="7">
        <f t="shared" si="5"/>
        <v>0.44093264753211298</v>
      </c>
      <c r="T45" s="7">
        <f t="shared" si="15"/>
        <v>0.35222894881673089</v>
      </c>
      <c r="U45" s="37">
        <f t="shared" si="16"/>
        <v>0.71092945535399221</v>
      </c>
      <c r="V45" s="86" t="str">
        <f t="shared" si="21"/>
        <v/>
      </c>
      <c r="W45" s="87" t="str">
        <f t="shared" si="18"/>
        <v/>
      </c>
      <c r="X45" s="7"/>
    </row>
    <row r="46" spans="2:24">
      <c r="B46" s="75"/>
      <c r="C46" s="76"/>
      <c r="D46" s="61">
        <v>17</v>
      </c>
      <c r="E46" s="4">
        <f t="shared" si="9"/>
        <v>16.952112700000001</v>
      </c>
      <c r="F46" s="9">
        <f t="shared" si="6"/>
        <v>0.37424325811777659</v>
      </c>
      <c r="G46" s="62">
        <v>20242.460732984298</v>
      </c>
      <c r="H46" s="63">
        <v>18.954999999999998</v>
      </c>
      <c r="I46" s="9">
        <f t="shared" si="10"/>
        <v>1.115</v>
      </c>
      <c r="J46" s="9">
        <f t="shared" si="7"/>
        <v>0.95784753363228503</v>
      </c>
      <c r="K46" s="64">
        <f t="shared" si="8"/>
        <v>0.9136026402951819</v>
      </c>
      <c r="L46" s="65">
        <f t="shared" si="4"/>
        <v>2.1086351868624877E-2</v>
      </c>
      <c r="M46" s="65">
        <f t="shared" si="11"/>
        <v>0.37509916351255063</v>
      </c>
      <c r="N46" s="4">
        <f t="shared" si="12"/>
        <v>7.0816899999996963E-2</v>
      </c>
      <c r="O46" s="9">
        <f t="shared" si="13"/>
        <v>0.41903894562193761</v>
      </c>
      <c r="P46" s="9">
        <f t="shared" si="19"/>
        <v>11.851518244820156</v>
      </c>
      <c r="Q46" s="9">
        <f t="shared" si="14"/>
        <v>9.2248529581053958E-3</v>
      </c>
      <c r="R46" s="9">
        <f t="shared" si="20"/>
        <v>0.26090298832845693</v>
      </c>
      <c r="S46" s="7">
        <f t="shared" si="5"/>
        <v>0.50602203158933146</v>
      </c>
      <c r="T46" s="7">
        <f t="shared" si="15"/>
        <v>0.37424325811777659</v>
      </c>
      <c r="U46" s="37">
        <f t="shared" si="16"/>
        <v>0.69555737177677612</v>
      </c>
      <c r="V46" s="86" t="str">
        <f t="shared" si="21"/>
        <v/>
      </c>
      <c r="W46" s="87" t="str">
        <f t="shared" si="18"/>
        <v/>
      </c>
      <c r="X46" s="7"/>
    </row>
    <row r="47" spans="2:24">
      <c r="B47" s="75"/>
      <c r="C47" s="76"/>
      <c r="D47" s="61">
        <v>18</v>
      </c>
      <c r="E47" s="4">
        <f t="shared" si="9"/>
        <v>17.949295800000002</v>
      </c>
      <c r="F47" s="9">
        <f t="shared" si="6"/>
        <v>0.39625756741882223</v>
      </c>
      <c r="G47" s="62">
        <v>21433.1937172775</v>
      </c>
      <c r="H47" s="63">
        <v>20.047000000000001</v>
      </c>
      <c r="I47" s="9">
        <f t="shared" si="10"/>
        <v>1.1137222222222223</v>
      </c>
      <c r="J47" s="9">
        <f t="shared" si="7"/>
        <v>0.98049583478824964</v>
      </c>
      <c r="K47" s="64">
        <f t="shared" si="8"/>
        <v>0.93413303670631354</v>
      </c>
      <c r="L47" s="65">
        <f t="shared" si="4"/>
        <v>2.1584938575415515E-2</v>
      </c>
      <c r="M47" s="65">
        <f t="shared" si="11"/>
        <v>0.39668410208796612</v>
      </c>
      <c r="N47" s="4">
        <f t="shared" si="12"/>
        <v>9.4816900000001425E-2</v>
      </c>
      <c r="O47" s="9">
        <f t="shared" si="13"/>
        <v>0.561052147201346</v>
      </c>
      <c r="P47" s="9">
        <f t="shared" si="19"/>
        <v>12.412570392021502</v>
      </c>
      <c r="Q47" s="9">
        <f t="shared" si="14"/>
        <v>1.2351175502506242E-2</v>
      </c>
      <c r="R47" s="9">
        <f t="shared" si="20"/>
        <v>0.27325416383096318</v>
      </c>
      <c r="S47" s="7">
        <f t="shared" si="5"/>
        <v>0.51667302170778306</v>
      </c>
      <c r="T47" s="7">
        <f t="shared" si="15"/>
        <v>0.39625756741882223</v>
      </c>
      <c r="U47" s="37">
        <f t="shared" si="16"/>
        <v>0.68884576516345519</v>
      </c>
      <c r="V47" s="86" t="str">
        <f t="shared" si="21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9"/>
        <v>18.946478899999999</v>
      </c>
      <c r="F48" s="9">
        <f t="shared" si="6"/>
        <v>0.41827187671986793</v>
      </c>
      <c r="G48" s="62">
        <v>22623.926701570701</v>
      </c>
      <c r="H48" s="63">
        <v>21.065999999999999</v>
      </c>
      <c r="I48" s="9">
        <f t="shared" si="10"/>
        <v>1.108736842105263</v>
      </c>
      <c r="J48" s="9">
        <f t="shared" si="7"/>
        <v>0.91906389442703751</v>
      </c>
      <c r="K48" s="64">
        <f t="shared" si="8"/>
        <v>0.87168641428912996</v>
      </c>
      <c r="L48" s="65">
        <f t="shared" si="4"/>
        <v>2.0232556839340398E-2</v>
      </c>
      <c r="M48" s="65">
        <f t="shared" si="11"/>
        <v>0.4169166589273065</v>
      </c>
      <c r="N48" s="4">
        <f t="shared" si="12"/>
        <v>2.1816900000001027E-2</v>
      </c>
      <c r="O48" s="9">
        <f t="shared" si="13"/>
        <v>0.12909532573072352</v>
      </c>
      <c r="P48" s="9">
        <f t="shared" si="19"/>
        <v>12.541665717752226</v>
      </c>
      <c r="Q48" s="9">
        <f t="shared" si="14"/>
        <v>2.8419444299553885E-3</v>
      </c>
      <c r="R48" s="9">
        <f t="shared" si="20"/>
        <v>0.27609610826091857</v>
      </c>
      <c r="S48" s="7">
        <f t="shared" si="5"/>
        <v>0.52554884680649472</v>
      </c>
      <c r="T48" s="7">
        <f t="shared" si="15"/>
        <v>0.41827187671986793</v>
      </c>
      <c r="U48" s="37">
        <f t="shared" si="16"/>
        <v>0.66223333212755753</v>
      </c>
      <c r="V48" s="86" t="str">
        <f t="shared" si="21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9"/>
        <v>19.943662</v>
      </c>
      <c r="F49" s="9">
        <f t="shared" si="6"/>
        <v>0.44028618602091363</v>
      </c>
      <c r="G49" s="62">
        <v>23814.659685863899</v>
      </c>
      <c r="H49" s="63">
        <v>22.19</v>
      </c>
      <c r="I49" s="9">
        <f t="shared" si="10"/>
        <v>1.1095000000000002</v>
      </c>
      <c r="J49" s="9">
        <f t="shared" si="7"/>
        <v>1.0130689499774692</v>
      </c>
      <c r="K49" s="64">
        <f t="shared" si="8"/>
        <v>0.96150689858781713</v>
      </c>
      <c r="L49" s="65">
        <f t="shared" si="4"/>
        <v>2.2302013208089583E-2</v>
      </c>
      <c r="M49" s="65">
        <f t="shared" si="11"/>
        <v>0.43921867213539612</v>
      </c>
      <c r="N49" s="4">
        <f t="shared" si="12"/>
        <v>0.12681690000000145</v>
      </c>
      <c r="O49" s="9">
        <f t="shared" si="13"/>
        <v>0.75040308264052213</v>
      </c>
      <c r="P49" s="9">
        <f t="shared" si="19"/>
        <v>13.292068800392748</v>
      </c>
      <c r="Q49" s="9">
        <f t="shared" si="14"/>
        <v>1.6519605561706598E-2</v>
      </c>
      <c r="R49" s="9">
        <f t="shared" si="20"/>
        <v>0.29261571382262519</v>
      </c>
      <c r="S49" s="7">
        <f t="shared" si="5"/>
        <v>0.421997553988193</v>
      </c>
      <c r="T49" s="7">
        <f t="shared" si="15"/>
        <v>0.44028618602091363</v>
      </c>
      <c r="U49" s="37">
        <f t="shared" si="16"/>
        <v>0.66621874794162161</v>
      </c>
      <c r="V49" s="86" t="str">
        <f t="shared" si="21"/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9"/>
        <v>20.940845100000001</v>
      </c>
      <c r="F50" s="9">
        <f t="shared" si="6"/>
        <v>0.46230049532195933</v>
      </c>
      <c r="G50" s="62">
        <v>25005.3926701571</v>
      </c>
      <c r="H50" s="63">
        <v>23.297000000000001</v>
      </c>
      <c r="I50" s="9">
        <f t="shared" si="10"/>
        <v>1.1093809523809524</v>
      </c>
      <c r="J50" s="9">
        <f t="shared" si="7"/>
        <v>0.99785380091857256</v>
      </c>
      <c r="K50" s="64">
        <f t="shared" si="8"/>
        <v>0.94696453446326578</v>
      </c>
      <c r="L50" s="65">
        <f t="shared" si="4"/>
        <v>2.1967062210645517E-2</v>
      </c>
      <c r="M50" s="65">
        <f t="shared" si="11"/>
        <v>0.46118573434604165</v>
      </c>
      <c r="N50" s="4">
        <f t="shared" si="12"/>
        <v>0.10981689999999844</v>
      </c>
      <c r="O50" s="9">
        <f t="shared" si="13"/>
        <v>0.64981039818844211</v>
      </c>
      <c r="P50" s="9">
        <f t="shared" si="19"/>
        <v>13.941879198581191</v>
      </c>
      <c r="Q50" s="9">
        <f t="shared" si="14"/>
        <v>1.4305127092756019E-2</v>
      </c>
      <c r="R50" s="9">
        <f t="shared" si="20"/>
        <v>0.30692084091538119</v>
      </c>
      <c r="S50" s="7">
        <f t="shared" si="5"/>
        <v>0.38235220188061358</v>
      </c>
      <c r="T50" s="7">
        <f t="shared" si="15"/>
        <v>0.46230049532195933</v>
      </c>
      <c r="U50" s="37">
        <f t="shared" si="16"/>
        <v>0.6655037614088235</v>
      </c>
      <c r="V50" s="86" t="str">
        <f t="shared" si="21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9"/>
        <v>21.938028199999998</v>
      </c>
      <c r="F51" s="9">
        <f t="shared" si="6"/>
        <v>0.48431480462300497</v>
      </c>
      <c r="G51" s="62">
        <v>26196.125654450301</v>
      </c>
      <c r="H51" s="63">
        <v>24.353999999999999</v>
      </c>
      <c r="I51" s="9">
        <f t="shared" si="10"/>
        <v>1.107</v>
      </c>
      <c r="J51" s="9">
        <f t="shared" si="7"/>
        <v>0.95483288166214875</v>
      </c>
      <c r="K51" s="64">
        <f t="shared" si="8"/>
        <v>0.90419287527341574</v>
      </c>
      <c r="L51" s="65">
        <f t="shared" si="4"/>
        <v>2.1019986387719292E-2</v>
      </c>
      <c r="M51" s="65">
        <f t="shared" si="11"/>
        <v>0.48220572073376095</v>
      </c>
      <c r="N51" s="4">
        <f t="shared" si="12"/>
        <v>5.9816900000001283E-2</v>
      </c>
      <c r="O51" s="9">
        <f t="shared" si="13"/>
        <v>0.35394956156474644</v>
      </c>
      <c r="P51" s="9">
        <f t="shared" si="19"/>
        <v>14.295828760145938</v>
      </c>
      <c r="Q51" s="9">
        <f t="shared" si="14"/>
        <v>7.7919551252558384E-3</v>
      </c>
      <c r="R51" s="9">
        <f t="shared" si="20"/>
        <v>0.31471279604063701</v>
      </c>
      <c r="S51" s="7">
        <f t="shared" si="5"/>
        <v>0.37170121176215726</v>
      </c>
      <c r="T51" s="7">
        <f t="shared" si="15"/>
        <v>0.48431480462300497</v>
      </c>
      <c r="U51" s="37">
        <f t="shared" si="16"/>
        <v>0.6526525557634324</v>
      </c>
      <c r="V51" s="86" t="str">
        <f t="shared" si="21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9"/>
        <v>22.935211299999999</v>
      </c>
      <c r="F52" s="9">
        <f t="shared" si="6"/>
        <v>0.50632911392405067</v>
      </c>
      <c r="G52" s="62">
        <v>27386.858638743499</v>
      </c>
      <c r="H52" s="63">
        <v>25.414000000000001</v>
      </c>
      <c r="I52" s="9">
        <f t="shared" si="10"/>
        <v>1.1049565217391304</v>
      </c>
      <c r="J52" s="9">
        <f t="shared" si="7"/>
        <v>0.95931376406705171</v>
      </c>
      <c r="K52" s="64">
        <f t="shared" si="8"/>
        <v>0.90675917482480983</v>
      </c>
      <c r="L52" s="65">
        <f t="shared" si="4"/>
        <v>2.1118629918922438E-2</v>
      </c>
      <c r="M52" s="65">
        <f t="shared" si="11"/>
        <v>0.50332435065268344</v>
      </c>
      <c r="N52" s="4">
        <f t="shared" si="12"/>
        <v>6.2816900000001397E-2</v>
      </c>
      <c r="O52" s="9">
        <f t="shared" si="13"/>
        <v>0.37170121176216986</v>
      </c>
      <c r="P52" s="9">
        <f t="shared" si="19"/>
        <v>14.667529971908108</v>
      </c>
      <c r="Q52" s="9">
        <f t="shared" si="14"/>
        <v>8.1827454433058867E-3</v>
      </c>
      <c r="R52" s="9">
        <f t="shared" si="20"/>
        <v>0.32289554148394289</v>
      </c>
      <c r="S52" s="7">
        <f t="shared" si="5"/>
        <v>0.31532930808388915</v>
      </c>
      <c r="T52" s="7">
        <f t="shared" si="15"/>
        <v>0.50632911392405067</v>
      </c>
      <c r="U52" s="37">
        <f t="shared" si="16"/>
        <v>0.64152576974515474</v>
      </c>
      <c r="V52" s="86" t="str">
        <f t="shared" si="21"/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9"/>
        <v>23.9323944</v>
      </c>
      <c r="F53" s="9">
        <f t="shared" si="6"/>
        <v>0.52834342322509631</v>
      </c>
      <c r="G53" s="62">
        <v>28577.5916230367</v>
      </c>
      <c r="H53" s="63">
        <v>26.474</v>
      </c>
      <c r="I53" s="9">
        <f t="shared" si="10"/>
        <v>1.1030833333333334</v>
      </c>
      <c r="J53" s="9">
        <f t="shared" si="7"/>
        <v>0.96094281181536478</v>
      </c>
      <c r="K53" s="64">
        <f t="shared" si="8"/>
        <v>0.90675917482480684</v>
      </c>
      <c r="L53" s="65">
        <f t="shared" si="4"/>
        <v>2.1154492279919973E-2</v>
      </c>
      <c r="M53" s="65">
        <f t="shared" si="11"/>
        <v>0.52447884293260338</v>
      </c>
      <c r="N53" s="4">
        <f t="shared" si="12"/>
        <v>6.2816899999997844E-2</v>
      </c>
      <c r="O53" s="9">
        <f t="shared" si="13"/>
        <v>0.37170121176214888</v>
      </c>
      <c r="P53" s="9">
        <f t="shared" si="19"/>
        <v>15.039231183670257</v>
      </c>
      <c r="Q53" s="9">
        <f t="shared" si="14"/>
        <v>8.1827454433054236E-3</v>
      </c>
      <c r="R53" s="9">
        <f t="shared" si="20"/>
        <v>0.33107828692724833</v>
      </c>
      <c r="S53" s="7">
        <f t="shared" si="5"/>
        <v>0.23329668397924344</v>
      </c>
      <c r="T53" s="7">
        <f t="shared" si="15"/>
        <v>0.52834342322509631</v>
      </c>
      <c r="U53" s="37">
        <f t="shared" si="16"/>
        <v>0.63125193968938142</v>
      </c>
      <c r="V53" s="86" t="str">
        <f t="shared" si="21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9"/>
        <v>24.929577500000001</v>
      </c>
      <c r="F54" s="9">
        <f t="shared" si="6"/>
        <v>0.55035773252614206</v>
      </c>
      <c r="G54" s="62">
        <v>29768.3246073298</v>
      </c>
      <c r="H54" s="63">
        <v>27.545999999999999</v>
      </c>
      <c r="I54" s="9">
        <f t="shared" si="10"/>
        <v>1.1018399999999999</v>
      </c>
      <c r="J54" s="9">
        <f t="shared" si="7"/>
        <v>0.97291802802584704</v>
      </c>
      <c r="K54" s="64">
        <f t="shared" si="8"/>
        <v>0.91702437303037099</v>
      </c>
      <c r="L54" s="65">
        <f t="shared" si="4"/>
        <v>2.1418118393524428E-2</v>
      </c>
      <c r="M54" s="65">
        <f t="shared" si="11"/>
        <v>0.54589696132612786</v>
      </c>
      <c r="N54" s="4">
        <f t="shared" si="12"/>
        <v>7.4816899999998299E-2</v>
      </c>
      <c r="O54" s="9">
        <f t="shared" si="13"/>
        <v>0.44270781255184255</v>
      </c>
      <c r="P54" s="9">
        <f t="shared" si="19"/>
        <v>15.4819389962221</v>
      </c>
      <c r="Q54" s="9">
        <f t="shared" si="14"/>
        <v>9.7459067155056152E-3</v>
      </c>
      <c r="R54" s="9">
        <f t="shared" si="20"/>
        <v>0.34082419364275396</v>
      </c>
      <c r="S54" s="7">
        <f t="shared" si="5"/>
        <v>0.18122517673346722</v>
      </c>
      <c r="T54" s="7">
        <f t="shared" si="15"/>
        <v>0.55035773252614206</v>
      </c>
      <c r="U54" s="37">
        <f t="shared" si="16"/>
        <v>0.62433795713902129</v>
      </c>
      <c r="V54" s="86" t="str">
        <f t="shared" si="21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9"/>
        <v>25.926760600000001</v>
      </c>
      <c r="F55" s="9">
        <f t="shared" si="6"/>
        <v>0.57237204182718771</v>
      </c>
      <c r="G55" s="62">
        <v>30959.057591623001</v>
      </c>
      <c r="H55" s="63">
        <v>28.588000000000001</v>
      </c>
      <c r="I55" s="9">
        <f t="shared" si="10"/>
        <v>1.0995384615384616</v>
      </c>
      <c r="J55" s="9">
        <f t="shared" si="7"/>
        <v>0.9476703511963076</v>
      </c>
      <c r="K55" s="64">
        <f t="shared" si="8"/>
        <v>0.89136137751646349</v>
      </c>
      <c r="L55" s="65">
        <f t="shared" si="4"/>
        <v>2.0862308226666102E-2</v>
      </c>
      <c r="M55" s="65">
        <f t="shared" si="11"/>
        <v>0.56675926955279399</v>
      </c>
      <c r="N55" s="4">
        <f t="shared" si="12"/>
        <v>4.4816900000000714E-2</v>
      </c>
      <c r="O55" s="9">
        <f t="shared" si="13"/>
        <v>0.26519131057762935</v>
      </c>
      <c r="P55" s="9">
        <f t="shared" si="19"/>
        <v>15.747130306799729</v>
      </c>
      <c r="Q55" s="9">
        <f t="shared" si="14"/>
        <v>5.8380035350055993E-3</v>
      </c>
      <c r="R55" s="9">
        <f t="shared" si="20"/>
        <v>0.34666219717775953</v>
      </c>
      <c r="S55" s="7">
        <f t="shared" si="5"/>
        <v>0.15142240459435538</v>
      </c>
      <c r="T55" s="7">
        <f t="shared" si="15"/>
        <v>0.57237204182718771</v>
      </c>
      <c r="U55" s="37">
        <f t="shared" si="16"/>
        <v>0.61165686350625759</v>
      </c>
      <c r="V55" s="86" t="str">
        <f t="shared" si="21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26.923943699999999</v>
      </c>
      <c r="F56" s="9">
        <f t="shared" si="6"/>
        <v>0.59438635112823335</v>
      </c>
      <c r="G56" s="62">
        <v>32149.790575916199</v>
      </c>
      <c r="H56" s="63">
        <v>29.561</v>
      </c>
      <c r="I56" s="9">
        <f t="shared" si="10"/>
        <v>1.0948518518518517</v>
      </c>
      <c r="J56" s="9">
        <f t="shared" si="7"/>
        <v>0.88870471228984049</v>
      </c>
      <c r="K56" s="64">
        <f t="shared" si="8"/>
        <v>0.83233648783446901</v>
      </c>
      <c r="L56" s="65">
        <f t="shared" si="4"/>
        <v>1.9564220413645361E-2</v>
      </c>
      <c r="M56" s="65">
        <f t="shared" si="11"/>
        <v>0.58632348996643935</v>
      </c>
      <c r="N56" s="4">
        <f t="shared" si="12"/>
        <v>2.4183099999998348E-2</v>
      </c>
      <c r="O56" s="9">
        <f t="shared" si="13"/>
        <v>0.14309664396308822</v>
      </c>
      <c r="P56" s="9">
        <f t="shared" si="19"/>
        <v>15.890226950762818</v>
      </c>
      <c r="Q56" s="9">
        <f t="shared" si="14"/>
        <v>3.1501737801450354E-3</v>
      </c>
      <c r="R56" s="9">
        <f t="shared" si="20"/>
        <v>0.34981237095790457</v>
      </c>
      <c r="S56" s="7">
        <f t="shared" si="5"/>
        <v>0.14921386262113059</v>
      </c>
      <c r="T56" s="7">
        <f t="shared" si="15"/>
        <v>0.59438635112823335</v>
      </c>
      <c r="U56" s="37">
        <f t="shared" si="16"/>
        <v>0.59662008591524707</v>
      </c>
      <c r="V56" s="86" t="str">
        <f t="shared" si="21"/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27.9211268</v>
      </c>
      <c r="F57" s="9">
        <f t="shared" si="6"/>
        <v>0.6164006604292791</v>
      </c>
      <c r="G57" s="62">
        <v>33340.523560209404</v>
      </c>
      <c r="H57" s="63">
        <v>30.577000000000002</v>
      </c>
      <c r="I57" s="9">
        <f t="shared" si="10"/>
        <v>1.0920357142857144</v>
      </c>
      <c r="J57" s="9">
        <f t="shared" si="7"/>
        <v>0.93037250220754308</v>
      </c>
      <c r="K57" s="64">
        <f t="shared" si="8"/>
        <v>0.86912011473774187</v>
      </c>
      <c r="L57" s="65">
        <f t="shared" si="4"/>
        <v>2.0481508028784658E-2</v>
      </c>
      <c r="M57" s="65">
        <f t="shared" si="11"/>
        <v>0.60680499799522403</v>
      </c>
      <c r="N57" s="4">
        <f t="shared" si="12"/>
        <v>1.8816900000000913E-2</v>
      </c>
      <c r="O57" s="9">
        <f t="shared" si="13"/>
        <v>0.11134367553330009</v>
      </c>
      <c r="P57" s="9">
        <f t="shared" si="19"/>
        <v>16.001570626296118</v>
      </c>
      <c r="Q57" s="9">
        <f t="shared" si="14"/>
        <v>2.4511541119053406E-3</v>
      </c>
      <c r="R57" s="9">
        <f t="shared" si="20"/>
        <v>0.3522635250698099</v>
      </c>
      <c r="S57" s="7">
        <f t="shared" si="5"/>
        <v>0.12732016071097668</v>
      </c>
      <c r="T57" s="7">
        <f t="shared" si="15"/>
        <v>0.6164006604292791</v>
      </c>
      <c r="U57" s="37">
        <f t="shared" si="16"/>
        <v>0.58052179239397506</v>
      </c>
      <c r="V57" s="86" t="str">
        <f t="shared" si="21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28.918309900000001</v>
      </c>
      <c r="F58" s="9">
        <f t="shared" si="6"/>
        <v>0.63841496973032474</v>
      </c>
      <c r="G58" s="62">
        <v>34531.256544502598</v>
      </c>
      <c r="H58" s="63">
        <v>31.617999999999999</v>
      </c>
      <c r="I58" s="9">
        <f t="shared" si="10"/>
        <v>1.0902758620689654</v>
      </c>
      <c r="J58" s="9">
        <f t="shared" si="7"/>
        <v>0.95480422544120158</v>
      </c>
      <c r="K58" s="64">
        <f t="shared" si="8"/>
        <v>0.89050594433266239</v>
      </c>
      <c r="L58" s="65">
        <f t="shared" si="4"/>
        <v>2.1019355540807961E-2</v>
      </c>
      <c r="M58" s="65">
        <f t="shared" si="11"/>
        <v>0.62782435353603194</v>
      </c>
      <c r="N58" s="4">
        <f t="shared" si="12"/>
        <v>4.381689999999594E-2</v>
      </c>
      <c r="O58" s="9">
        <f t="shared" si="13"/>
        <v>0.2592740938451269</v>
      </c>
      <c r="P58" s="9">
        <f t="shared" si="19"/>
        <v>16.260844720141247</v>
      </c>
      <c r="Q58" s="9">
        <f t="shared" si="14"/>
        <v>5.7077400956549677E-3</v>
      </c>
      <c r="R58" s="9">
        <f t="shared" si="20"/>
        <v>0.35797126516546485</v>
      </c>
      <c r="S58" s="7">
        <f t="shared" si="5"/>
        <v>0.13307903272369276</v>
      </c>
      <c r="T58" s="7">
        <f t="shared" si="15"/>
        <v>0.63841496973032474</v>
      </c>
      <c r="U58" s="37">
        <f t="shared" si="16"/>
        <v>0.57017741212060236</v>
      </c>
      <c r="V58" s="86" t="str">
        <f t="shared" si="21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29.915492999999998</v>
      </c>
      <c r="F59" s="9">
        <f t="shared" si="6"/>
        <v>0.66042927903137039</v>
      </c>
      <c r="G59" s="62">
        <v>35721.989528795799</v>
      </c>
      <c r="H59" s="63">
        <v>32.625</v>
      </c>
      <c r="I59" s="9">
        <f t="shared" si="10"/>
        <v>1.0874999999999999</v>
      </c>
      <c r="J59" s="9">
        <f t="shared" si="7"/>
        <v>0.92597701149425427</v>
      </c>
      <c r="K59" s="64">
        <f t="shared" si="8"/>
        <v>0.8614212160835687</v>
      </c>
      <c r="L59" s="65">
        <f t="shared" si="4"/>
        <v>2.0384744336692445E-2</v>
      </c>
      <c r="M59" s="65">
        <f t="shared" si="11"/>
        <v>0.6482090978727244</v>
      </c>
      <c r="N59" s="4">
        <f t="shared" si="12"/>
        <v>9.8169000000041251E-3</v>
      </c>
      <c r="O59" s="9">
        <f t="shared" si="13"/>
        <v>5.8088724941050857E-2</v>
      </c>
      <c r="P59" s="9">
        <f t="shared" si="19"/>
        <v>16.318933445082298</v>
      </c>
      <c r="Q59" s="9">
        <f t="shared" si="14"/>
        <v>1.27878315775566E-3</v>
      </c>
      <c r="R59" s="9">
        <f t="shared" si="20"/>
        <v>0.35925004832322049</v>
      </c>
      <c r="S59" s="7">
        <f t="shared" si="5"/>
        <v>0.18418378509971078</v>
      </c>
      <c r="T59" s="7">
        <f t="shared" si="15"/>
        <v>0.66042927903137039</v>
      </c>
      <c r="U59" s="37">
        <f t="shared" si="16"/>
        <v>0.55421938615517408</v>
      </c>
      <c r="V59" s="86" t="str">
        <f t="shared" si="21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30.912676099999999</v>
      </c>
      <c r="F60" s="9">
        <f t="shared" si="6"/>
        <v>0.68244358833241614</v>
      </c>
      <c r="G60" s="62">
        <v>36912.722513089</v>
      </c>
      <c r="H60" s="63">
        <v>33.649000000000001</v>
      </c>
      <c r="I60" s="9">
        <f t="shared" si="10"/>
        <v>1.0854516129032259</v>
      </c>
      <c r="J60" s="9">
        <f t="shared" si="7"/>
        <v>0.94338613331748422</v>
      </c>
      <c r="K60" s="64">
        <f t="shared" si="8"/>
        <v>0.87596358020811704</v>
      </c>
      <c r="L60" s="65">
        <f t="shared" si="4"/>
        <v>2.0767994129168615E-2</v>
      </c>
      <c r="M60" s="65">
        <f t="shared" si="11"/>
        <v>0.66897709200189304</v>
      </c>
      <c r="N60" s="4">
        <f t="shared" si="12"/>
        <v>2.6816900000000032E-2</v>
      </c>
      <c r="O60" s="9">
        <f t="shared" si="13"/>
        <v>0.15868140939308886</v>
      </c>
      <c r="P60" s="9">
        <f t="shared" si="19"/>
        <v>16.477614854475387</v>
      </c>
      <c r="Q60" s="9">
        <f t="shared" si="14"/>
        <v>3.4932616267053136E-3</v>
      </c>
      <c r="R60" s="9">
        <f t="shared" si="20"/>
        <v>0.36274330994992582</v>
      </c>
      <c r="S60" s="7">
        <f t="shared" si="5"/>
        <v>0.19779338358439963</v>
      </c>
      <c r="T60" s="7">
        <f t="shared" si="15"/>
        <v>0.68244358833241614</v>
      </c>
      <c r="U60" s="37">
        <f t="shared" si="16"/>
        <v>0.54223577202685347</v>
      </c>
      <c r="V60" s="86" t="str">
        <f t="shared" si="21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31.9098592</v>
      </c>
      <c r="F61" s="9">
        <f t="shared" si="6"/>
        <v>0.70445789763346178</v>
      </c>
      <c r="G61" s="62">
        <v>38103.455497382201</v>
      </c>
      <c r="H61" s="63">
        <v>34.655000000000001</v>
      </c>
      <c r="I61" s="9">
        <f t="shared" si="10"/>
        <v>1.08296875</v>
      </c>
      <c r="J61" s="9">
        <f t="shared" si="7"/>
        <v>0.92892800461693859</v>
      </c>
      <c r="K61" s="64">
        <f t="shared" si="8"/>
        <v>0.8605657828997707</v>
      </c>
      <c r="L61" s="65">
        <f t="shared" si="4"/>
        <v>2.0449708412040475E-2</v>
      </c>
      <c r="M61" s="65">
        <f t="shared" si="11"/>
        <v>0.68942680041393356</v>
      </c>
      <c r="N61" s="4">
        <f t="shared" si="12"/>
        <v>8.8168999999993503E-3</v>
      </c>
      <c r="O61" s="9">
        <f t="shared" si="13"/>
        <v>5.2171508208548358E-2</v>
      </c>
      <c r="P61" s="9">
        <f t="shared" si="19"/>
        <v>16.529786362683936</v>
      </c>
      <c r="Q61" s="9">
        <f t="shared" si="14"/>
        <v>1.1485197184050273E-3</v>
      </c>
      <c r="R61" s="9">
        <f t="shared" si="20"/>
        <v>0.36389182966833084</v>
      </c>
      <c r="S61" s="7">
        <f t="shared" si="5"/>
        <v>0.18440047357645575</v>
      </c>
      <c r="T61" s="7">
        <f t="shared" si="15"/>
        <v>0.70445789763346178</v>
      </c>
      <c r="U61" s="37">
        <f t="shared" si="16"/>
        <v>0.52781793433305646</v>
      </c>
      <c r="V61" s="86" t="str">
        <f t="shared" si="21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32.907042300000001</v>
      </c>
      <c r="F62" s="9">
        <f t="shared" si="6"/>
        <v>0.72647220693450743</v>
      </c>
      <c r="G62" s="62">
        <v>39294.188481675403</v>
      </c>
      <c r="H62" s="63">
        <v>35.603000000000002</v>
      </c>
      <c r="I62" s="9">
        <f t="shared" si="10"/>
        <v>1.078878787878788</v>
      </c>
      <c r="J62" s="9">
        <f t="shared" si="7"/>
        <v>0.87868999803387382</v>
      </c>
      <c r="K62" s="64">
        <f t="shared" si="8"/>
        <v>0.81095065823954549</v>
      </c>
      <c r="L62" s="65">
        <f t="shared" si="4"/>
        <v>1.9343753396452921E-2</v>
      </c>
      <c r="M62" s="65">
        <f t="shared" si="11"/>
        <v>0.70877055381038645</v>
      </c>
      <c r="N62" s="4">
        <f t="shared" si="12"/>
        <v>4.9183100000000479E-2</v>
      </c>
      <c r="O62" s="9">
        <f t="shared" si="13"/>
        <v>0.29102706227495706</v>
      </c>
      <c r="P62" s="9">
        <f t="shared" si="19"/>
        <v>16.820813424958892</v>
      </c>
      <c r="Q62" s="9">
        <f t="shared" si="14"/>
        <v>6.406759763895588E-3</v>
      </c>
      <c r="R62" s="9">
        <f t="shared" si="20"/>
        <v>0.37029858943222643</v>
      </c>
      <c r="S62" s="7">
        <f t="shared" si="5"/>
        <v>0.15798968675706043</v>
      </c>
      <c r="T62" s="7">
        <f t="shared" si="15"/>
        <v>0.72647220693450743</v>
      </c>
      <c r="U62" s="37">
        <f t="shared" si="16"/>
        <v>0.52245199443103618</v>
      </c>
      <c r="V62" s="86" t="str">
        <f t="shared" si="21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33.904225400000001</v>
      </c>
      <c r="F63" s="9">
        <f t="shared" si="6"/>
        <v>0.74848651623555318</v>
      </c>
      <c r="G63" s="62">
        <v>40484.921465968597</v>
      </c>
      <c r="H63" s="63">
        <v>36.642000000000003</v>
      </c>
      <c r="I63" s="9">
        <f t="shared" si="10"/>
        <v>1.0777058823529413</v>
      </c>
      <c r="J63" s="9">
        <f t="shared" si="7"/>
        <v>0.96408492986190841</v>
      </c>
      <c r="K63" s="64">
        <f t="shared" si="8"/>
        <v>0.8887950779650724</v>
      </c>
      <c r="L63" s="65">
        <f t="shared" si="4"/>
        <v>2.1223663838456985E-2</v>
      </c>
      <c r="M63" s="65">
        <f t="shared" si="11"/>
        <v>0.72999421764884342</v>
      </c>
      <c r="N63" s="4">
        <f t="shared" si="12"/>
        <v>4.1816900000000601E-2</v>
      </c>
      <c r="O63" s="9">
        <f t="shared" si="13"/>
        <v>0.24743966038020596</v>
      </c>
      <c r="P63" s="9">
        <f t="shared" si="19"/>
        <v>17.068253085339098</v>
      </c>
      <c r="Q63" s="9">
        <f t="shared" si="14"/>
        <v>5.4472132169555527E-3</v>
      </c>
      <c r="R63" s="9">
        <f t="shared" si="20"/>
        <v>0.375745802649182</v>
      </c>
      <c r="S63" s="7">
        <f t="shared" si="5"/>
        <v>0.17477458208473567</v>
      </c>
      <c r="T63" s="7">
        <f t="shared" si="15"/>
        <v>0.74848651623555318</v>
      </c>
      <c r="U63" s="37">
        <f t="shared" si="16"/>
        <v>0.5147243547481507</v>
      </c>
      <c r="V63" s="86" t="str">
        <f t="shared" si="21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34.901408500000002</v>
      </c>
      <c r="F64" s="9">
        <f t="shared" si="6"/>
        <v>0.77050082553659882</v>
      </c>
      <c r="G64" s="62">
        <v>41675.654450261798</v>
      </c>
      <c r="H64" s="63">
        <v>37.661000000000001</v>
      </c>
      <c r="I64" s="9">
        <f t="shared" si="10"/>
        <v>1.0760285714285716</v>
      </c>
      <c r="J64" s="9">
        <f t="shared" si="7"/>
        <v>0.94700087623801643</v>
      </c>
      <c r="K64" s="64">
        <f t="shared" si="8"/>
        <v>0.87168641428912996</v>
      </c>
      <c r="L64" s="65">
        <f t="shared" si="4"/>
        <v>2.0847570197864974E-2</v>
      </c>
      <c r="M64" s="65">
        <f t="shared" si="11"/>
        <v>0.75084178784670841</v>
      </c>
      <c r="N64" s="4">
        <f t="shared" si="12"/>
        <v>2.1816899999997474E-2</v>
      </c>
      <c r="O64" s="9">
        <f t="shared" si="13"/>
        <v>0.12909532573070248</v>
      </c>
      <c r="P64" s="9">
        <f t="shared" si="19"/>
        <v>17.1973484110698</v>
      </c>
      <c r="Q64" s="9">
        <f t="shared" si="14"/>
        <v>2.8419444299549253E-3</v>
      </c>
      <c r="R64" s="9">
        <f t="shared" si="20"/>
        <v>0.37858774707913695</v>
      </c>
      <c r="S64" s="7">
        <f t="shared" si="5"/>
        <v>0.26434124322185121</v>
      </c>
      <c r="T64" s="7">
        <f t="shared" si="15"/>
        <v>0.77050082553659882</v>
      </c>
      <c r="U64" s="37">
        <f t="shared" si="16"/>
        <v>0.50421773695476479</v>
      </c>
      <c r="V64" s="86" t="str">
        <f t="shared" si="21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35.898591600000003</v>
      </c>
      <c r="F65" s="9">
        <f t="shared" si="6"/>
        <v>0.79251513483764446</v>
      </c>
      <c r="G65" s="62">
        <v>42866.387434554999</v>
      </c>
      <c r="H65" s="63">
        <v>38.646999999999998</v>
      </c>
      <c r="I65" s="9">
        <f t="shared" si="10"/>
        <v>1.0735277777777776</v>
      </c>
      <c r="J65" s="9">
        <f t="shared" si="7"/>
        <v>0.91846715139596602</v>
      </c>
      <c r="K65" s="64">
        <f t="shared" si="8"/>
        <v>0.84345711922382827</v>
      </c>
      <c r="L65" s="65">
        <f t="shared" si="4"/>
        <v>2.0219419953681147E-2</v>
      </c>
      <c r="M65" s="65">
        <f t="shared" si="11"/>
        <v>0.77106120780038956</v>
      </c>
      <c r="N65" s="4">
        <f t="shared" si="12"/>
        <v>1.1183100000003776E-2</v>
      </c>
      <c r="O65" s="9">
        <f t="shared" si="13"/>
        <v>6.617282644095511E-2</v>
      </c>
      <c r="P65" s="9">
        <f t="shared" si="19"/>
        <v>17.263521237510755</v>
      </c>
      <c r="Q65" s="9">
        <f t="shared" si="14"/>
        <v>1.4567490685955997E-3</v>
      </c>
      <c r="R65" s="9">
        <f t="shared" si="20"/>
        <v>0.38004449614773256</v>
      </c>
      <c r="S65" s="7">
        <f t="shared" si="5"/>
        <v>0.29037699684473617</v>
      </c>
      <c r="T65" s="7">
        <f t="shared" si="15"/>
        <v>0.79251513483764446</v>
      </c>
      <c r="U65" s="37">
        <f t="shared" si="16"/>
        <v>0.49288499058575069</v>
      </c>
      <c r="V65" s="86" t="str">
        <f t="shared" si="21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36.895774699999997</v>
      </c>
      <c r="F66" s="9">
        <f t="shared" si="6"/>
        <v>0.81452944413869022</v>
      </c>
      <c r="G66" s="62">
        <v>44057.120418848201</v>
      </c>
      <c r="H66" s="63">
        <v>39.601999999999997</v>
      </c>
      <c r="I66" s="9">
        <f t="shared" si="10"/>
        <v>1.0703243243243243</v>
      </c>
      <c r="J66" s="9">
        <f t="shared" si="7"/>
        <v>0.89225291651936611</v>
      </c>
      <c r="K66" s="64">
        <f t="shared" si="8"/>
        <v>0.81693869052612267</v>
      </c>
      <c r="L66" s="65">
        <f t="shared" si="4"/>
        <v>1.9642331679017418E-2</v>
      </c>
      <c r="M66" s="65">
        <f t="shared" si="11"/>
        <v>0.79070353947940697</v>
      </c>
      <c r="N66" s="4">
        <f t="shared" si="12"/>
        <v>4.2183099999995477E-2</v>
      </c>
      <c r="O66" s="9">
        <f t="shared" si="13"/>
        <v>0.24960654514760772</v>
      </c>
      <c r="P66" s="9">
        <f t="shared" si="19"/>
        <v>17.513127782658362</v>
      </c>
      <c r="Q66" s="9">
        <f t="shared" si="14"/>
        <v>5.4949156884448597E-3</v>
      </c>
      <c r="R66" s="9">
        <f t="shared" si="20"/>
        <v>0.3855394118361774</v>
      </c>
      <c r="S66" s="7">
        <f t="shared" si="5"/>
        <v>0.2432559514616883</v>
      </c>
      <c r="T66" s="7">
        <f t="shared" si="15"/>
        <v>0.81452944413869022</v>
      </c>
      <c r="U66" s="37">
        <f t="shared" si="16"/>
        <v>0.48759034528922629</v>
      </c>
      <c r="V66" s="86" t="str">
        <f t="shared" si="21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37.892957799999998</v>
      </c>
      <c r="F67" s="9">
        <f t="shared" si="6"/>
        <v>0.83654375343973586</v>
      </c>
      <c r="G67" s="62">
        <v>45247.853403141402</v>
      </c>
      <c r="H67" s="63">
        <v>40.645000000000003</v>
      </c>
      <c r="I67" s="9">
        <f t="shared" si="10"/>
        <v>1.0696052631578947</v>
      </c>
      <c r="J67" s="9">
        <f t="shared" si="7"/>
        <v>0.97512609177021137</v>
      </c>
      <c r="K67" s="64">
        <f t="shared" si="8"/>
        <v>0.89221681070026448</v>
      </c>
      <c r="L67" s="65">
        <f t="shared" si="4"/>
        <v>2.1466727391749287E-2</v>
      </c>
      <c r="M67" s="65">
        <f t="shared" si="11"/>
        <v>0.81217026687115623</v>
      </c>
      <c r="N67" s="4">
        <f t="shared" si="12"/>
        <v>4.5816900000005489E-2</v>
      </c>
      <c r="O67" s="9">
        <f t="shared" si="13"/>
        <v>0.27110852731013185</v>
      </c>
      <c r="P67" s="9">
        <f t="shared" si="19"/>
        <v>17.784236309968495</v>
      </c>
      <c r="Q67" s="9">
        <f t="shared" si="14"/>
        <v>5.9682669743562327E-3</v>
      </c>
      <c r="R67" s="9">
        <f t="shared" si="20"/>
        <v>0.39150767881053361</v>
      </c>
      <c r="S67" s="7">
        <f t="shared" si="5"/>
        <v>0.17343279401848286</v>
      </c>
      <c r="T67" s="7">
        <f t="shared" si="15"/>
        <v>0.83654375343973586</v>
      </c>
      <c r="U67" s="37">
        <f t="shared" si="16"/>
        <v>0.48205123331933414</v>
      </c>
      <c r="V67" s="86" t="str">
        <f t="shared" si="21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38.890140899999999</v>
      </c>
      <c r="F68" s="9">
        <f t="shared" si="6"/>
        <v>0.85855806274078161</v>
      </c>
      <c r="G68" s="62">
        <v>46438.586387434603</v>
      </c>
      <c r="H68" s="63">
        <v>41.561999999999998</v>
      </c>
      <c r="I68" s="9">
        <f t="shared" si="10"/>
        <v>1.0656923076923077</v>
      </c>
      <c r="J68" s="9">
        <f t="shared" si="7"/>
        <v>0.86047350945574763</v>
      </c>
      <c r="K68" s="64">
        <f t="shared" si="8"/>
        <v>0.78443222954183378</v>
      </c>
      <c r="L68" s="65">
        <f t="shared" si="4"/>
        <v>1.8942729982515085E-2</v>
      </c>
      <c r="M68" s="65">
        <f t="shared" si="11"/>
        <v>0.83111299685367135</v>
      </c>
      <c r="N68" s="4">
        <f t="shared" si="12"/>
        <v>8.0183100000006391E-2</v>
      </c>
      <c r="O68" s="9">
        <f t="shared" si="13"/>
        <v>0.47446078098169375</v>
      </c>
      <c r="P68" s="9">
        <f t="shared" si="19"/>
        <v>18.258697090950189</v>
      </c>
      <c r="Q68" s="9">
        <f t="shared" si="14"/>
        <v>1.0444926383746698E-2</v>
      </c>
      <c r="R68" s="9">
        <f t="shared" si="20"/>
        <v>0.40195260519428033</v>
      </c>
      <c r="S68" s="7">
        <f t="shared" si="5"/>
        <v>8.7574807640617022E-2</v>
      </c>
      <c r="T68" s="7">
        <f t="shared" si="15"/>
        <v>0.85855806274078161</v>
      </c>
      <c r="U68" s="37">
        <f t="shared" si="16"/>
        <v>0.48363171640432129</v>
      </c>
      <c r="V68" s="86" t="str">
        <f t="shared" si="21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39.887324</v>
      </c>
      <c r="F69" s="9">
        <f t="shared" si="6"/>
        <v>0.88057237204182726</v>
      </c>
      <c r="G69" s="62">
        <v>47629.319371727797</v>
      </c>
      <c r="H69" s="63">
        <v>42.545000000000002</v>
      </c>
      <c r="I69" s="9">
        <f t="shared" si="10"/>
        <v>1.063625</v>
      </c>
      <c r="J69" s="9">
        <f t="shared" si="7"/>
        <v>0.9241979080973125</v>
      </c>
      <c r="K69" s="64">
        <f t="shared" si="8"/>
        <v>0.84089081967244328</v>
      </c>
      <c r="L69" s="65">
        <f t="shared" si="4"/>
        <v>2.0345578604233628E-2</v>
      </c>
      <c r="M69" s="65">
        <f t="shared" si="11"/>
        <v>0.85145857545790493</v>
      </c>
      <c r="N69" s="4">
        <f t="shared" si="12"/>
        <v>1.4183099999996784E-2</v>
      </c>
      <c r="O69" s="9">
        <f t="shared" si="13"/>
        <v>8.3924476638336493E-2</v>
      </c>
      <c r="P69" s="9">
        <f t="shared" si="19"/>
        <v>18.342621567588527</v>
      </c>
      <c r="Q69" s="9">
        <f t="shared" si="14"/>
        <v>1.8475393866447219E-3</v>
      </c>
      <c r="R69" s="9">
        <f t="shared" si="20"/>
        <v>0.40380014458092506</v>
      </c>
      <c r="S69" s="7">
        <f t="shared" si="5"/>
        <v>0.14179651310263458</v>
      </c>
      <c r="T69" s="7">
        <f t="shared" si="15"/>
        <v>0.88057237204182726</v>
      </c>
      <c r="U69" s="37">
        <f t="shared" si="16"/>
        <v>0.4742452025499489</v>
      </c>
      <c r="V69" s="86" t="str">
        <f t="shared" si="21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40.8845071</v>
      </c>
      <c r="F70" s="9">
        <f t="shared" si="6"/>
        <v>0.9025866813428729</v>
      </c>
      <c r="G70" s="62">
        <v>48820.052356020999</v>
      </c>
      <c r="H70" s="63">
        <v>43.524000000000001</v>
      </c>
      <c r="I70" s="9">
        <f t="shared" si="10"/>
        <v>1.0615609756097562</v>
      </c>
      <c r="J70" s="9">
        <f t="shared" si="7"/>
        <v>0.92222681738810697</v>
      </c>
      <c r="K70" s="64">
        <f t="shared" si="8"/>
        <v>0.83746908693725108</v>
      </c>
      <c r="L70" s="65">
        <f t="shared" si="4"/>
        <v>2.030218640370076E-2</v>
      </c>
      <c r="M70" s="65">
        <f t="shared" si="11"/>
        <v>0.87176076186160567</v>
      </c>
      <c r="N70" s="4">
        <f t="shared" si="12"/>
        <v>1.8183100000001673E-2</v>
      </c>
      <c r="O70" s="9">
        <f t="shared" si="13"/>
        <v>0.1075933435682624</v>
      </c>
      <c r="P70" s="9">
        <f t="shared" si="19"/>
        <v>18.450214911156788</v>
      </c>
      <c r="Q70" s="9">
        <f t="shared" si="14"/>
        <v>2.3685931440454023E-3</v>
      </c>
      <c r="R70" s="9">
        <f t="shared" si="20"/>
        <v>0.40616873772497047</v>
      </c>
      <c r="S70" s="7">
        <f t="shared" si="5"/>
        <v>0.158581408430297</v>
      </c>
      <c r="T70" s="7">
        <f t="shared" si="15"/>
        <v>0.9025866813428729</v>
      </c>
      <c r="U70" s="37">
        <f t="shared" si="16"/>
        <v>0.46591766399030798</v>
      </c>
      <c r="V70" s="86" t="str">
        <f t="shared" si="21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41.881690200000001</v>
      </c>
      <c r="F71" s="9">
        <f t="shared" si="6"/>
        <v>0.92460099064391865</v>
      </c>
      <c r="G71" s="62">
        <v>50010.785340314098</v>
      </c>
      <c r="H71" s="63">
        <v>44.539000000000001</v>
      </c>
      <c r="I71" s="9">
        <f t="shared" si="10"/>
        <v>1.0604523809523809</v>
      </c>
      <c r="J71" s="9">
        <f t="shared" si="7"/>
        <v>0.95713868744246666</v>
      </c>
      <c r="K71" s="64">
        <f t="shared" si="8"/>
        <v>0.86826468155394387</v>
      </c>
      <c r="L71" s="65">
        <f t="shared" si="4"/>
        <v>2.1070747109355348E-2</v>
      </c>
      <c r="M71" s="65">
        <f t="shared" si="11"/>
        <v>0.89283150897096097</v>
      </c>
      <c r="N71" s="4">
        <f t="shared" si="12"/>
        <v>1.7816899999999691E-2</v>
      </c>
      <c r="O71" s="9">
        <f t="shared" si="13"/>
        <v>0.10542645880081861</v>
      </c>
      <c r="P71" s="9">
        <f t="shared" si="19"/>
        <v>18.555641369957605</v>
      </c>
      <c r="Q71" s="9">
        <f t="shared" si="14"/>
        <v>2.3208906725551703E-3</v>
      </c>
      <c r="R71" s="9">
        <f t="shared" si="20"/>
        <v>0.40848962839752567</v>
      </c>
      <c r="S71" s="7">
        <f t="shared" si="5"/>
        <v>0.16869902063249181</v>
      </c>
      <c r="T71" s="7">
        <f t="shared" si="15"/>
        <v>0.92460099064391865</v>
      </c>
      <c r="U71" s="37">
        <f t="shared" si="16"/>
        <v>0.45752151922632434</v>
      </c>
      <c r="V71" s="86" t="str">
        <f t="shared" si="21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42.878873300000002</v>
      </c>
      <c r="F72" s="9">
        <f t="shared" si="6"/>
        <v>0.94661529994496429</v>
      </c>
      <c r="G72" s="62">
        <v>51201.518324607299</v>
      </c>
      <c r="H72" s="63">
        <v>45.542000000000002</v>
      </c>
      <c r="I72" s="9">
        <f t="shared" si="10"/>
        <v>1.0591162790697675</v>
      </c>
      <c r="J72" s="9">
        <f t="shared" si="7"/>
        <v>0.94701594132888334</v>
      </c>
      <c r="K72" s="64">
        <f t="shared" si="8"/>
        <v>0.85799948334837961</v>
      </c>
      <c r="L72" s="65">
        <f t="shared" si="4"/>
        <v>2.0847901845434967E-2</v>
      </c>
      <c r="M72" s="65">
        <f t="shared" si="11"/>
        <v>0.91367941081639592</v>
      </c>
      <c r="N72" s="4">
        <f t="shared" si="12"/>
        <v>5.8168999999992366E-3</v>
      </c>
      <c r="O72" s="9">
        <f t="shared" si="13"/>
        <v>3.4419858011124939E-2</v>
      </c>
      <c r="P72" s="9">
        <f t="shared" si="19"/>
        <v>18.590061227968729</v>
      </c>
      <c r="Q72" s="9">
        <f t="shared" si="14"/>
        <v>7.5772940035497948E-4</v>
      </c>
      <c r="R72" s="9">
        <f t="shared" si="20"/>
        <v>0.40924735779788063</v>
      </c>
      <c r="S72" s="7">
        <f t="shared" si="5"/>
        <v>0.19812675957510453</v>
      </c>
      <c r="T72" s="7">
        <f t="shared" si="15"/>
        <v>0.94661529994496429</v>
      </c>
      <c r="U72" s="37">
        <f t="shared" si="16"/>
        <v>0.44791132748871693</v>
      </c>
      <c r="V72" s="86" t="str">
        <f t="shared" si="21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43.876056399999996</v>
      </c>
      <c r="F73" s="9">
        <f t="shared" si="6"/>
        <v>0.96862960924600994</v>
      </c>
      <c r="G73" s="62">
        <v>52392.251308900501</v>
      </c>
      <c r="H73" s="63">
        <v>46.472999999999999</v>
      </c>
      <c r="I73" s="9">
        <f t="shared" si="10"/>
        <v>1.0562045454545455</v>
      </c>
      <c r="J73" s="9">
        <f t="shared" si="7"/>
        <v>0.88145805091127938</v>
      </c>
      <c r="K73" s="64">
        <f t="shared" si="8"/>
        <v>0.79640829411499414</v>
      </c>
      <c r="L73" s="65">
        <f t="shared" si="4"/>
        <v>1.9404690168657774E-2</v>
      </c>
      <c r="M73" s="65">
        <f t="shared" si="11"/>
        <v>0.93308410098505368</v>
      </c>
      <c r="N73" s="4">
        <f t="shared" si="12"/>
        <v>6.6183099999996386E-2</v>
      </c>
      <c r="O73" s="9">
        <f t="shared" si="13"/>
        <v>0.39161974672699507</v>
      </c>
      <c r="P73" s="9">
        <f t="shared" si="19"/>
        <v>18.981680974695724</v>
      </c>
      <c r="Q73" s="9">
        <f t="shared" si="14"/>
        <v>8.6212382328452412E-3</v>
      </c>
      <c r="R73" s="9">
        <f t="shared" si="20"/>
        <v>0.41786859603072585</v>
      </c>
      <c r="S73" s="7">
        <f t="shared" si="5"/>
        <v>0.17343279401847786</v>
      </c>
      <c r="T73" s="7">
        <f t="shared" si="15"/>
        <v>0.96862960924600994</v>
      </c>
      <c r="U73" s="37">
        <f t="shared" si="16"/>
        <v>0.44783594060769377</v>
      </c>
      <c r="V73" s="86" t="str">
        <f t="shared" si="21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44.873239499999997</v>
      </c>
      <c r="F74" s="9">
        <f t="shared" si="6"/>
        <v>0.99064391854705569</v>
      </c>
      <c r="G74" s="62">
        <v>53582.984293193702</v>
      </c>
      <c r="H74" s="63">
        <v>47.462000000000003</v>
      </c>
      <c r="I74" s="9">
        <f t="shared" si="10"/>
        <v>1.0547111111111112</v>
      </c>
      <c r="J74" s="9">
        <f t="shared" si="7"/>
        <v>0.93769752644221049</v>
      </c>
      <c r="K74" s="64">
        <f t="shared" si="8"/>
        <v>0.84602341877522536</v>
      </c>
      <c r="L74" s="65">
        <f t="shared" si="4"/>
        <v>2.0642763377924284E-2</v>
      </c>
      <c r="M74" s="65">
        <f t="shared" si="11"/>
        <v>0.95372686436297793</v>
      </c>
      <c r="N74" s="4">
        <f t="shared" si="12"/>
        <v>8.183099999996557E-3</v>
      </c>
      <c r="O74" s="9">
        <f t="shared" si="13"/>
        <v>4.8421176243489648E-2</v>
      </c>
      <c r="P74" s="9">
        <f t="shared" si="19"/>
        <v>19.030102150939214</v>
      </c>
      <c r="Q74" s="9">
        <f t="shared" si="14"/>
        <v>1.0659587505446263E-3</v>
      </c>
      <c r="R74" s="9">
        <f t="shared" si="20"/>
        <v>0.41893455478127045</v>
      </c>
      <c r="S74" s="7">
        <f t="shared" si="5"/>
        <v>0.26729985158807795</v>
      </c>
      <c r="T74" s="7">
        <f t="shared" si="15"/>
        <v>0.99064391854705569</v>
      </c>
      <c r="U74" s="37">
        <f t="shared" si="16"/>
        <v>0.43926051622870987</v>
      </c>
      <c r="V74" s="86" t="str">
        <f t="shared" si="21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45.870422599999998</v>
      </c>
      <c r="F75" s="9">
        <f t="shared" si="6"/>
        <v>1.0126582278481013</v>
      </c>
      <c r="G75" s="62">
        <v>54773.717277486903</v>
      </c>
      <c r="H75" s="63">
        <v>48.433999999999997</v>
      </c>
      <c r="I75" s="9">
        <f t="shared" si="10"/>
        <v>1.0529130434782608</v>
      </c>
      <c r="J75" s="9">
        <f t="shared" si="7"/>
        <v>0.92315315687326538</v>
      </c>
      <c r="K75" s="64">
        <f t="shared" si="8"/>
        <v>0.83148105465066791</v>
      </c>
      <c r="L75" s="65">
        <f t="shared" si="4"/>
        <v>2.0322579127644808E-2</v>
      </c>
      <c r="M75" s="65">
        <f t="shared" si="11"/>
        <v>0.97404944349062272</v>
      </c>
      <c r="N75" s="4">
        <f t="shared" si="12"/>
        <v>2.5183100000006675E-2</v>
      </c>
      <c r="O75" s="9">
        <f t="shared" si="13"/>
        <v>0.14901386069561173</v>
      </c>
      <c r="P75" s="9">
        <f t="shared" si="19"/>
        <v>19.179116011634825</v>
      </c>
      <c r="Q75" s="9">
        <f t="shared" si="14"/>
        <v>3.2804372194961307E-3</v>
      </c>
      <c r="R75" s="9">
        <f t="shared" si="20"/>
        <v>0.42221499200076656</v>
      </c>
      <c r="S75" s="7">
        <f t="shared" si="5"/>
        <v>0.2832763367657587</v>
      </c>
      <c r="T75" s="7">
        <f t="shared" si="15"/>
        <v>1.0126582278481013</v>
      </c>
      <c r="U75" s="37">
        <f t="shared" si="16"/>
        <v>0.43346361401091571</v>
      </c>
      <c r="V75" s="86" t="str">
        <f t="shared" si="21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46.867605699999999</v>
      </c>
      <c r="F76" s="9">
        <f t="shared" si="6"/>
        <v>1.034672537149147</v>
      </c>
      <c r="G76" s="62">
        <v>55964.450261780097</v>
      </c>
      <c r="H76" s="63">
        <v>49.38</v>
      </c>
      <c r="I76" s="9">
        <f t="shared" si="10"/>
        <v>1.0506382978723405</v>
      </c>
      <c r="J76" s="9">
        <f t="shared" si="7"/>
        <v>0.90040502227622987</v>
      </c>
      <c r="K76" s="64">
        <f t="shared" si="8"/>
        <v>0.80923979187195549</v>
      </c>
      <c r="L76" s="65">
        <f t="shared" si="4"/>
        <v>1.9821794656603851E-2</v>
      </c>
      <c r="M76" s="65">
        <f t="shared" si="11"/>
        <v>0.99387123814722655</v>
      </c>
      <c r="N76" s="4">
        <f t="shared" si="12"/>
        <v>5.1183099999995818E-2</v>
      </c>
      <c r="O76" s="9">
        <f t="shared" si="13"/>
        <v>0.30286149573987797</v>
      </c>
      <c r="P76" s="9">
        <f t="shared" si="19"/>
        <v>19.481977507374705</v>
      </c>
      <c r="Q76" s="9">
        <f t="shared" si="14"/>
        <v>6.6672866425950029E-3</v>
      </c>
      <c r="R76" s="9">
        <f t="shared" si="20"/>
        <v>0.42888227864336159</v>
      </c>
      <c r="S76" s="7">
        <f t="shared" si="5"/>
        <v>0.22980469769675665</v>
      </c>
      <c r="T76" s="7">
        <f t="shared" si="15"/>
        <v>1.034672537149147</v>
      </c>
      <c r="U76" s="37">
        <f t="shared" si="16"/>
        <v>0.43152700488936913</v>
      </c>
      <c r="V76" s="86" t="str">
        <f t="shared" si="21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47.864788799999999</v>
      </c>
      <c r="F77" s="9">
        <f t="shared" si="6"/>
        <v>1.0566868464501926</v>
      </c>
      <c r="G77" s="62">
        <v>57155.183246073299</v>
      </c>
      <c r="H77" s="63">
        <v>50.401000000000003</v>
      </c>
      <c r="I77" s="9">
        <f t="shared" si="10"/>
        <v>1.0500208333333334</v>
      </c>
      <c r="J77" s="9">
        <f t="shared" si="7"/>
        <v>0.97236165949088382</v>
      </c>
      <c r="K77" s="64">
        <f t="shared" si="8"/>
        <v>0.87339728065672606</v>
      </c>
      <c r="L77" s="65">
        <f t="shared" si="4"/>
        <v>2.1405870324510377E-2</v>
      </c>
      <c r="M77" s="65">
        <f t="shared" si="11"/>
        <v>1.0152771084717369</v>
      </c>
      <c r="N77" s="4">
        <f t="shared" si="12"/>
        <v>2.3816899999999919E-2</v>
      </c>
      <c r="O77" s="9">
        <f t="shared" si="13"/>
        <v>0.14092975919566544</v>
      </c>
      <c r="P77" s="9">
        <f t="shared" si="19"/>
        <v>19.622907266570369</v>
      </c>
      <c r="Q77" s="9">
        <f t="shared" si="14"/>
        <v>3.1024713086552657E-3</v>
      </c>
      <c r="R77" s="9">
        <f t="shared" si="20"/>
        <v>0.43198474995201686</v>
      </c>
      <c r="S77" s="7">
        <f t="shared" si="5"/>
        <v>0.26079091318237119</v>
      </c>
      <c r="T77" s="7">
        <f t="shared" si="15"/>
        <v>1.0566868464501926</v>
      </c>
      <c r="U77" s="37">
        <f t="shared" si="16"/>
        <v>0.42548457593244587</v>
      </c>
      <c r="V77" s="86" t="str">
        <f t="shared" si="21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48.8619719</v>
      </c>
      <c r="F78" s="9">
        <f t="shared" si="6"/>
        <v>1.0787011557512385</v>
      </c>
      <c r="G78" s="62">
        <v>58345.9162303665</v>
      </c>
      <c r="H78" s="63">
        <v>51.31</v>
      </c>
      <c r="I78" s="9">
        <f t="shared" si="10"/>
        <v>1.0471428571428572</v>
      </c>
      <c r="J78" s="9">
        <f t="shared" si="7"/>
        <v>0.86807639836289119</v>
      </c>
      <c r="K78" s="64">
        <f t="shared" si="8"/>
        <v>0.77758876407146171</v>
      </c>
      <c r="L78" s="65">
        <f t="shared" si="4"/>
        <v>1.9110102330498431E-2</v>
      </c>
      <c r="M78" s="65">
        <f t="shared" si="11"/>
        <v>1.0343872108022354</v>
      </c>
      <c r="N78" s="4">
        <f t="shared" si="12"/>
        <v>8.8183100000001957E-2</v>
      </c>
      <c r="O78" s="9">
        <f t="shared" si="13"/>
        <v>0.52179851484146145</v>
      </c>
      <c r="P78" s="9">
        <f t="shared" si="19"/>
        <v>20.14470578141183</v>
      </c>
      <c r="Q78" s="9">
        <f t="shared" si="14"/>
        <v>1.1487033898546207E-2</v>
      </c>
      <c r="R78" s="9">
        <f t="shared" si="20"/>
        <v>0.44347178385056307</v>
      </c>
      <c r="S78" s="7">
        <f t="shared" si="5"/>
        <v>0.20591914229013283</v>
      </c>
      <c r="T78" s="7">
        <f t="shared" si="15"/>
        <v>1.0787011557512385</v>
      </c>
      <c r="U78" s="37">
        <f t="shared" si="16"/>
        <v>0.42872898970456286</v>
      </c>
      <c r="V78" s="86" t="str">
        <f t="shared" si="21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49.859155000000001</v>
      </c>
      <c r="F79" s="9">
        <f t="shared" si="6"/>
        <v>1.1007154650522841</v>
      </c>
      <c r="G79" s="62">
        <v>59536.649214659701</v>
      </c>
      <c r="H79" s="63">
        <v>52.286999999999999</v>
      </c>
      <c r="I79" s="9">
        <f t="shared" si="10"/>
        <v>1.0457399999999999</v>
      </c>
      <c r="J79" s="9">
        <f t="shared" si="7"/>
        <v>0.93426664371640833</v>
      </c>
      <c r="K79" s="64">
        <f t="shared" si="8"/>
        <v>0.8357582205696551</v>
      </c>
      <c r="L79" s="65">
        <f t="shared" si="4"/>
        <v>2.056723486442286E-2</v>
      </c>
      <c r="M79" s="65">
        <f t="shared" si="11"/>
        <v>1.0549544456666582</v>
      </c>
      <c r="N79" s="4">
        <f t="shared" si="12"/>
        <v>2.0183100000004117E-2</v>
      </c>
      <c r="O79" s="9">
        <f t="shared" si="13"/>
        <v>0.11942777703322537</v>
      </c>
      <c r="P79" s="9">
        <f t="shared" si="19"/>
        <v>20.264133558445057</v>
      </c>
      <c r="Q79" s="9">
        <f t="shared" si="14"/>
        <v>2.6291200227457428E-3</v>
      </c>
      <c r="R79" s="9">
        <f t="shared" si="20"/>
        <v>0.44610090387330881</v>
      </c>
      <c r="S79" s="7">
        <f t="shared" si="5"/>
        <v>0.18240862007999348</v>
      </c>
      <c r="T79" s="7">
        <f t="shared" si="15"/>
        <v>1.1007154650522841</v>
      </c>
      <c r="U79" s="37">
        <f t="shared" si="16"/>
        <v>0.42286271763270677</v>
      </c>
      <c r="V79" s="86" t="str">
        <f t="shared" si="21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50.856338100000002</v>
      </c>
      <c r="F80" s="9">
        <f t="shared" si="6"/>
        <v>1.1227297743533298</v>
      </c>
      <c r="G80" s="62">
        <v>60727.382198952902</v>
      </c>
      <c r="H80" s="63">
        <v>53.292000000000002</v>
      </c>
      <c r="I80" s="9">
        <f t="shared" si="10"/>
        <v>1.0449411764705883</v>
      </c>
      <c r="J80" s="9">
        <f t="shared" si="7"/>
        <v>0.96177662688583898</v>
      </c>
      <c r="K80" s="64">
        <f t="shared" si="8"/>
        <v>0.85971034971597571</v>
      </c>
      <c r="L80" s="65">
        <f t="shared" si="4"/>
        <v>2.1172848142781267E-2</v>
      </c>
      <c r="M80" s="65">
        <f t="shared" si="11"/>
        <v>1.0761272938094395</v>
      </c>
      <c r="N80" s="4">
        <f t="shared" si="12"/>
        <v>7.8169000000016808E-3</v>
      </c>
      <c r="O80" s="9">
        <f t="shared" si="13"/>
        <v>4.6254291476087901E-2</v>
      </c>
      <c r="P80" s="9">
        <f t="shared" si="19"/>
        <v>20.310387849921145</v>
      </c>
      <c r="Q80" s="9">
        <f t="shared" si="14"/>
        <v>1.0182562790553198E-3</v>
      </c>
      <c r="R80" s="9">
        <f t="shared" si="20"/>
        <v>0.44711916015236414</v>
      </c>
      <c r="S80" s="7">
        <f t="shared" si="5"/>
        <v>0.19741835038791375</v>
      </c>
      <c r="T80" s="7">
        <f t="shared" si="15"/>
        <v>1.1227297743533298</v>
      </c>
      <c r="U80" s="37">
        <f t="shared" si="16"/>
        <v>0.41548909940717471</v>
      </c>
      <c r="V80" s="86" t="str">
        <f t="shared" si="21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51.853521200000003</v>
      </c>
      <c r="F81" s="9">
        <f t="shared" si="6"/>
        <v>1.1447440836543754</v>
      </c>
      <c r="G81" s="62">
        <v>61918.115183246096</v>
      </c>
      <c r="H81" s="63">
        <v>54.198999999999998</v>
      </c>
      <c r="I81" s="9">
        <f t="shared" si="10"/>
        <v>1.0422884615384616</v>
      </c>
      <c r="J81" s="9">
        <f t="shared" si="7"/>
        <v>0.8702005572058491</v>
      </c>
      <c r="K81" s="64">
        <f t="shared" si="8"/>
        <v>0.77587789770386562</v>
      </c>
      <c r="L81" s="65">
        <f t="shared" si="4"/>
        <v>1.9156864220271859E-2</v>
      </c>
      <c r="M81" s="65">
        <f t="shared" si="11"/>
        <v>1.0952841580297115</v>
      </c>
      <c r="N81" s="4">
        <f t="shared" si="12"/>
        <v>9.0183100000004401E-2</v>
      </c>
      <c r="O81" s="9">
        <f t="shared" si="13"/>
        <v>0.53363294830642449</v>
      </c>
      <c r="P81" s="9">
        <f t="shared" si="19"/>
        <v>20.844020798227572</v>
      </c>
      <c r="Q81" s="9">
        <f t="shared" si="14"/>
        <v>1.1747560777246549E-2</v>
      </c>
      <c r="R81" s="9">
        <f t="shared" si="20"/>
        <v>0.45886672092961067</v>
      </c>
      <c r="S81" s="7">
        <f t="shared" si="5"/>
        <v>0.17041584189526876</v>
      </c>
      <c r="T81" s="7">
        <f t="shared" si="15"/>
        <v>1.1447440836543754</v>
      </c>
      <c r="U81" s="37">
        <f t="shared" si="16"/>
        <v>0.41894764711566579</v>
      </c>
      <c r="V81" s="86" t="str">
        <f t="shared" si="21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52.850704299999997</v>
      </c>
      <c r="F82" s="9">
        <f t="shared" si="6"/>
        <v>1.1667583929554211</v>
      </c>
      <c r="G82" s="62">
        <v>63108.848167539298</v>
      </c>
      <c r="H82" s="63">
        <v>55.203000000000003</v>
      </c>
      <c r="I82" s="9">
        <f t="shared" si="10"/>
        <v>1.0415660377358491</v>
      </c>
      <c r="J82" s="9">
        <f t="shared" si="7"/>
        <v>0.96393311957683925</v>
      </c>
      <c r="K82" s="64">
        <f t="shared" si="8"/>
        <v>0.85885491653218071</v>
      </c>
      <c r="L82" s="65">
        <f t="shared" si="4"/>
        <v>2.122032183988639E-2</v>
      </c>
      <c r="M82" s="65">
        <f t="shared" si="11"/>
        <v>1.1165044798695978</v>
      </c>
      <c r="N82" s="4">
        <f t="shared" si="12"/>
        <v>6.8169000000111168E-3</v>
      </c>
      <c r="O82" s="9">
        <f t="shared" si="13"/>
        <v>4.0337074743669488E-2</v>
      </c>
      <c r="P82" s="9">
        <f t="shared" si="19"/>
        <v>20.88435787297124</v>
      </c>
      <c r="Q82" s="9">
        <f t="shared" si="14"/>
        <v>8.8799283970653802E-4</v>
      </c>
      <c r="R82" s="9">
        <f t="shared" si="20"/>
        <v>0.4597547137693172</v>
      </c>
      <c r="S82" s="7">
        <f t="shared" si="5"/>
        <v>0.25923243663935214</v>
      </c>
      <c r="T82" s="7">
        <f t="shared" si="15"/>
        <v>1.1667583929554211</v>
      </c>
      <c r="U82" s="37">
        <f t="shared" si="16"/>
        <v>0.41178044697412614</v>
      </c>
      <c r="V82" s="86" t="str">
        <f t="shared" si="21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53.847887399999998</v>
      </c>
      <c r="F83" s="9">
        <f t="shared" si="6"/>
        <v>1.1887727022564667</v>
      </c>
      <c r="G83" s="62">
        <v>64299.581151832499</v>
      </c>
      <c r="H83" s="63">
        <v>56.201000000000001</v>
      </c>
      <c r="I83" s="9">
        <f t="shared" si="10"/>
        <v>1.0407592592592592</v>
      </c>
      <c r="J83" s="9">
        <f t="shared" si="7"/>
        <v>0.95891532179142491</v>
      </c>
      <c r="K83" s="64">
        <f t="shared" si="8"/>
        <v>0.85372231742939253</v>
      </c>
      <c r="L83" s="65">
        <f t="shared" si="4"/>
        <v>2.1109858487428176E-2</v>
      </c>
      <c r="M83" s="65">
        <f t="shared" si="11"/>
        <v>1.1376143383570259</v>
      </c>
      <c r="N83" s="4">
        <f t="shared" si="12"/>
        <v>8.1689999999667862E-4</v>
      </c>
      <c r="O83" s="9">
        <f t="shared" si="13"/>
        <v>4.8337743487385605E-3</v>
      </c>
      <c r="P83" s="9">
        <f t="shared" si="19"/>
        <v>20.889191647319979</v>
      </c>
      <c r="Q83" s="9">
        <f t="shared" si="14"/>
        <v>1.0641220360459133E-4</v>
      </c>
      <c r="R83" s="9">
        <f t="shared" si="20"/>
        <v>0.45986112597292178</v>
      </c>
      <c r="S83" s="7">
        <f t="shared" si="5"/>
        <v>0.27741746379026877</v>
      </c>
      <c r="T83" s="7">
        <f t="shared" si="15"/>
        <v>1.1887727022564667</v>
      </c>
      <c r="U83" s="37">
        <f t="shared" si="16"/>
        <v>0.40423288496615289</v>
      </c>
      <c r="V83" s="86" t="str">
        <f t="shared" si="21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54.845070499999999</v>
      </c>
      <c r="F84" s="9">
        <f t="shared" si="6"/>
        <v>1.2107870115575126</v>
      </c>
      <c r="G84" s="62">
        <v>65490.3141361257</v>
      </c>
      <c r="H84" s="63">
        <v>57.133000000000003</v>
      </c>
      <c r="I84" s="9">
        <f t="shared" si="10"/>
        <v>1.0387818181818183</v>
      </c>
      <c r="J84" s="9">
        <f t="shared" si="7"/>
        <v>0.8972047678224514</v>
      </c>
      <c r="K84" s="64">
        <f t="shared" si="8"/>
        <v>0.79726372729879524</v>
      </c>
      <c r="L84" s="65">
        <f t="shared" si="4"/>
        <v>1.9751343265216322E-2</v>
      </c>
      <c r="M84" s="65">
        <f t="shared" si="11"/>
        <v>1.1573656816222422</v>
      </c>
      <c r="N84" s="4">
        <f t="shared" si="12"/>
        <v>6.5183099999998717E-2</v>
      </c>
      <c r="O84" s="9">
        <f t="shared" si="13"/>
        <v>0.38570252999453458</v>
      </c>
      <c r="P84" s="9">
        <f t="shared" si="19"/>
        <v>21.274894177314515</v>
      </c>
      <c r="Q84" s="9">
        <f t="shared" si="14"/>
        <v>8.4909747934955333E-3</v>
      </c>
      <c r="R84" s="9">
        <f t="shared" si="20"/>
        <v>0.46835210076641731</v>
      </c>
      <c r="S84" s="7">
        <f t="shared" si="5"/>
        <v>0.18806749112991</v>
      </c>
      <c r="T84" s="7">
        <f t="shared" si="15"/>
        <v>1.2107870115575126</v>
      </c>
      <c r="U84" s="37">
        <f t="shared" si="16"/>
        <v>0.40467080388105447</v>
      </c>
      <c r="V84" s="86" t="str">
        <f t="shared" si="21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55.842253599999999</v>
      </c>
      <c r="F85" s="9">
        <f t="shared" si="6"/>
        <v>1.2328013208585582</v>
      </c>
      <c r="G85" s="62">
        <v>66681.047120418894</v>
      </c>
      <c r="H85" s="63">
        <v>58.091999999999999</v>
      </c>
      <c r="I85" s="9">
        <f t="shared" si="10"/>
        <v>1.0373571428571429</v>
      </c>
      <c r="J85" s="9">
        <f t="shared" si="7"/>
        <v>0.9244646422915338</v>
      </c>
      <c r="K85" s="64">
        <f t="shared" si="8"/>
        <v>0.82036042326130865</v>
      </c>
      <c r="L85" s="65">
        <f t="shared" si="4"/>
        <v>2.035145057328638E-2</v>
      </c>
      <c r="M85" s="65">
        <f t="shared" si="11"/>
        <v>1.1777171321955286</v>
      </c>
      <c r="N85" s="4">
        <f t="shared" si="12"/>
        <v>3.8183100000004799E-2</v>
      </c>
      <c r="O85" s="9">
        <f t="shared" si="13"/>
        <v>0.22593767821776586</v>
      </c>
      <c r="P85" s="9">
        <f t="shared" si="19"/>
        <v>21.500831855532279</v>
      </c>
      <c r="Q85" s="9">
        <f t="shared" si="14"/>
        <v>4.9738619310460289E-3</v>
      </c>
      <c r="R85" s="9">
        <f t="shared" si="20"/>
        <v>0.47332596269746335</v>
      </c>
      <c r="S85" s="7">
        <f t="shared" si="5"/>
        <v>0.21824529646551696</v>
      </c>
      <c r="T85" s="7">
        <f t="shared" si="15"/>
        <v>1.2328013208585582</v>
      </c>
      <c r="U85" s="37">
        <f t="shared" si="16"/>
        <v>0.40190122887579777</v>
      </c>
      <c r="V85" s="86" t="str">
        <f t="shared" si="21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56.8394367</v>
      </c>
      <c r="F86" s="9">
        <f t="shared" si="6"/>
        <v>1.2548156301596038</v>
      </c>
      <c r="G86" s="62">
        <v>67871.780104712103</v>
      </c>
      <c r="H86" s="63">
        <v>59.026000000000003</v>
      </c>
      <c r="I86" s="9">
        <f t="shared" si="10"/>
        <v>1.0355438596491229</v>
      </c>
      <c r="J86" s="9">
        <f t="shared" si="7"/>
        <v>0.90194151729746652</v>
      </c>
      <c r="K86" s="64">
        <f t="shared" si="8"/>
        <v>0.79897459366639123</v>
      </c>
      <c r="L86" s="65">
        <f t="shared" si="4"/>
        <v>1.985561953324087E-2</v>
      </c>
      <c r="M86" s="65">
        <f t="shared" si="11"/>
        <v>1.1975727517287695</v>
      </c>
      <c r="N86" s="4">
        <f t="shared" si="12"/>
        <v>6.3183099999996273E-2</v>
      </c>
      <c r="O86" s="9">
        <f t="shared" si="13"/>
        <v>0.37386809652957165</v>
      </c>
      <c r="P86" s="9">
        <f t="shared" si="19"/>
        <v>21.874699952061849</v>
      </c>
      <c r="Q86" s="9">
        <f t="shared" si="14"/>
        <v>8.2304479147951928E-3</v>
      </c>
      <c r="R86" s="9">
        <f t="shared" si="20"/>
        <v>0.48155641061225857</v>
      </c>
      <c r="S86" s="7">
        <f t="shared" si="5"/>
        <v>0.25493204020685578</v>
      </c>
      <c r="T86" s="7">
        <f t="shared" si="15"/>
        <v>1.2548156301596038</v>
      </c>
      <c r="U86" s="37">
        <f t="shared" si="16"/>
        <v>0.4021103602408308</v>
      </c>
      <c r="V86" s="86" t="str">
        <f t="shared" si="21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57.836619800000001</v>
      </c>
      <c r="F87" s="9">
        <f t="shared" si="6"/>
        <v>1.2768299394606495</v>
      </c>
      <c r="G87" s="62">
        <v>69062.513089005195</v>
      </c>
      <c r="H87" s="63">
        <v>60.006</v>
      </c>
      <c r="I87" s="9">
        <f t="shared" si="10"/>
        <v>1.0345862068965517</v>
      </c>
      <c r="J87" s="9">
        <f t="shared" si="7"/>
        <v>0.94723860947238314</v>
      </c>
      <c r="K87" s="64">
        <f t="shared" si="8"/>
        <v>0.83832452012104608</v>
      </c>
      <c r="L87" s="65">
        <f t="shared" si="4"/>
        <v>2.0852803730817462E-2</v>
      </c>
      <c r="M87" s="65">
        <f t="shared" si="11"/>
        <v>1.2184255554595871</v>
      </c>
      <c r="N87" s="4">
        <f t="shared" si="12"/>
        <v>1.7183100000004004E-2</v>
      </c>
      <c r="O87" s="9">
        <f t="shared" si="13"/>
        <v>0.10167612683580195</v>
      </c>
      <c r="P87" s="9">
        <f t="shared" si="19"/>
        <v>21.976376078897651</v>
      </c>
      <c r="Q87" s="9">
        <f t="shared" si="14"/>
        <v>2.2383297046956953E-3</v>
      </c>
      <c r="R87" s="9">
        <f t="shared" si="20"/>
        <v>0.48379474031695424</v>
      </c>
      <c r="S87" s="7">
        <f t="shared" si="5"/>
        <v>0.27284203512402838</v>
      </c>
      <c r="T87" s="7">
        <f t="shared" si="15"/>
        <v>1.2768299394606495</v>
      </c>
      <c r="U87" s="37">
        <f t="shared" si="16"/>
        <v>0.39706549009017467</v>
      </c>
      <c r="V87" s="86" t="str">
        <f t="shared" si="21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58.833802900000002</v>
      </c>
      <c r="F88" s="9">
        <f t="shared" si="6"/>
        <v>1.2988442487616951</v>
      </c>
      <c r="G88" s="62">
        <v>70253.246073298404</v>
      </c>
      <c r="H88" s="63">
        <v>61.003</v>
      </c>
      <c r="I88" s="9">
        <f t="shared" si="10"/>
        <v>1.033949152542373</v>
      </c>
      <c r="J88" s="9">
        <f t="shared" si="7"/>
        <v>0.96426405258757752</v>
      </c>
      <c r="K88" s="64">
        <f t="shared" si="8"/>
        <v>0.85286688424559753</v>
      </c>
      <c r="L88" s="65">
        <f t="shared" si="4"/>
        <v>2.1227607101542711E-2</v>
      </c>
      <c r="M88" s="65">
        <f t="shared" si="11"/>
        <v>1.2396531625611298</v>
      </c>
      <c r="N88" s="4">
        <f t="shared" si="12"/>
        <v>1.831000000009908E-4</v>
      </c>
      <c r="O88" s="9">
        <f t="shared" si="13"/>
        <v>1.0834423837218978E-3</v>
      </c>
      <c r="P88" s="9">
        <f t="shared" si="19"/>
        <v>21.977459521281371</v>
      </c>
      <c r="Q88" s="9">
        <f t="shared" si="14"/>
        <v>2.3851235745116078E-5</v>
      </c>
      <c r="R88" s="9">
        <f t="shared" si="20"/>
        <v>0.48381859155269935</v>
      </c>
      <c r="S88" s="7">
        <f t="shared" si="5"/>
        <v>0.24777303637088754</v>
      </c>
      <c r="T88" s="7">
        <f t="shared" si="15"/>
        <v>1.2988442487616951</v>
      </c>
      <c r="U88" s="37">
        <f t="shared" si="16"/>
        <v>0.39028544932126635</v>
      </c>
      <c r="V88" s="86" t="str">
        <f t="shared" si="21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59.830985999999996</v>
      </c>
      <c r="F89" s="9">
        <f t="shared" si="6"/>
        <v>1.3208585580627408</v>
      </c>
      <c r="G89" s="62">
        <v>71443.979057591598</v>
      </c>
      <c r="H89" s="63">
        <v>61.905000000000001</v>
      </c>
      <c r="I89" s="9">
        <f t="shared" si="10"/>
        <v>1.0317499999999999</v>
      </c>
      <c r="J89" s="9">
        <f t="shared" si="7"/>
        <v>0.87424279137388039</v>
      </c>
      <c r="K89" s="64">
        <f t="shared" si="8"/>
        <v>0.77160073178488453</v>
      </c>
      <c r="L89" s="65">
        <f t="shared" si="4"/>
        <v>1.9245851213514156E-2</v>
      </c>
      <c r="M89" s="65">
        <f t="shared" si="11"/>
        <v>1.2588990137746439</v>
      </c>
      <c r="N89" s="4">
        <f t="shared" si="12"/>
        <v>9.5183099999992749E-2</v>
      </c>
      <c r="O89" s="9">
        <f t="shared" si="13"/>
        <v>0.56321903196872669</v>
      </c>
      <c r="P89" s="9">
        <f t="shared" si="19"/>
        <v>22.5406785532501</v>
      </c>
      <c r="Q89" s="9">
        <f t="shared" si="14"/>
        <v>1.2398877973995085E-2</v>
      </c>
      <c r="R89" s="9">
        <f t="shared" si="20"/>
        <v>0.49621746952669443</v>
      </c>
      <c r="S89" s="7">
        <f t="shared" si="5"/>
        <v>0.1548727336710439</v>
      </c>
      <c r="T89" s="7">
        <f t="shared" si="15"/>
        <v>1.3208585580627408</v>
      </c>
      <c r="U89" s="37">
        <f t="shared" si="16"/>
        <v>0.39416781179202875</v>
      </c>
      <c r="V89" s="86" t="str">
        <f t="shared" si="21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60.828169099999997</v>
      </c>
      <c r="F90" s="9">
        <f t="shared" si="6"/>
        <v>1.3428728673637866</v>
      </c>
      <c r="G90" s="62">
        <v>72634.712041884806</v>
      </c>
      <c r="H90" s="63">
        <v>62.847000000000001</v>
      </c>
      <c r="I90" s="9">
        <f t="shared" si="10"/>
        <v>1.0302786885245903</v>
      </c>
      <c r="J90" s="9">
        <f t="shared" si="7"/>
        <v>0.91431571912740472</v>
      </c>
      <c r="K90" s="64">
        <f t="shared" si="8"/>
        <v>0.80581805913676341</v>
      </c>
      <c r="L90" s="65">
        <f t="shared" si="4"/>
        <v>2.0128029039678696E-2</v>
      </c>
      <c r="M90" s="65">
        <f t="shared" si="11"/>
        <v>1.2790270428143224</v>
      </c>
      <c r="N90" s="4">
        <f t="shared" si="12"/>
        <v>5.5183100000000707E-2</v>
      </c>
      <c r="O90" s="9">
        <f t="shared" si="13"/>
        <v>0.3265303626698039</v>
      </c>
      <c r="P90" s="9">
        <f t="shared" si="19"/>
        <v>22.867208915919903</v>
      </c>
      <c r="Q90" s="9">
        <f t="shared" si="14"/>
        <v>7.1883403999956838E-3</v>
      </c>
      <c r="R90" s="9">
        <f t="shared" si="20"/>
        <v>0.50340580992669015</v>
      </c>
      <c r="S90" s="7">
        <f t="shared" si="5"/>
        <v>0.18645067082991712</v>
      </c>
      <c r="T90" s="7">
        <f t="shared" si="15"/>
        <v>1.3428728673637866</v>
      </c>
      <c r="U90" s="37">
        <f t="shared" si="16"/>
        <v>0.3935849619090267</v>
      </c>
      <c r="V90" s="86" t="str">
        <f t="shared" si="21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61.825352199999998</v>
      </c>
      <c r="F91" s="9">
        <f t="shared" si="6"/>
        <v>1.3648871766648323</v>
      </c>
      <c r="G91" s="62">
        <v>73825.445026178</v>
      </c>
      <c r="H91" s="63">
        <v>63.848999999999997</v>
      </c>
      <c r="I91" s="9">
        <f t="shared" si="10"/>
        <v>1.0298225806451613</v>
      </c>
      <c r="J91" s="9">
        <f t="shared" si="7"/>
        <v>0.97298313207724019</v>
      </c>
      <c r="K91" s="64">
        <f t="shared" si="8"/>
        <v>0.85714405016457851</v>
      </c>
      <c r="L91" s="65">
        <f t="shared" si="4"/>
        <v>2.1419551614248546E-2</v>
      </c>
      <c r="M91" s="65">
        <f t="shared" si="11"/>
        <v>1.300446594428571</v>
      </c>
      <c r="N91" s="4">
        <f t="shared" si="12"/>
        <v>4.8168999999944617E-3</v>
      </c>
      <c r="O91" s="9">
        <f t="shared" si="13"/>
        <v>2.8502641278622436E-2</v>
      </c>
      <c r="P91" s="9">
        <f t="shared" si="19"/>
        <v>22.895711557198524</v>
      </c>
      <c r="Q91" s="9">
        <f t="shared" si="14"/>
        <v>6.2746596100434642E-4</v>
      </c>
      <c r="R91" s="9">
        <f t="shared" si="20"/>
        <v>0.50403327588769453</v>
      </c>
      <c r="S91" s="7">
        <f t="shared" si="5"/>
        <v>0.22593767821774113</v>
      </c>
      <c r="T91" s="7">
        <f t="shared" si="15"/>
        <v>1.3648871766648323</v>
      </c>
      <c r="U91" s="37">
        <f t="shared" si="16"/>
        <v>0.38758475591930919</v>
      </c>
      <c r="V91" s="86" t="str">
        <f t="shared" si="21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62.822535299999998</v>
      </c>
      <c r="F92" s="9">
        <f t="shared" si="6"/>
        <v>1.3869014859658779</v>
      </c>
      <c r="G92" s="62">
        <v>75016.178010471194</v>
      </c>
      <c r="H92" s="63">
        <v>64.822000000000003</v>
      </c>
      <c r="I92" s="9">
        <f t="shared" si="10"/>
        <v>1.028920634920635</v>
      </c>
      <c r="J92" s="9">
        <f t="shared" si="7"/>
        <v>0.94565116781340253</v>
      </c>
      <c r="K92" s="64">
        <f t="shared" si="8"/>
        <v>0.83233648783447511</v>
      </c>
      <c r="L92" s="65">
        <f t="shared" si="4"/>
        <v>2.0817857299139299E-2</v>
      </c>
      <c r="M92" s="65">
        <f t="shared" si="11"/>
        <v>1.3212644517277103</v>
      </c>
      <c r="N92" s="4">
        <f t="shared" si="12"/>
        <v>2.4183099999994795E-2</v>
      </c>
      <c r="O92" s="9">
        <f t="shared" si="13"/>
        <v>0.1430966439630672</v>
      </c>
      <c r="P92" s="9">
        <f t="shared" si="19"/>
        <v>23.03880820116159</v>
      </c>
      <c r="Q92" s="9">
        <f t="shared" si="14"/>
        <v>3.1501737801445727E-3</v>
      </c>
      <c r="R92" s="9">
        <f t="shared" si="20"/>
        <v>0.50718344966783913</v>
      </c>
      <c r="S92" s="7">
        <f t="shared" si="5"/>
        <v>0.2354052249897107</v>
      </c>
      <c r="T92" s="7">
        <f t="shared" si="15"/>
        <v>1.3869014859658779</v>
      </c>
      <c r="U92" s="37">
        <f t="shared" si="16"/>
        <v>0.38386217763191649</v>
      </c>
      <c r="V92" s="86" t="str">
        <f t="shared" si="21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63.819718399999999</v>
      </c>
      <c r="F93" s="9">
        <f t="shared" si="6"/>
        <v>1.4089157952669236</v>
      </c>
      <c r="G93" s="62">
        <v>76206.910994764403</v>
      </c>
      <c r="H93" s="63">
        <v>65.787000000000006</v>
      </c>
      <c r="I93" s="9">
        <f t="shared" si="10"/>
        <v>1.0279218750000001</v>
      </c>
      <c r="J93" s="9">
        <f t="shared" si="7"/>
        <v>0.93878729840242314</v>
      </c>
      <c r="K93" s="64">
        <f t="shared" si="8"/>
        <v>0.82549302236409683</v>
      </c>
      <c r="L93" s="65">
        <f t="shared" ref="L93:L105" si="22">J93/$C$4</f>
        <v>2.0666753954924011E-2</v>
      </c>
      <c r="M93" s="65">
        <f t="shared" si="11"/>
        <v>1.3419312056826342</v>
      </c>
      <c r="N93" s="4">
        <f t="shared" si="12"/>
        <v>3.2183099999997467E-2</v>
      </c>
      <c r="O93" s="9">
        <f t="shared" si="13"/>
        <v>0.190434377822877</v>
      </c>
      <c r="P93" s="9">
        <f t="shared" si="19"/>
        <v>23.229242578984469</v>
      </c>
      <c r="Q93" s="9">
        <f t="shared" si="14"/>
        <v>4.1922812949450085E-3</v>
      </c>
      <c r="R93" s="9">
        <f t="shared" si="20"/>
        <v>0.5113757309627841</v>
      </c>
      <c r="S93" s="7">
        <f>SLOPE(R93:R97,F93:F97)</f>
        <v>0.2318548949502176</v>
      </c>
      <c r="T93" s="7">
        <f t="shared" si="15"/>
        <v>1.4089157952669236</v>
      </c>
      <c r="U93" s="37">
        <f t="shared" si="16"/>
        <v>0.38107447594725963</v>
      </c>
      <c r="V93" s="86" t="str">
        <f t="shared" si="21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64.8169015</v>
      </c>
      <c r="F94" s="9">
        <f t="shared" ref="F94:F105" si="23">D94/$C$4</f>
        <v>1.4309301045679692</v>
      </c>
      <c r="G94" s="62">
        <v>77397.643979057597</v>
      </c>
      <c r="H94" s="63">
        <v>66.715999999999994</v>
      </c>
      <c r="I94" s="9">
        <f t="shared" si="10"/>
        <v>1.0264</v>
      </c>
      <c r="J94" s="9">
        <f t="shared" ref="J94:J105" si="24">(H94-H93)/I94</f>
        <v>0.90510522213560785</v>
      </c>
      <c r="K94" s="64">
        <f t="shared" ref="K94:K105" si="25">(H94-H93)/$G$12</f>
        <v>0.79469742774739194</v>
      </c>
      <c r="L94" s="65">
        <f t="shared" si="22"/>
        <v>1.992526631008493E-2</v>
      </c>
      <c r="M94" s="65">
        <f t="shared" si="11"/>
        <v>1.3618564719927191</v>
      </c>
      <c r="N94" s="4">
        <f t="shared" si="12"/>
        <v>6.8183100000013042E-2</v>
      </c>
      <c r="O94" s="9">
        <f t="shared" si="13"/>
        <v>0.4034541801920421</v>
      </c>
      <c r="P94" s="9">
        <f t="shared" si="19"/>
        <v>23.632696759176511</v>
      </c>
      <c r="Q94" s="9">
        <f t="shared" si="14"/>
        <v>8.8817651115474325E-3</v>
      </c>
      <c r="R94" s="9">
        <f t="shared" si="20"/>
        <v>0.52025749607433158</v>
      </c>
      <c r="S94" s="7">
        <f>SLOPE(R94:R98,F94:F98)</f>
        <v>0.18747576945665897</v>
      </c>
      <c r="T94" s="7">
        <f t="shared" si="15"/>
        <v>1.4309301045679692</v>
      </c>
      <c r="U94" s="37">
        <f t="shared" si="16"/>
        <v>0.38202079791350657</v>
      </c>
      <c r="V94" s="86" t="str">
        <f t="shared" si="21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6">D95*$C$6</f>
        <v>65.814084600000001</v>
      </c>
      <c r="F95" s="9">
        <f t="shared" si="23"/>
        <v>1.4529444138690149</v>
      </c>
      <c r="G95" s="62">
        <v>78588.376963350805</v>
      </c>
      <c r="H95" s="63">
        <v>67.697000000000003</v>
      </c>
      <c r="I95" s="9">
        <f t="shared" ref="I95:I105" si="27">H95/D95</f>
        <v>1.0257121212121212</v>
      </c>
      <c r="J95" s="9">
        <f t="shared" si="24"/>
        <v>0.95640870348760776</v>
      </c>
      <c r="K95" s="64">
        <f t="shared" si="25"/>
        <v>0.83917995330485329</v>
      </c>
      <c r="L95" s="65">
        <f t="shared" si="22"/>
        <v>2.1054677016788283E-2</v>
      </c>
      <c r="M95" s="65">
        <f t="shared" ref="M95:M105" si="28">L95+M94</f>
        <v>1.3829111490095074</v>
      </c>
      <c r="N95" s="4">
        <f t="shared" ref="N95:N105" si="29">ABS((H95-H94)-(E95-E94))</f>
        <v>1.6183099999992123E-2</v>
      </c>
      <c r="O95" s="9">
        <f t="shared" ref="O95:O105" si="30">N95/($G$12-1)</f>
        <v>9.5758910103257405E-2</v>
      </c>
      <c r="P95" s="9">
        <f t="shared" si="19"/>
        <v>23.728455669279768</v>
      </c>
      <c r="Q95" s="9">
        <f t="shared" ref="Q95:Q105" si="31">O95/$C$4</f>
        <v>2.1080662653441369E-3</v>
      </c>
      <c r="R95" s="9">
        <f t="shared" si="20"/>
        <v>0.52236556233967568</v>
      </c>
      <c r="S95" s="7"/>
      <c r="T95" s="7">
        <f t="shared" ref="T95:T105" si="32">IF(ABS((F95-R95))&gt;$L$4,F95,"")</f>
        <v>1.4529444138690149</v>
      </c>
      <c r="U95" s="37">
        <f t="shared" ref="U95:U105" si="33">R95/M95</f>
        <v>0.37772893993501566</v>
      </c>
      <c r="V95" s="86" t="str">
        <f t="shared" ref="V95:V105" si="34">IF(F95&lt;=$L$5,(R95-F95),"")</f>
        <v/>
      </c>
      <c r="W95" s="87" t="str">
        <f t="shared" ref="W95:W105" si="35">IF(F95&lt;=$L$5,$W$29,"")</f>
        <v/>
      </c>
      <c r="X95" s="7"/>
    </row>
    <row r="96" spans="2:24">
      <c r="B96" s="75"/>
      <c r="C96" s="76"/>
      <c r="D96" s="61">
        <v>67</v>
      </c>
      <c r="E96" s="4">
        <f t="shared" si="26"/>
        <v>66.811267700000002</v>
      </c>
      <c r="F96" s="9">
        <f t="shared" si="23"/>
        <v>1.4749587231700607</v>
      </c>
      <c r="G96" s="62">
        <v>79779.109947643999</v>
      </c>
      <c r="H96" s="63">
        <v>68.653999999999996</v>
      </c>
      <c r="I96" s="9">
        <f t="shared" si="27"/>
        <v>1.0246865671641789</v>
      </c>
      <c r="J96" s="9">
        <f t="shared" si="24"/>
        <v>0.93394412561539875</v>
      </c>
      <c r="K96" s="64">
        <f t="shared" si="25"/>
        <v>0.81864955689371266</v>
      </c>
      <c r="L96" s="65">
        <f t="shared" si="22"/>
        <v>2.0560134851192048E-2</v>
      </c>
      <c r="M96" s="65">
        <f t="shared" si="28"/>
        <v>1.4034712838606995</v>
      </c>
      <c r="N96" s="4">
        <f t="shared" si="29"/>
        <v>4.0183100000007244E-2</v>
      </c>
      <c r="O96" s="9">
        <f t="shared" si="30"/>
        <v>0.23777211168272883</v>
      </c>
      <c r="P96" s="9">
        <f t="shared" ref="P96:P105" si="36">O96+P95</f>
        <v>23.966227780962498</v>
      </c>
      <c r="Q96" s="9">
        <f t="shared" si="31"/>
        <v>5.2343888097463693E-3</v>
      </c>
      <c r="R96" s="9">
        <f t="shared" ref="R96:R105" si="37">Q96+R95</f>
        <v>0.52759995114942204</v>
      </c>
      <c r="S96" s="7"/>
      <c r="T96" s="7">
        <f t="shared" si="32"/>
        <v>1.4749587231700607</v>
      </c>
      <c r="U96" s="37">
        <f t="shared" si="33"/>
        <v>0.37592500624457992</v>
      </c>
      <c r="V96" s="86" t="str">
        <f t="shared" si="34"/>
        <v/>
      </c>
      <c r="W96" s="87" t="str">
        <f t="shared" si="35"/>
        <v/>
      </c>
      <c r="X96" s="7"/>
    </row>
    <row r="97" spans="2:24">
      <c r="B97" s="75"/>
      <c r="C97" s="76"/>
      <c r="D97" s="61">
        <v>68</v>
      </c>
      <c r="E97" s="4">
        <f t="shared" si="26"/>
        <v>67.808450800000003</v>
      </c>
      <c r="F97" s="9">
        <f t="shared" si="23"/>
        <v>1.4969730324711064</v>
      </c>
      <c r="G97" s="62">
        <v>80969.842931937193</v>
      </c>
      <c r="H97" s="63">
        <v>69.608000000000004</v>
      </c>
      <c r="I97" s="9">
        <f t="shared" si="27"/>
        <v>1.0236470588235296</v>
      </c>
      <c r="J97" s="9">
        <f t="shared" si="24"/>
        <v>0.93196184346627564</v>
      </c>
      <c r="K97" s="64">
        <f t="shared" si="25"/>
        <v>0.81608325734233367</v>
      </c>
      <c r="L97" s="65">
        <f t="shared" si="22"/>
        <v>2.0516496278839311E-2</v>
      </c>
      <c r="M97" s="65">
        <f t="shared" si="28"/>
        <v>1.4239877801395389</v>
      </c>
      <c r="N97" s="4">
        <f t="shared" si="29"/>
        <v>4.3183099999993146E-2</v>
      </c>
      <c r="O97" s="9">
        <f t="shared" si="30"/>
        <v>0.25552376188006815</v>
      </c>
      <c r="P97" s="9">
        <f t="shared" si="36"/>
        <v>24.221751542842565</v>
      </c>
      <c r="Q97" s="9">
        <f t="shared" si="31"/>
        <v>5.6251791277945658E-3</v>
      </c>
      <c r="R97" s="9">
        <f t="shared" si="37"/>
        <v>0.53322513027721663</v>
      </c>
      <c r="S97" s="7"/>
      <c r="T97" s="7">
        <f t="shared" si="32"/>
        <v>1.4969730324711064</v>
      </c>
      <c r="U97" s="37">
        <f t="shared" si="33"/>
        <v>0.37445906328280781</v>
      </c>
      <c r="V97" s="86" t="str">
        <f t="shared" si="34"/>
        <v/>
      </c>
      <c r="W97" s="87" t="str">
        <f t="shared" si="35"/>
        <v/>
      </c>
      <c r="X97" s="7"/>
    </row>
    <row r="98" spans="2:24">
      <c r="B98" s="75"/>
      <c r="C98" s="76"/>
      <c r="D98" s="61">
        <v>69</v>
      </c>
      <c r="E98" s="4">
        <f t="shared" si="26"/>
        <v>68.805633900000004</v>
      </c>
      <c r="F98" s="9">
        <f t="shared" si="23"/>
        <v>1.518987341772152</v>
      </c>
      <c r="G98" s="62">
        <v>82160.575916230402</v>
      </c>
      <c r="H98" s="63">
        <v>70.587999999999994</v>
      </c>
      <c r="I98" s="9">
        <f t="shared" si="27"/>
        <v>1.0230144927536231</v>
      </c>
      <c r="J98" s="9">
        <f t="shared" si="24"/>
        <v>0.95795319317730065</v>
      </c>
      <c r="K98" s="64">
        <f t="shared" si="25"/>
        <v>0.83832452012104008</v>
      </c>
      <c r="L98" s="65">
        <f t="shared" si="22"/>
        <v>2.1088677890529459E-2</v>
      </c>
      <c r="M98" s="65">
        <f t="shared" si="28"/>
        <v>1.4450764580300683</v>
      </c>
      <c r="N98" s="4">
        <f t="shared" si="29"/>
        <v>1.7183100000011109E-2</v>
      </c>
      <c r="O98" s="9">
        <f t="shared" si="30"/>
        <v>0.101676126835844</v>
      </c>
      <c r="P98" s="9">
        <f t="shared" si="36"/>
        <v>24.323427669678409</v>
      </c>
      <c r="Q98" s="9">
        <f t="shared" si="31"/>
        <v>2.2383297046966208E-3</v>
      </c>
      <c r="R98" s="9">
        <f t="shared" si="37"/>
        <v>0.53546345998191325</v>
      </c>
      <c r="S98" s="7"/>
      <c r="T98" s="7">
        <f t="shared" si="32"/>
        <v>1.518987341772152</v>
      </c>
      <c r="U98" s="37">
        <f t="shared" si="33"/>
        <v>0.37054334184632576</v>
      </c>
      <c r="V98" s="86" t="str">
        <f t="shared" si="34"/>
        <v/>
      </c>
      <c r="W98" s="87" t="str">
        <f t="shared" si="35"/>
        <v/>
      </c>
      <c r="X98" s="7"/>
    </row>
    <row r="99" spans="2:24">
      <c r="B99" s="75"/>
      <c r="C99" s="76"/>
      <c r="D99" s="61">
        <v>70</v>
      </c>
      <c r="E99" s="4">
        <f t="shared" si="26"/>
        <v>69.802817000000005</v>
      </c>
      <c r="F99" s="9">
        <f t="shared" si="23"/>
        <v>1.5410016510731976</v>
      </c>
      <c r="G99" s="62">
        <v>83351.308900523596</v>
      </c>
      <c r="H99" s="63">
        <v>71.543000000000006</v>
      </c>
      <c r="I99" s="9">
        <f t="shared" si="27"/>
        <v>1.0220428571428573</v>
      </c>
      <c r="J99" s="9">
        <f t="shared" si="24"/>
        <v>0.93440308625583035</v>
      </c>
      <c r="K99" s="64">
        <f t="shared" si="25"/>
        <v>0.81693869052613477</v>
      </c>
      <c r="L99" s="65">
        <f t="shared" si="22"/>
        <v>2.0570238552687515E-2</v>
      </c>
      <c r="M99" s="65">
        <f t="shared" si="28"/>
        <v>1.4656466965827559</v>
      </c>
      <c r="N99" s="4">
        <f t="shared" si="29"/>
        <v>4.2183099999988372E-2</v>
      </c>
      <c r="O99" s="9">
        <f t="shared" si="30"/>
        <v>0.24960654514756567</v>
      </c>
      <c r="P99" s="9">
        <f t="shared" si="36"/>
        <v>24.573034214825974</v>
      </c>
      <c r="Q99" s="9">
        <f t="shared" si="31"/>
        <v>5.4949156884439333E-3</v>
      </c>
      <c r="R99" s="9">
        <f t="shared" si="37"/>
        <v>0.54095837567035721</v>
      </c>
      <c r="S99" s="7"/>
      <c r="T99" s="7">
        <f t="shared" si="32"/>
        <v>1.5410016510731976</v>
      </c>
      <c r="U99" s="37">
        <f t="shared" si="33"/>
        <v>0.36909193527446582</v>
      </c>
      <c r="V99" s="86" t="str">
        <f t="shared" si="34"/>
        <v/>
      </c>
      <c r="W99" s="87" t="str">
        <f t="shared" si="35"/>
        <v/>
      </c>
      <c r="X99" s="7"/>
    </row>
    <row r="100" spans="2:24">
      <c r="B100" s="75"/>
      <c r="C100" s="76"/>
      <c r="D100" s="61">
        <v>71</v>
      </c>
      <c r="E100" s="4">
        <f t="shared" si="26"/>
        <v>70.800000100000005</v>
      </c>
      <c r="F100" s="9">
        <f t="shared" si="23"/>
        <v>1.5630159603742433</v>
      </c>
      <c r="G100" s="62">
        <v>84542.041884816805</v>
      </c>
      <c r="H100" s="63">
        <v>72.483999999999995</v>
      </c>
      <c r="I100" s="9">
        <f t="shared" si="27"/>
        <v>1.0209014084507042</v>
      </c>
      <c r="J100" s="9">
        <f t="shared" si="24"/>
        <v>0.92173445174106239</v>
      </c>
      <c r="K100" s="64">
        <f t="shared" si="25"/>
        <v>0.8049626259529562</v>
      </c>
      <c r="L100" s="65">
        <f t="shared" si="22"/>
        <v>2.029134731405751E-2</v>
      </c>
      <c r="M100" s="65">
        <f t="shared" si="28"/>
        <v>1.4859380438968135</v>
      </c>
      <c r="N100" s="4">
        <f t="shared" si="29"/>
        <v>5.6183100000012587E-2</v>
      </c>
      <c r="O100" s="9">
        <f t="shared" si="30"/>
        <v>0.33244757940234843</v>
      </c>
      <c r="P100" s="9">
        <f t="shared" si="36"/>
        <v>24.905481794228322</v>
      </c>
      <c r="Q100" s="9">
        <f t="shared" si="31"/>
        <v>7.3186038393472418E-3</v>
      </c>
      <c r="R100" s="9">
        <f t="shared" si="37"/>
        <v>0.54827697950970444</v>
      </c>
      <c r="S100" s="7"/>
      <c r="T100" s="7">
        <f t="shared" si="32"/>
        <v>1.5630159603742433</v>
      </c>
      <c r="U100" s="37">
        <f t="shared" si="33"/>
        <v>0.3689770120373726</v>
      </c>
      <c r="V100" s="86" t="str">
        <f t="shared" si="34"/>
        <v/>
      </c>
      <c r="W100" s="87" t="str">
        <f t="shared" si="35"/>
        <v/>
      </c>
      <c r="X100" s="7"/>
    </row>
    <row r="101" spans="2:24">
      <c r="B101" s="75"/>
      <c r="C101" s="76"/>
      <c r="D101" s="61">
        <v>72</v>
      </c>
      <c r="E101" s="4">
        <f t="shared" si="26"/>
        <v>71.797183200000006</v>
      </c>
      <c r="F101" s="9">
        <f t="shared" si="23"/>
        <v>1.5850302696752889</v>
      </c>
      <c r="G101" s="62">
        <v>85732.774869109999</v>
      </c>
      <c r="H101" s="63">
        <v>73.474000000000004</v>
      </c>
      <c r="I101" s="9">
        <f t="shared" si="27"/>
        <v>1.0204722222222222</v>
      </c>
      <c r="J101" s="9">
        <f t="shared" si="24"/>
        <v>0.97013909682337496</v>
      </c>
      <c r="K101" s="64">
        <f t="shared" si="25"/>
        <v>0.84687885195902646</v>
      </c>
      <c r="L101" s="65">
        <f t="shared" si="22"/>
        <v>2.1356942142506882E-2</v>
      </c>
      <c r="M101" s="65">
        <f t="shared" si="28"/>
        <v>1.5072949860393203</v>
      </c>
      <c r="N101" s="4">
        <f t="shared" si="29"/>
        <v>7.1830999999917822E-3</v>
      </c>
      <c r="O101" s="9">
        <f t="shared" si="30"/>
        <v>4.2503959510987149E-2</v>
      </c>
      <c r="P101" s="9">
        <f t="shared" si="36"/>
        <v>24.94798575373931</v>
      </c>
      <c r="Q101" s="9">
        <f t="shared" si="31"/>
        <v>9.3569531119399349E-4</v>
      </c>
      <c r="R101" s="9">
        <f t="shared" si="37"/>
        <v>0.54921267482089842</v>
      </c>
      <c r="S101" s="7"/>
      <c r="T101" s="7">
        <f t="shared" si="32"/>
        <v>1.5850302696752889</v>
      </c>
      <c r="U101" s="37">
        <f t="shared" si="33"/>
        <v>0.36436973512666571</v>
      </c>
      <c r="V101" s="86" t="str">
        <f t="shared" si="34"/>
        <v/>
      </c>
      <c r="W101" s="87" t="str">
        <f t="shared" si="35"/>
        <v/>
      </c>
      <c r="X101" s="7"/>
    </row>
    <row r="102" spans="2:24">
      <c r="B102" s="75"/>
      <c r="C102" s="76"/>
      <c r="D102" s="61">
        <v>73</v>
      </c>
      <c r="E102" s="4">
        <f t="shared" si="26"/>
        <v>72.794366299999993</v>
      </c>
      <c r="F102" s="9">
        <f t="shared" si="23"/>
        <v>1.6070445789763348</v>
      </c>
      <c r="G102" s="62">
        <v>86923.507853403207</v>
      </c>
      <c r="H102" s="63">
        <v>74.412000000000006</v>
      </c>
      <c r="I102" s="9">
        <f t="shared" si="27"/>
        <v>1.0193424657534247</v>
      </c>
      <c r="J102" s="9">
        <f t="shared" si="24"/>
        <v>0.92020104284255455</v>
      </c>
      <c r="K102" s="64">
        <f t="shared" si="25"/>
        <v>0.80239632640157732</v>
      </c>
      <c r="L102" s="65">
        <f t="shared" si="22"/>
        <v>2.0257590376280783E-2</v>
      </c>
      <c r="M102" s="65">
        <f t="shared" si="28"/>
        <v>1.527552576415601</v>
      </c>
      <c r="N102" s="4">
        <f t="shared" si="29"/>
        <v>5.9183099999984279E-2</v>
      </c>
      <c r="O102" s="9">
        <f t="shared" si="30"/>
        <v>0.35019922959960365</v>
      </c>
      <c r="P102" s="9">
        <f t="shared" si="36"/>
        <v>25.298184983338913</v>
      </c>
      <c r="Q102" s="9">
        <f t="shared" si="31"/>
        <v>7.7093941573935865E-3</v>
      </c>
      <c r="R102" s="9">
        <f t="shared" si="37"/>
        <v>0.556922068978292</v>
      </c>
      <c r="S102" s="7"/>
      <c r="T102" s="7">
        <f t="shared" si="32"/>
        <v>1.6070445789763348</v>
      </c>
      <c r="U102" s="37">
        <f t="shared" si="33"/>
        <v>0.36458455019931851</v>
      </c>
      <c r="V102" s="86" t="str">
        <f t="shared" si="34"/>
        <v/>
      </c>
      <c r="W102" s="87" t="str">
        <f t="shared" si="35"/>
        <v/>
      </c>
      <c r="X102" s="7"/>
    </row>
    <row r="103" spans="2:24">
      <c r="B103" s="75"/>
      <c r="C103" s="76"/>
      <c r="D103" s="61">
        <v>74</v>
      </c>
      <c r="E103" s="4">
        <f t="shared" si="26"/>
        <v>73.791549399999994</v>
      </c>
      <c r="F103" s="9">
        <f t="shared" si="23"/>
        <v>1.6290588882773804</v>
      </c>
      <c r="G103" s="62">
        <v>88114.240837696299</v>
      </c>
      <c r="H103" s="63">
        <v>75.364000000000004</v>
      </c>
      <c r="I103" s="9">
        <f t="shared" si="27"/>
        <v>1.0184324324324325</v>
      </c>
      <c r="J103" s="9">
        <f t="shared" si="24"/>
        <v>0.93476991667108777</v>
      </c>
      <c r="K103" s="64">
        <f t="shared" si="25"/>
        <v>0.81437239097473157</v>
      </c>
      <c r="L103" s="65">
        <f t="shared" si="22"/>
        <v>2.0578314070910025E-2</v>
      </c>
      <c r="M103" s="65">
        <f t="shared" si="28"/>
        <v>1.548130890486511</v>
      </c>
      <c r="N103" s="4">
        <f t="shared" si="29"/>
        <v>4.5183100000002696E-2</v>
      </c>
      <c r="O103" s="9">
        <f t="shared" si="30"/>
        <v>0.26735819534507316</v>
      </c>
      <c r="P103" s="9">
        <f t="shared" si="36"/>
        <v>25.565543178683985</v>
      </c>
      <c r="Q103" s="9">
        <f t="shared" si="31"/>
        <v>5.8857060064958317E-3</v>
      </c>
      <c r="R103" s="9">
        <f t="shared" si="37"/>
        <v>0.56280777498478785</v>
      </c>
      <c r="S103" s="7"/>
      <c r="T103" s="7">
        <f t="shared" si="32"/>
        <v>1.6290588882773804</v>
      </c>
      <c r="U103" s="37">
        <f t="shared" si="33"/>
        <v>0.36354017508682457</v>
      </c>
      <c r="V103" s="86" t="str">
        <f t="shared" si="34"/>
        <v/>
      </c>
      <c r="W103" s="87" t="str">
        <f t="shared" si="35"/>
        <v/>
      </c>
      <c r="X103" s="7"/>
    </row>
    <row r="104" spans="2:24">
      <c r="B104" s="75"/>
      <c r="C104" s="76"/>
      <c r="D104" s="61">
        <v>75</v>
      </c>
      <c r="E104" s="4">
        <f t="shared" si="26"/>
        <v>74.788732499999995</v>
      </c>
      <c r="F104" s="9">
        <f t="shared" si="23"/>
        <v>1.6510731975784261</v>
      </c>
      <c r="G104" s="62">
        <v>89304.973821989493</v>
      </c>
      <c r="H104" s="63">
        <v>76.372</v>
      </c>
      <c r="I104" s="9">
        <f t="shared" si="27"/>
        <v>1.0182933333333333</v>
      </c>
      <c r="J104" s="9">
        <f t="shared" si="24"/>
        <v>0.98989158330277682</v>
      </c>
      <c r="K104" s="64">
        <f t="shared" si="25"/>
        <v>0.8622766492673607</v>
      </c>
      <c r="L104" s="65">
        <f t="shared" si="22"/>
        <v>2.1791779489329154E-2</v>
      </c>
      <c r="M104" s="65">
        <f t="shared" si="28"/>
        <v>1.5699226699758402</v>
      </c>
      <c r="N104" s="4">
        <f t="shared" si="29"/>
        <v>1.0816899999994689E-2</v>
      </c>
      <c r="O104" s="9">
        <f t="shared" si="30"/>
        <v>6.4005941673469277E-2</v>
      </c>
      <c r="P104" s="9">
        <f t="shared" si="36"/>
        <v>25.629549120357453</v>
      </c>
      <c r="Q104" s="9">
        <f t="shared" si="31"/>
        <v>1.409046597104442E-3</v>
      </c>
      <c r="R104" s="9">
        <f t="shared" si="37"/>
        <v>0.56421682158189224</v>
      </c>
      <c r="S104" s="7"/>
      <c r="T104" s="7">
        <f t="shared" si="32"/>
        <v>1.6510731975784261</v>
      </c>
      <c r="U104" s="37">
        <f t="shared" si="33"/>
        <v>0.35939147346064826</v>
      </c>
      <c r="V104" s="86" t="str">
        <f t="shared" si="34"/>
        <v/>
      </c>
      <c r="W104" s="87" t="str">
        <f t="shared" si="35"/>
        <v/>
      </c>
      <c r="X104" s="7"/>
    </row>
    <row r="105" spans="2:24" ht="16" thickBot="1">
      <c r="B105" s="81"/>
      <c r="C105" s="82"/>
      <c r="D105" s="66">
        <v>76</v>
      </c>
      <c r="E105" s="49">
        <f t="shared" si="26"/>
        <v>75.785915599999996</v>
      </c>
      <c r="F105" s="67">
        <f t="shared" si="23"/>
        <v>1.6730875068794717</v>
      </c>
      <c r="G105" s="62">
        <v>90495.706806282702</v>
      </c>
      <c r="H105" s="69">
        <v>77.325000000000003</v>
      </c>
      <c r="I105" s="67">
        <f t="shared" si="27"/>
        <v>1.0174342105263159</v>
      </c>
      <c r="J105" s="67">
        <f t="shared" si="24"/>
        <v>0.93666989977368531</v>
      </c>
      <c r="K105" s="70">
        <f t="shared" si="25"/>
        <v>0.81522782415853268</v>
      </c>
      <c r="L105" s="71">
        <f t="shared" si="22"/>
        <v>2.0620140886597367E-2</v>
      </c>
      <c r="M105" s="71">
        <f t="shared" si="28"/>
        <v>1.5905428108624375</v>
      </c>
      <c r="N105" s="4">
        <f t="shared" si="29"/>
        <v>4.4183099999997921E-2</v>
      </c>
      <c r="O105" s="67">
        <f t="shared" si="30"/>
        <v>0.26144097861257065</v>
      </c>
      <c r="P105" s="67">
        <f t="shared" si="36"/>
        <v>25.890990098970022</v>
      </c>
      <c r="Q105" s="67">
        <f t="shared" si="31"/>
        <v>5.7554425671451992E-3</v>
      </c>
      <c r="R105" s="67">
        <f t="shared" si="37"/>
        <v>0.56997226414903746</v>
      </c>
      <c r="S105" s="48"/>
      <c r="T105" s="7">
        <f t="shared" si="32"/>
        <v>1.6730875068794717</v>
      </c>
      <c r="U105" s="50">
        <f t="shared" si="33"/>
        <v>0.35835078456013536</v>
      </c>
      <c r="V105" s="86" t="str">
        <f t="shared" si="34"/>
        <v/>
      </c>
      <c r="W105" s="87" t="str">
        <f t="shared" si="35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>
    <tabColor rgb="FF00B050"/>
  </sheetPr>
  <dimension ref="B1:Y106"/>
  <sheetViews>
    <sheetView view="pageBreakPreview" zoomScaleNormal="80" zoomScaleSheetLayoutView="70" workbookViewId="0">
      <selection activeCell="AA33" sqref="AA33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0.6640625" customWidth="1"/>
  </cols>
  <sheetData>
    <row r="1" spans="2:23" s="30" customFormat="1" ht="27" thickBot="1">
      <c r="B1" s="120" t="s">
        <v>72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4.484314804623005E-3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23.5</v>
      </c>
      <c r="D5" s="21" t="s">
        <v>28</v>
      </c>
      <c r="E5" s="7"/>
      <c r="F5" s="20">
        <f>(C11/C6)</f>
        <v>36.962007143160776</v>
      </c>
      <c r="G5" s="7"/>
      <c r="H5" s="37"/>
      <c r="I5" s="7"/>
      <c r="J5" s="34" t="s">
        <v>55</v>
      </c>
      <c r="K5" s="35"/>
      <c r="L5" s="13">
        <v>0.2422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0.99742960000000003</v>
      </c>
      <c r="D6" s="26" t="s">
        <v>15</v>
      </c>
      <c r="E6" s="7"/>
      <c r="F6" s="20">
        <f>100-F5</f>
        <v>63.037992856839224</v>
      </c>
      <c r="G6" s="7"/>
      <c r="H6" s="37"/>
      <c r="I6" s="7"/>
      <c r="J6" s="107" t="s">
        <v>87</v>
      </c>
      <c r="K6" s="35"/>
      <c r="L6" s="28">
        <v>0.20369999999999999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107" t="s">
        <v>91</v>
      </c>
      <c r="K7" s="35"/>
      <c r="L7" s="96">
        <f>L5-L6</f>
        <v>3.8500000000000006E-2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0.60661229481730683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0.60661229481730683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117.184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36.866999999999997</v>
      </c>
      <c r="D11" s="9">
        <f>(C11/C6)</f>
        <v>36.962007143160776</v>
      </c>
      <c r="E11" s="7"/>
      <c r="F11" s="7" t="s">
        <v>11</v>
      </c>
      <c r="G11" s="12">
        <f>(C11/C6)+D12</f>
        <v>99.962007143160776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63</v>
      </c>
      <c r="E12" s="7"/>
      <c r="F12" s="7" t="s">
        <v>12</v>
      </c>
      <c r="G12" s="13">
        <f>G10/G11</f>
        <v>1.1722853847079593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0.06</v>
      </c>
      <c r="D13" s="7"/>
      <c r="E13" s="7"/>
      <c r="F13" s="7" t="s">
        <v>13</v>
      </c>
      <c r="G13" s="19">
        <f>1174/1000</f>
        <v>1.1739999999999999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99.962007143160776</v>
      </c>
      <c r="E14" s="16"/>
      <c r="F14" s="18" t="s">
        <v>16</v>
      </c>
      <c r="G14" s="17">
        <f>(G12-G13)/G13</f>
        <v>-1.4604900272918607E-3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0.68488018842162757</v>
      </c>
      <c r="K16" s="148">
        <f>(G10-C11-C13)/G10</f>
        <v>0.68488018842162757</v>
      </c>
      <c r="L16" s="147">
        <f>(G10-C11-C13)/G10</f>
        <v>0.68488018842162757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85">
        <v>492.28</v>
      </c>
      <c r="D18" s="85">
        <v>423.64</v>
      </c>
      <c r="E18" s="23">
        <f>C18-D18</f>
        <v>68.639999999999986</v>
      </c>
      <c r="F18" s="84" t="s">
        <v>3</v>
      </c>
      <c r="G18" s="4">
        <f>E18/C4</f>
        <v>1.5110621904237753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0.58674965654373268</v>
      </c>
      <c r="K19" s="147">
        <f t="shared" ref="K19:L19" si="0">1-K16+(K17*K18*K16*(1-K16))/(K17*K16+K18*(1-K16))</f>
        <v>0.5848766085214806</v>
      </c>
      <c r="L19" s="147">
        <f t="shared" si="0"/>
        <v>0.58282229638026473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E20" s="7"/>
      <c r="F20" s="10"/>
      <c r="G20" s="111" t="s">
        <v>128</v>
      </c>
      <c r="I20" s="7" t="s">
        <v>123</v>
      </c>
      <c r="J20" s="146">
        <f>(J14^J19)*(J15^(1-J19))</f>
        <v>26.390981794727995</v>
      </c>
      <c r="K20" s="146">
        <f t="shared" ref="K20:L20" si="1">(K14^K19)*(K15^(1-K19))</f>
        <v>20.372071422016283</v>
      </c>
      <c r="L20" s="146">
        <f t="shared" si="1"/>
        <v>16.027477818387098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 ht="16">
      <c r="B21" s="40" t="s">
        <v>0</v>
      </c>
      <c r="C21" s="7"/>
      <c r="D21" s="5">
        <v>16432</v>
      </c>
      <c r="F21" s="88" t="s">
        <v>81</v>
      </c>
      <c r="G21" s="5">
        <f>17.1666/1000</f>
        <v>1.7166600000000001E-2</v>
      </c>
      <c r="H21" s="42" t="s">
        <v>77</v>
      </c>
      <c r="I21" s="145" t="s">
        <v>124</v>
      </c>
      <c r="J21" s="146">
        <f>J20/J14</f>
        <v>23.122513036715709</v>
      </c>
      <c r="K21" s="146">
        <f t="shared" ref="K21:L21" si="2">K20/K14</f>
        <v>20.273538237281347</v>
      </c>
      <c r="L21" s="146">
        <f t="shared" si="2"/>
        <v>17.95314427285221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 ht="16">
      <c r="B22" s="40" t="s">
        <v>9</v>
      </c>
      <c r="C22" s="7"/>
      <c r="D22" s="10">
        <f>E18</f>
        <v>68.639999999999986</v>
      </c>
      <c r="F22" s="88" t="s">
        <v>78</v>
      </c>
      <c r="G22" s="91">
        <f>VLOOKUP(C5,'Water Dens'!A3:C13,3,TRUE)</f>
        <v>9.3504999999999999E-4</v>
      </c>
      <c r="H22" s="42" t="s">
        <v>77</v>
      </c>
      <c r="I22" s="145" t="s">
        <v>125</v>
      </c>
      <c r="J22" s="146">
        <f>(J20-J14)/(J14+J20)</f>
        <v>0.91708989867863699</v>
      </c>
      <c r="K22" s="146">
        <f t="shared" ref="K22:L22" si="3">(K20-K14)/(K14+K20)</f>
        <v>0.90598648999088227</v>
      </c>
      <c r="L22" s="146">
        <f t="shared" si="3"/>
        <v>0.89447661183771354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239.39393939393943</v>
      </c>
      <c r="F23" s="89" t="s">
        <v>75</v>
      </c>
      <c r="G23" s="92">
        <f>G21/G22</f>
        <v>18.35901823431902</v>
      </c>
      <c r="H23" s="3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F24" s="97" t="s">
        <v>83</v>
      </c>
      <c r="G24" s="48">
        <f>(G21-G22)/(G21+G22)</f>
        <v>0.89668897586684093</v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6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98">
        <f>AVERAGE(V30:V105)</f>
        <v>1.8594484375515235E-2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 t="shared" ref="S29:S92" si="5">SLOPE(R29:R33,F29:F33)</f>
        <v>0.98059530868723332</v>
      </c>
      <c r="T29" s="7"/>
      <c r="U29" s="37"/>
      <c r="V29" s="100" t="s">
        <v>86</v>
      </c>
      <c r="W29" s="83">
        <f>STDEV(V30:V105)</f>
        <v>1.1025166965754679E-2</v>
      </c>
      <c r="X29" s="7"/>
    </row>
    <row r="30" spans="2:25">
      <c r="B30" s="75"/>
      <c r="C30" s="76"/>
      <c r="D30" s="61">
        <v>1</v>
      </c>
      <c r="E30" s="4">
        <f>D30*$C$6</f>
        <v>0.99742960000000003</v>
      </c>
      <c r="F30" s="9">
        <f t="shared" ref="F30:F93" si="6">D30/$C$4</f>
        <v>2.2014309301045681E-2</v>
      </c>
      <c r="G30" s="62">
        <v>239.39393939393943</v>
      </c>
      <c r="H30" s="63">
        <v>0.98399999999999999</v>
      </c>
      <c r="I30" s="9">
        <f>H30/D30</f>
        <v>0.98399999999999999</v>
      </c>
      <c r="J30" s="9">
        <f t="shared" ref="J30:J93" si="7">(H30-H29)/I30</f>
        <v>1</v>
      </c>
      <c r="K30" s="64">
        <f t="shared" ref="K30:K93" si="8">(H30-H29)/$G$12</f>
        <v>0.83938605124308951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1.3429600000000042E-2</v>
      </c>
      <c r="O30" s="9">
        <f>N30/($G$12-1)</f>
        <v>7.7949734521965033E-2</v>
      </c>
      <c r="P30" s="9">
        <f>O30</f>
        <v>7.7949734521965033E-2</v>
      </c>
      <c r="Q30" s="9">
        <f>O30/$C$4</f>
        <v>1.7160095657009365E-3</v>
      </c>
      <c r="R30" s="9">
        <f>Q30</f>
        <v>1.7160095657009365E-3</v>
      </c>
      <c r="S30" s="7">
        <f t="shared" si="5"/>
        <v>1.0794322473449396</v>
      </c>
      <c r="T30" s="7">
        <f>IF(ABS((F30-R30))&gt;$L$4,F30,"")</f>
        <v>2.2014309301045681E-2</v>
      </c>
      <c r="U30" s="37">
        <f>R30/M30</f>
        <v>7.7949734521965033E-2</v>
      </c>
      <c r="V30" s="86">
        <f>IF(F30&lt;=$L$5,ABS(R30-F30),"")</f>
        <v>2.0298299735344746E-2</v>
      </c>
      <c r="W30" s="87">
        <f>IF(F30&lt;=$L$5,$W$29,"")</f>
        <v>1.1025166965754679E-2</v>
      </c>
      <c r="X30" s="7"/>
    </row>
    <row r="31" spans="2:25">
      <c r="B31" s="75"/>
      <c r="C31" s="76"/>
      <c r="D31" s="61">
        <v>2</v>
      </c>
      <c r="E31" s="4">
        <f t="shared" ref="E31:E94" si="9">D31*$C$6</f>
        <v>1.9948592000000001</v>
      </c>
      <c r="F31" s="9">
        <f t="shared" si="6"/>
        <v>4.4028618602091361E-2</v>
      </c>
      <c r="G31" s="62">
        <v>478.78787878787887</v>
      </c>
      <c r="H31" s="63">
        <v>2.2509999999999999</v>
      </c>
      <c r="I31" s="9">
        <f t="shared" ref="I31:I94" si="10">H31/D31</f>
        <v>1.1254999999999999</v>
      </c>
      <c r="J31" s="9">
        <f t="shared" si="7"/>
        <v>1.1257219013771658</v>
      </c>
      <c r="K31" s="64">
        <f t="shared" si="8"/>
        <v>1.0807948444359698</v>
      </c>
      <c r="L31" s="65">
        <f t="shared" si="4"/>
        <v>2.4781990123878168E-2</v>
      </c>
      <c r="M31" s="65">
        <f t="shared" ref="M31:M94" si="11">L31+M30</f>
        <v>4.6796299424923846E-2</v>
      </c>
      <c r="N31" s="4">
        <f t="shared" ref="N31:N94" si="12">ABS((H31-H30)-(E31-E30))</f>
        <v>0.26957039999999988</v>
      </c>
      <c r="O31" s="9">
        <f t="shared" ref="O31:O94" si="13">N31/($G$12-1)</f>
        <v>1.5646736399430996</v>
      </c>
      <c r="P31" s="9">
        <f>O31+P30</f>
        <v>1.6426233744650647</v>
      </c>
      <c r="Q31" s="9">
        <f t="shared" ref="Q31:Q94" si="14">O31/$C$4</f>
        <v>3.444520946490038E-2</v>
      </c>
      <c r="R31" s="9">
        <f>Q31+R30</f>
        <v>3.6161219030601315E-2</v>
      </c>
      <c r="S31" s="7">
        <f t="shared" si="5"/>
        <v>0.93026114938115134</v>
      </c>
      <c r="T31" s="7">
        <f t="shared" ref="T31:T94" si="15">IF(ABS((F31-R31))&gt;$L$4,F31,"")</f>
        <v>4.4028618602091361E-2</v>
      </c>
      <c r="U31" s="37">
        <f t="shared" ref="U31:U94" si="16">R31/M31</f>
        <v>0.77273672224051426</v>
      </c>
      <c r="V31" s="86">
        <f t="shared" ref="V31:V94" si="17">IF(F31&lt;=$L$5,ABS(R31-F31),"")</f>
        <v>7.8673995714900469E-3</v>
      </c>
      <c r="W31" s="87">
        <f t="shared" ref="W31:W94" si="18">IF(F31&lt;=$L$5,$W$29,"")</f>
        <v>1.1025166965754679E-2</v>
      </c>
      <c r="X31" s="7"/>
    </row>
    <row r="32" spans="2:25">
      <c r="B32" s="75"/>
      <c r="C32" s="76"/>
      <c r="D32" s="61">
        <v>3</v>
      </c>
      <c r="E32" s="4">
        <f t="shared" si="9"/>
        <v>2.9922887999999999</v>
      </c>
      <c r="F32" s="9">
        <f t="shared" si="6"/>
        <v>6.6042927903137039E-2</v>
      </c>
      <c r="G32" s="62">
        <v>718.18181818181802</v>
      </c>
      <c r="H32" s="63">
        <v>3.4119999999999999</v>
      </c>
      <c r="I32" s="9">
        <f t="shared" si="10"/>
        <v>1.1373333333333333</v>
      </c>
      <c r="J32" s="9">
        <f t="shared" si="7"/>
        <v>1.0208089097303634</v>
      </c>
      <c r="K32" s="64">
        <f t="shared" si="8"/>
        <v>0.99037317631425503</v>
      </c>
      <c r="L32" s="65">
        <f t="shared" si="4"/>
        <v>2.2472403076067439E-2</v>
      </c>
      <c r="M32" s="65">
        <f t="shared" si="11"/>
        <v>6.9268702500991292E-2</v>
      </c>
      <c r="N32" s="4">
        <f t="shared" si="12"/>
        <v>0.16357040000000023</v>
      </c>
      <c r="O32" s="9">
        <f t="shared" si="13"/>
        <v>0.94941541487844827</v>
      </c>
      <c r="P32" s="9">
        <f t="shared" ref="P32:P95" si="19">O32+P31</f>
        <v>2.5920387893435128</v>
      </c>
      <c r="Q32" s="9">
        <f t="shared" si="14"/>
        <v>2.0900724598314768E-2</v>
      </c>
      <c r="R32" s="9">
        <f t="shared" ref="R32:R95" si="20">Q32+R31</f>
        <v>5.7061943628916083E-2</v>
      </c>
      <c r="S32" s="7">
        <f t="shared" si="5"/>
        <v>0.93606547225911918</v>
      </c>
      <c r="T32" s="7">
        <f t="shared" si="15"/>
        <v>6.6042927903137039E-2</v>
      </c>
      <c r="U32" s="37">
        <f t="shared" si="16"/>
        <v>0.82377670677604331</v>
      </c>
      <c r="V32" s="86">
        <f t="shared" si="17"/>
        <v>8.9809842742209559E-3</v>
      </c>
      <c r="W32" s="87">
        <f t="shared" si="18"/>
        <v>1.1025166965754679E-2</v>
      </c>
      <c r="X32" s="7"/>
    </row>
    <row r="33" spans="2:24">
      <c r="B33" s="75"/>
      <c r="C33" s="76"/>
      <c r="D33" s="61">
        <v>4</v>
      </c>
      <c r="E33" s="4">
        <f t="shared" si="9"/>
        <v>3.9897184000000001</v>
      </c>
      <c r="F33" s="9">
        <f t="shared" si="6"/>
        <v>8.8057237204182723E-2</v>
      </c>
      <c r="G33" s="62">
        <v>957.57575757575796</v>
      </c>
      <c r="H33" s="63">
        <v>4.5910000000000002</v>
      </c>
      <c r="I33" s="9">
        <f t="shared" si="10"/>
        <v>1.14775</v>
      </c>
      <c r="J33" s="9">
        <f t="shared" si="7"/>
        <v>1.0272271836201265</v>
      </c>
      <c r="K33" s="64">
        <f t="shared" si="8"/>
        <v>1.0057277992028484</v>
      </c>
      <c r="L33" s="65">
        <f t="shared" si="4"/>
        <v>2.2613696942655512E-2</v>
      </c>
      <c r="M33" s="65">
        <f t="shared" si="11"/>
        <v>9.1882399443646803E-2</v>
      </c>
      <c r="N33" s="4">
        <f t="shared" si="12"/>
        <v>0.18157040000000002</v>
      </c>
      <c r="O33" s="9">
        <f t="shared" si="13"/>
        <v>1.0538932266818788</v>
      </c>
      <c r="P33" s="9">
        <f t="shared" si="19"/>
        <v>3.6459320160253919</v>
      </c>
      <c r="Q33" s="9">
        <f t="shared" si="14"/>
        <v>2.320073146245193E-2</v>
      </c>
      <c r="R33" s="9">
        <f t="shared" si="20"/>
        <v>8.0262675091368016E-2</v>
      </c>
      <c r="S33" s="7">
        <f t="shared" si="5"/>
        <v>0.90298083185470013</v>
      </c>
      <c r="T33" s="7">
        <f t="shared" si="15"/>
        <v>8.8057237204182723E-2</v>
      </c>
      <c r="U33" s="37">
        <f t="shared" si="16"/>
        <v>0.87353699486912739</v>
      </c>
      <c r="V33" s="86">
        <f t="shared" si="17"/>
        <v>7.7945621128147069E-3</v>
      </c>
      <c r="W33" s="87">
        <f t="shared" si="18"/>
        <v>1.1025166965754679E-2</v>
      </c>
      <c r="X33" s="7"/>
    </row>
    <row r="34" spans="2:24">
      <c r="B34" s="75"/>
      <c r="C34" s="76"/>
      <c r="D34" s="61">
        <v>5</v>
      </c>
      <c r="E34" s="4">
        <f t="shared" si="9"/>
        <v>4.9871480000000004</v>
      </c>
      <c r="F34" s="9">
        <f t="shared" si="6"/>
        <v>0.11007154650522841</v>
      </c>
      <c r="G34" s="62">
        <v>1196.9696969697</v>
      </c>
      <c r="H34" s="63">
        <v>5.7309999999999999</v>
      </c>
      <c r="I34" s="9">
        <f t="shared" si="10"/>
        <v>1.1461999999999999</v>
      </c>
      <c r="J34" s="9">
        <f t="shared" si="7"/>
        <v>0.99459082184609993</v>
      </c>
      <c r="K34" s="64">
        <f t="shared" si="8"/>
        <v>0.97245944961089614</v>
      </c>
      <c r="L34" s="65">
        <f t="shared" si="4"/>
        <v>2.1895229980101266E-2</v>
      </c>
      <c r="M34" s="65">
        <f t="shared" si="11"/>
        <v>0.11377762942374807</v>
      </c>
      <c r="N34" s="4">
        <f t="shared" si="12"/>
        <v>0.14257039999999943</v>
      </c>
      <c r="O34" s="9">
        <f t="shared" si="13"/>
        <v>0.82752463444110658</v>
      </c>
      <c r="P34" s="9">
        <f t="shared" si="19"/>
        <v>4.4734566504664981</v>
      </c>
      <c r="Q34" s="9">
        <f t="shared" si="14"/>
        <v>1.821738325682128E-2</v>
      </c>
      <c r="R34" s="9">
        <f t="shared" si="20"/>
        <v>9.8480058348189292E-2</v>
      </c>
      <c r="S34" s="7">
        <f t="shared" si="5"/>
        <v>0.81997901469975121</v>
      </c>
      <c r="T34" s="7">
        <f t="shared" si="15"/>
        <v>0.11007154650522841</v>
      </c>
      <c r="U34" s="37">
        <f t="shared" si="16"/>
        <v>0.86554851640839503</v>
      </c>
      <c r="V34" s="86">
        <f t="shared" si="17"/>
        <v>1.1591488157039115E-2</v>
      </c>
      <c r="W34" s="87">
        <f t="shared" si="18"/>
        <v>1.1025166965754679E-2</v>
      </c>
      <c r="X34" s="7"/>
    </row>
    <row r="35" spans="2:24">
      <c r="B35" s="75"/>
      <c r="C35" s="76"/>
      <c r="D35" s="61">
        <v>6</v>
      </c>
      <c r="E35" s="4">
        <f t="shared" si="9"/>
        <v>5.9845775999999997</v>
      </c>
      <c r="F35" s="9">
        <f t="shared" si="6"/>
        <v>0.13208585580627408</v>
      </c>
      <c r="G35" s="62">
        <v>1436.3636363636399</v>
      </c>
      <c r="H35" s="63">
        <v>6.88</v>
      </c>
      <c r="I35" s="9">
        <f t="shared" si="10"/>
        <v>1.1466666666666667</v>
      </c>
      <c r="J35" s="9">
        <f t="shared" si="7"/>
        <v>1.0020348837209303</v>
      </c>
      <c r="K35" s="64">
        <f t="shared" si="8"/>
        <v>0.98013676105519298</v>
      </c>
      <c r="L35" s="65">
        <f t="shared" si="4"/>
        <v>2.2059105860669902E-2</v>
      </c>
      <c r="M35" s="65">
        <f t="shared" si="11"/>
        <v>0.13583673528441798</v>
      </c>
      <c r="N35" s="4">
        <f t="shared" si="12"/>
        <v>0.15157040000000066</v>
      </c>
      <c r="O35" s="9">
        <f t="shared" si="13"/>
        <v>0.87976354034282955</v>
      </c>
      <c r="P35" s="9">
        <f t="shared" si="19"/>
        <v>5.3532201908093278</v>
      </c>
      <c r="Q35" s="9">
        <f t="shared" si="14"/>
        <v>1.9367386688890029E-2</v>
      </c>
      <c r="R35" s="9">
        <f t="shared" si="20"/>
        <v>0.11784744503707932</v>
      </c>
      <c r="S35" s="7">
        <f t="shared" si="5"/>
        <v>0.73465546839361462</v>
      </c>
      <c r="T35" s="7">
        <f t="shared" si="15"/>
        <v>0.13208585580627408</v>
      </c>
      <c r="U35" s="37">
        <f t="shared" si="16"/>
        <v>0.8675668241755643</v>
      </c>
      <c r="V35" s="86">
        <f t="shared" si="17"/>
        <v>1.4238410769194756E-2</v>
      </c>
      <c r="W35" s="87">
        <f t="shared" si="18"/>
        <v>1.1025166965754679E-2</v>
      </c>
      <c r="X35" s="7"/>
    </row>
    <row r="36" spans="2:24">
      <c r="B36" s="75"/>
      <c r="C36" s="76"/>
      <c r="D36" s="61">
        <v>7</v>
      </c>
      <c r="E36" s="4">
        <f t="shared" si="9"/>
        <v>6.9820072</v>
      </c>
      <c r="F36" s="9">
        <f t="shared" si="6"/>
        <v>0.15410016510731978</v>
      </c>
      <c r="G36" s="62">
        <v>1675.7575757575801</v>
      </c>
      <c r="H36" s="63">
        <v>8.0609999999999999</v>
      </c>
      <c r="I36" s="9">
        <f t="shared" si="10"/>
        <v>1.1515714285714285</v>
      </c>
      <c r="J36" s="9">
        <f t="shared" si="7"/>
        <v>1.0255551420419304</v>
      </c>
      <c r="K36" s="64">
        <f t="shared" si="8"/>
        <v>1.0074338684126918</v>
      </c>
      <c r="L36" s="65">
        <f t="shared" si="4"/>
        <v>2.2576888102188893E-2</v>
      </c>
      <c r="M36" s="65">
        <f t="shared" si="11"/>
        <v>0.15841362338660686</v>
      </c>
      <c r="N36" s="4">
        <f t="shared" si="12"/>
        <v>0.1835703999999998</v>
      </c>
      <c r="O36" s="9">
        <f t="shared" si="13"/>
        <v>1.0655018724378142</v>
      </c>
      <c r="P36" s="9">
        <f t="shared" si="19"/>
        <v>6.4187220632471416</v>
      </c>
      <c r="Q36" s="9">
        <f t="shared" si="14"/>
        <v>2.3456287780689363E-2</v>
      </c>
      <c r="R36" s="9">
        <f t="shared" si="20"/>
        <v>0.14130373281776867</v>
      </c>
      <c r="S36" s="7">
        <f t="shared" si="5"/>
        <v>0.68880131765766273</v>
      </c>
      <c r="T36" s="7">
        <f t="shared" si="15"/>
        <v>0.15410016510731978</v>
      </c>
      <c r="U36" s="37">
        <f t="shared" si="16"/>
        <v>0.89199230342025781</v>
      </c>
      <c r="V36" s="86">
        <f t="shared" si="17"/>
        <v>1.2796432289551102E-2</v>
      </c>
      <c r="W36" s="87">
        <f t="shared" si="18"/>
        <v>1.1025166965754679E-2</v>
      </c>
      <c r="X36" s="7"/>
    </row>
    <row r="37" spans="2:24">
      <c r="B37" s="75"/>
      <c r="C37" s="76"/>
      <c r="D37" s="61">
        <v>8</v>
      </c>
      <c r="E37" s="4">
        <f t="shared" si="9"/>
        <v>7.9794368000000002</v>
      </c>
      <c r="F37" s="9">
        <f t="shared" si="6"/>
        <v>0.17611447440836545</v>
      </c>
      <c r="G37" s="62">
        <v>1915.15151515152</v>
      </c>
      <c r="H37" s="63">
        <v>9.1910000000000007</v>
      </c>
      <c r="I37" s="9">
        <f t="shared" si="10"/>
        <v>1.1488750000000001</v>
      </c>
      <c r="J37" s="9">
        <f t="shared" si="7"/>
        <v>0.98357088456098418</v>
      </c>
      <c r="K37" s="64">
        <f t="shared" si="8"/>
        <v>0.9639291035616786</v>
      </c>
      <c r="L37" s="65">
        <f t="shared" si="4"/>
        <v>2.1652633672228604E-2</v>
      </c>
      <c r="M37" s="65">
        <f t="shared" si="11"/>
        <v>0.18006625705883547</v>
      </c>
      <c r="N37" s="4">
        <f t="shared" si="12"/>
        <v>0.13257040000000053</v>
      </c>
      <c r="O37" s="9">
        <f t="shared" si="13"/>
        <v>0.76948140566142875</v>
      </c>
      <c r="P37" s="9">
        <f t="shared" si="19"/>
        <v>7.1882034689085703</v>
      </c>
      <c r="Q37" s="9">
        <f t="shared" si="14"/>
        <v>1.6939601665634095E-2</v>
      </c>
      <c r="R37" s="9">
        <f t="shared" si="20"/>
        <v>0.15824333448340278</v>
      </c>
      <c r="S37" s="7">
        <f t="shared" si="5"/>
        <v>0.8994982381279174</v>
      </c>
      <c r="T37" s="7">
        <f t="shared" si="15"/>
        <v>0.17611447440836545</v>
      </c>
      <c r="U37" s="37">
        <f t="shared" si="16"/>
        <v>0.8788061520693341</v>
      </c>
      <c r="V37" s="86">
        <f t="shared" si="17"/>
        <v>1.787113992496267E-2</v>
      </c>
      <c r="W37" s="87">
        <f t="shared" si="18"/>
        <v>1.1025166965754679E-2</v>
      </c>
      <c r="X37" s="7"/>
    </row>
    <row r="38" spans="2:24">
      <c r="B38" s="75"/>
      <c r="C38" s="76"/>
      <c r="D38" s="61">
        <v>9</v>
      </c>
      <c r="E38" s="4">
        <f t="shared" si="9"/>
        <v>8.9768664000000005</v>
      </c>
      <c r="F38" s="9">
        <f t="shared" si="6"/>
        <v>0.19812878370941112</v>
      </c>
      <c r="G38" s="62">
        <v>2154.54545454546</v>
      </c>
      <c r="H38" s="63">
        <v>10.269</v>
      </c>
      <c r="I38" s="9">
        <f t="shared" si="10"/>
        <v>1.141</v>
      </c>
      <c r="J38" s="9">
        <f t="shared" si="7"/>
        <v>0.94478527607361906</v>
      </c>
      <c r="K38" s="64">
        <f t="shared" si="8"/>
        <v>0.91957130410574184</v>
      </c>
      <c r="L38" s="65">
        <f t="shared" si="4"/>
        <v>2.0798795290558485E-2</v>
      </c>
      <c r="M38" s="65">
        <f t="shared" si="11"/>
        <v>0.20086505234939395</v>
      </c>
      <c r="N38" s="4">
        <f t="shared" si="12"/>
        <v>8.0570399999999154E-2</v>
      </c>
      <c r="O38" s="9">
        <f t="shared" si="13"/>
        <v>0.46765661600706249</v>
      </c>
      <c r="P38" s="9">
        <f t="shared" si="19"/>
        <v>7.6558600849156324</v>
      </c>
      <c r="Q38" s="9">
        <f t="shared" si="14"/>
        <v>1.0295137391459824E-2</v>
      </c>
      <c r="R38" s="9">
        <f t="shared" si="20"/>
        <v>0.16853847187486259</v>
      </c>
      <c r="S38" s="7">
        <f t="shared" si="5"/>
        <v>1.0794322473449403</v>
      </c>
      <c r="T38" s="7">
        <f t="shared" si="15"/>
        <v>0.19812878370941112</v>
      </c>
      <c r="U38" s="37">
        <f t="shared" si="16"/>
        <v>0.83906319144904806</v>
      </c>
      <c r="V38" s="86">
        <f t="shared" si="17"/>
        <v>2.9590311834548522E-2</v>
      </c>
      <c r="W38" s="87">
        <f t="shared" si="18"/>
        <v>1.1025166965754679E-2</v>
      </c>
      <c r="X38" s="7"/>
    </row>
    <row r="39" spans="2:24">
      <c r="B39" s="75"/>
      <c r="C39" s="76"/>
      <c r="D39" s="61">
        <v>10</v>
      </c>
      <c r="E39" s="4">
        <f t="shared" si="9"/>
        <v>9.9742960000000007</v>
      </c>
      <c r="F39" s="9">
        <f t="shared" si="6"/>
        <v>0.22014309301045681</v>
      </c>
      <c r="G39" s="62">
        <v>2393.9393939393899</v>
      </c>
      <c r="H39" s="63">
        <v>11.396000000000001</v>
      </c>
      <c r="I39" s="9">
        <f t="shared" si="10"/>
        <v>1.1396000000000002</v>
      </c>
      <c r="J39" s="9">
        <f t="shared" si="7"/>
        <v>0.98894348894348938</v>
      </c>
      <c r="K39" s="64">
        <f t="shared" si="8"/>
        <v>0.96136999974691306</v>
      </c>
      <c r="L39" s="65">
        <f t="shared" si="4"/>
        <v>2.1770907846857226E-2</v>
      </c>
      <c r="M39" s="65">
        <f t="shared" si="11"/>
        <v>0.22263596019625118</v>
      </c>
      <c r="N39" s="4">
        <f t="shared" si="12"/>
        <v>0.12957040000000042</v>
      </c>
      <c r="O39" s="9">
        <f t="shared" si="13"/>
        <v>0.7520684370275228</v>
      </c>
      <c r="P39" s="9">
        <f t="shared" si="19"/>
        <v>8.4079285219431554</v>
      </c>
      <c r="Q39" s="9">
        <f t="shared" si="14"/>
        <v>1.6556267188277882E-2</v>
      </c>
      <c r="R39" s="9">
        <f t="shared" si="20"/>
        <v>0.18509473906314047</v>
      </c>
      <c r="S39" s="7">
        <f t="shared" si="5"/>
        <v>1.1804274654215896</v>
      </c>
      <c r="T39" s="7">
        <f t="shared" si="15"/>
        <v>0.22014309301045681</v>
      </c>
      <c r="U39" s="37">
        <f t="shared" si="16"/>
        <v>0.83137844802780947</v>
      </c>
      <c r="V39" s="86">
        <f t="shared" si="17"/>
        <v>3.5048353947316341E-2</v>
      </c>
      <c r="W39" s="87">
        <f t="shared" si="18"/>
        <v>1.1025166965754679E-2</v>
      </c>
      <c r="X39" s="7"/>
    </row>
    <row r="40" spans="2:24">
      <c r="B40" s="75"/>
      <c r="C40" s="76"/>
      <c r="D40" s="61">
        <v>11</v>
      </c>
      <c r="E40" s="4">
        <f t="shared" si="9"/>
        <v>10.971725600000001</v>
      </c>
      <c r="F40" s="9">
        <f t="shared" si="6"/>
        <v>0.24215740231150248</v>
      </c>
      <c r="G40" s="62">
        <v>2633.3333333333298</v>
      </c>
      <c r="H40" s="63">
        <v>12.539</v>
      </c>
      <c r="I40" s="9">
        <f t="shared" si="10"/>
        <v>1.139909090909091</v>
      </c>
      <c r="J40" s="9">
        <f t="shared" si="7"/>
        <v>1.002711539995214</v>
      </c>
      <c r="K40" s="64">
        <f t="shared" si="8"/>
        <v>0.97501855342566091</v>
      </c>
      <c r="L40" s="65">
        <f t="shared" si="4"/>
        <v>2.2074001981182478E-2</v>
      </c>
      <c r="M40" s="65">
        <f t="shared" si="11"/>
        <v>0.24470996217743365</v>
      </c>
      <c r="N40" s="4">
        <f t="shared" si="12"/>
        <v>0.14557039999999866</v>
      </c>
      <c r="O40" s="9">
        <f t="shared" si="13"/>
        <v>0.84493760307500743</v>
      </c>
      <c r="P40" s="9">
        <f t="shared" si="19"/>
        <v>9.2528661250181621</v>
      </c>
      <c r="Q40" s="9">
        <f t="shared" si="14"/>
        <v>1.8600717734177381E-2</v>
      </c>
      <c r="R40" s="9">
        <f t="shared" si="20"/>
        <v>0.20369545679731785</v>
      </c>
      <c r="S40" s="7">
        <f t="shared" si="5"/>
        <v>1.1583710384853094</v>
      </c>
      <c r="T40" s="7">
        <f t="shared" si="15"/>
        <v>0.24215740231150248</v>
      </c>
      <c r="U40" s="37">
        <f t="shared" si="16"/>
        <v>0.83239544064668236</v>
      </c>
      <c r="V40" s="86">
        <f t="shared" si="17"/>
        <v>3.8461945514184637E-2</v>
      </c>
      <c r="W40" s="87">
        <f t="shared" si="18"/>
        <v>1.1025166965754679E-2</v>
      </c>
      <c r="X40" s="7"/>
    </row>
    <row r="41" spans="2:24">
      <c r="B41" s="75"/>
      <c r="C41" s="76"/>
      <c r="D41" s="61">
        <v>12</v>
      </c>
      <c r="E41" s="4">
        <f t="shared" si="9"/>
        <v>11.969155199999999</v>
      </c>
      <c r="F41" s="9">
        <f t="shared" si="6"/>
        <v>0.26417171161254815</v>
      </c>
      <c r="G41" s="62">
        <v>2872.7272727272698</v>
      </c>
      <c r="H41" s="63">
        <v>13.818</v>
      </c>
      <c r="I41" s="9">
        <f t="shared" si="10"/>
        <v>1.1515</v>
      </c>
      <c r="J41" s="9">
        <f t="shared" si="7"/>
        <v>1.1107251411202779</v>
      </c>
      <c r="K41" s="64">
        <f t="shared" si="8"/>
        <v>1.091031259695032</v>
      </c>
      <c r="L41" s="65">
        <f t="shared" si="4"/>
        <v>2.445184680506941E-2</v>
      </c>
      <c r="M41" s="65">
        <f t="shared" si="11"/>
        <v>0.26916180898250308</v>
      </c>
      <c r="N41" s="4">
        <f t="shared" si="12"/>
        <v>0.28157040000000144</v>
      </c>
      <c r="O41" s="9">
        <f t="shared" si="13"/>
        <v>1.6343255144787296</v>
      </c>
      <c r="P41" s="9">
        <f t="shared" si="19"/>
        <v>10.887191639496892</v>
      </c>
      <c r="Q41" s="9">
        <f t="shared" si="14"/>
        <v>3.5978547374325369E-2</v>
      </c>
      <c r="R41" s="9">
        <f t="shared" si="20"/>
        <v>0.23967400417164322</v>
      </c>
      <c r="S41" s="7">
        <f t="shared" si="5"/>
        <v>1.0057173467947387</v>
      </c>
      <c r="T41" s="7">
        <f t="shared" si="15"/>
        <v>0.26417171161254815</v>
      </c>
      <c r="U41" s="37">
        <f t="shared" si="16"/>
        <v>0.8904458068463319</v>
      </c>
      <c r="V41" s="86" t="str">
        <f t="shared" si="17"/>
        <v/>
      </c>
      <c r="W41" s="87" t="str">
        <f t="shared" si="18"/>
        <v/>
      </c>
      <c r="X41" s="7"/>
    </row>
    <row r="42" spans="2:24">
      <c r="B42" s="75"/>
      <c r="C42" s="76"/>
      <c r="D42" s="61">
        <v>13</v>
      </c>
      <c r="E42" s="4">
        <f t="shared" si="9"/>
        <v>12.9665848</v>
      </c>
      <c r="F42" s="9">
        <f t="shared" si="6"/>
        <v>0.28618602091359385</v>
      </c>
      <c r="G42" s="62">
        <v>3112.1212121212102</v>
      </c>
      <c r="H42" s="63">
        <v>14.975</v>
      </c>
      <c r="I42" s="9">
        <f t="shared" si="10"/>
        <v>1.1519230769230768</v>
      </c>
      <c r="J42" s="9">
        <f t="shared" si="7"/>
        <v>1.0044073455759601</v>
      </c>
      <c r="K42" s="64">
        <f t="shared" si="8"/>
        <v>0.98696103789456768</v>
      </c>
      <c r="L42" s="65">
        <f t="shared" si="4"/>
        <v>2.2111333969751464E-2</v>
      </c>
      <c r="M42" s="65">
        <f t="shared" si="11"/>
        <v>0.29127314295225454</v>
      </c>
      <c r="N42" s="4">
        <f t="shared" si="12"/>
        <v>0.15957039999999978</v>
      </c>
      <c r="O42" s="9">
        <f t="shared" si="13"/>
        <v>0.92619812336657192</v>
      </c>
      <c r="P42" s="9">
        <f t="shared" si="19"/>
        <v>11.813389762863464</v>
      </c>
      <c r="Q42" s="9">
        <f t="shared" si="14"/>
        <v>2.038961196183978E-2</v>
      </c>
      <c r="R42" s="9">
        <f t="shared" si="20"/>
        <v>0.260063616133483</v>
      </c>
      <c r="S42" s="7">
        <f t="shared" si="5"/>
        <v>1.0155846956872878</v>
      </c>
      <c r="T42" s="7">
        <f t="shared" si="15"/>
        <v>0.28618602091359385</v>
      </c>
      <c r="U42" s="37">
        <f t="shared" si="16"/>
        <v>0.89285134048940651</v>
      </c>
      <c r="V42" s="86" t="str">
        <f t="shared" si="17"/>
        <v/>
      </c>
      <c r="W42" s="87" t="str">
        <f t="shared" si="18"/>
        <v/>
      </c>
      <c r="X42" s="7"/>
    </row>
    <row r="43" spans="2:24">
      <c r="B43" s="75"/>
      <c r="C43" s="76"/>
      <c r="D43" s="61">
        <v>14</v>
      </c>
      <c r="E43" s="4">
        <f t="shared" si="9"/>
        <v>13.9640144</v>
      </c>
      <c r="F43" s="9">
        <f t="shared" si="6"/>
        <v>0.30820033021463955</v>
      </c>
      <c r="G43" s="62">
        <v>3351.5151515151501</v>
      </c>
      <c r="H43" s="63">
        <v>16.181999999999999</v>
      </c>
      <c r="I43" s="9">
        <f t="shared" si="10"/>
        <v>1.1558571428571427</v>
      </c>
      <c r="J43" s="9">
        <f t="shared" si="7"/>
        <v>1.0442466938573716</v>
      </c>
      <c r="K43" s="64">
        <f t="shared" si="8"/>
        <v>1.0296127681406586</v>
      </c>
      <c r="L43" s="65">
        <f t="shared" si="4"/>
        <v>2.2988369705170538E-2</v>
      </c>
      <c r="M43" s="65">
        <f t="shared" si="11"/>
        <v>0.31426151265742508</v>
      </c>
      <c r="N43" s="4">
        <f t="shared" si="12"/>
        <v>0.20957039999999871</v>
      </c>
      <c r="O43" s="9">
        <f t="shared" si="13"/>
        <v>1.2164142672649871</v>
      </c>
      <c r="P43" s="9">
        <f t="shared" si="19"/>
        <v>13.029804030128451</v>
      </c>
      <c r="Q43" s="9">
        <f t="shared" si="14"/>
        <v>2.6778519917776272E-2</v>
      </c>
      <c r="R43" s="9">
        <f t="shared" si="20"/>
        <v>0.2868421360512593</v>
      </c>
      <c r="S43" s="7">
        <f t="shared" si="5"/>
        <v>0.94593282115166621</v>
      </c>
      <c r="T43" s="7">
        <f t="shared" si="15"/>
        <v>0.30820033021463955</v>
      </c>
      <c r="U43" s="37">
        <f t="shared" si="16"/>
        <v>0.91274981026373569</v>
      </c>
      <c r="V43" s="86" t="str">
        <f t="shared" si="17"/>
        <v/>
      </c>
      <c r="W43" s="87" t="str">
        <f t="shared" si="18"/>
        <v/>
      </c>
      <c r="X43" s="7"/>
    </row>
    <row r="44" spans="2:24">
      <c r="B44" s="75"/>
      <c r="C44" s="76"/>
      <c r="D44" s="61">
        <v>15</v>
      </c>
      <c r="E44" s="4">
        <f t="shared" si="9"/>
        <v>14.961444</v>
      </c>
      <c r="F44" s="9">
        <f t="shared" si="6"/>
        <v>0.33021463951568519</v>
      </c>
      <c r="G44" s="62">
        <v>3590.9090909090901</v>
      </c>
      <c r="H44" s="63">
        <v>17.341999999999999</v>
      </c>
      <c r="I44" s="9">
        <f t="shared" si="10"/>
        <v>1.1561333333333332</v>
      </c>
      <c r="J44" s="9">
        <f t="shared" si="7"/>
        <v>1.0033444816053514</v>
      </c>
      <c r="K44" s="64">
        <f t="shared" si="8"/>
        <v>0.98952014170933322</v>
      </c>
      <c r="L44" s="65">
        <f t="shared" si="4"/>
        <v>2.2087935753557546E-2</v>
      </c>
      <c r="M44" s="65">
        <f t="shared" si="11"/>
        <v>0.33634944841098263</v>
      </c>
      <c r="N44" s="4">
        <f t="shared" si="12"/>
        <v>0.16257039999999989</v>
      </c>
      <c r="O44" s="9">
        <f t="shared" si="13"/>
        <v>0.94361109200047788</v>
      </c>
      <c r="P44" s="9">
        <f t="shared" si="19"/>
        <v>13.973415122128928</v>
      </c>
      <c r="Q44" s="9">
        <f t="shared" si="14"/>
        <v>2.0772946439195993E-2</v>
      </c>
      <c r="R44" s="9">
        <f t="shared" si="20"/>
        <v>0.30761508249045527</v>
      </c>
      <c r="S44" s="7">
        <f t="shared" si="5"/>
        <v>0.87453964975265641</v>
      </c>
      <c r="T44" s="7">
        <f t="shared" si="15"/>
        <v>0.33021463951568519</v>
      </c>
      <c r="U44" s="37">
        <f t="shared" si="16"/>
        <v>0.91456990324712206</v>
      </c>
      <c r="V44" s="86" t="str">
        <f t="shared" si="17"/>
        <v/>
      </c>
      <c r="W44" s="87" t="str">
        <f t="shared" si="18"/>
        <v/>
      </c>
      <c r="X44" s="7"/>
    </row>
    <row r="45" spans="2:24">
      <c r="B45" s="75"/>
      <c r="C45" s="76"/>
      <c r="D45" s="61">
        <v>16</v>
      </c>
      <c r="E45" s="4">
        <f t="shared" si="9"/>
        <v>15.9588736</v>
      </c>
      <c r="F45" s="9">
        <f t="shared" si="6"/>
        <v>0.35222894881673089</v>
      </c>
      <c r="G45" s="62">
        <v>3830.30303030303</v>
      </c>
      <c r="H45" s="63">
        <v>18.488</v>
      </c>
      <c r="I45" s="9">
        <f t="shared" si="10"/>
        <v>1.1555</v>
      </c>
      <c r="J45" s="9">
        <f t="shared" si="7"/>
        <v>0.99177845088706262</v>
      </c>
      <c r="K45" s="64">
        <f t="shared" si="8"/>
        <v>0.97757765724042811</v>
      </c>
      <c r="L45" s="65">
        <f t="shared" si="4"/>
        <v>2.1833317575939738E-2</v>
      </c>
      <c r="M45" s="65">
        <f t="shared" si="11"/>
        <v>0.35818276598692239</v>
      </c>
      <c r="N45" s="4">
        <f t="shared" si="12"/>
        <v>0.14857040000000055</v>
      </c>
      <c r="O45" s="9">
        <f t="shared" si="13"/>
        <v>0.86235057170892371</v>
      </c>
      <c r="P45" s="9">
        <f t="shared" si="19"/>
        <v>14.835765693837851</v>
      </c>
      <c r="Q45" s="9">
        <f t="shared" si="14"/>
        <v>1.8984052211533819E-2</v>
      </c>
      <c r="R45" s="9">
        <f t="shared" si="20"/>
        <v>0.32659913470198909</v>
      </c>
      <c r="S45" s="7">
        <f t="shared" si="5"/>
        <v>0.66484014412575365</v>
      </c>
      <c r="T45" s="7">
        <f t="shared" si="15"/>
        <v>0.35222894881673089</v>
      </c>
      <c r="U45" s="37">
        <f t="shared" si="16"/>
        <v>0.91182258253573689</v>
      </c>
      <c r="V45" s="86" t="str">
        <f t="shared" si="17"/>
        <v/>
      </c>
      <c r="W45" s="87" t="str">
        <f t="shared" si="18"/>
        <v/>
      </c>
      <c r="X45" s="7"/>
    </row>
    <row r="46" spans="2:24">
      <c r="B46" s="75"/>
      <c r="C46" s="76"/>
      <c r="D46" s="61">
        <v>17</v>
      </c>
      <c r="E46" s="4">
        <f t="shared" si="9"/>
        <v>16.956303200000001</v>
      </c>
      <c r="F46" s="9">
        <f t="shared" si="6"/>
        <v>0.37424325811777659</v>
      </c>
      <c r="G46" s="62">
        <v>4069.69696969697</v>
      </c>
      <c r="H46" s="63">
        <v>19.684000000000001</v>
      </c>
      <c r="I46" s="9">
        <f t="shared" si="10"/>
        <v>1.1578823529411766</v>
      </c>
      <c r="J46" s="9">
        <f t="shared" si="7"/>
        <v>1.0329201381832973</v>
      </c>
      <c r="K46" s="64">
        <f t="shared" si="8"/>
        <v>1.0202293874865207</v>
      </c>
      <c r="L46" s="65">
        <f t="shared" si="4"/>
        <v>2.2739023405245952E-2</v>
      </c>
      <c r="M46" s="65">
        <f t="shared" si="11"/>
        <v>0.38092178939216836</v>
      </c>
      <c r="N46" s="4">
        <f t="shared" si="12"/>
        <v>0.19857040000000126</v>
      </c>
      <c r="O46" s="9">
        <f t="shared" si="13"/>
        <v>1.1525667156073491</v>
      </c>
      <c r="P46" s="9">
        <f t="shared" si="19"/>
        <v>15.988332409445201</v>
      </c>
      <c r="Q46" s="9">
        <f t="shared" si="14"/>
        <v>2.5372960167470537E-2</v>
      </c>
      <c r="R46" s="9">
        <f t="shared" si="20"/>
        <v>0.35197209486945963</v>
      </c>
      <c r="S46" s="7">
        <f t="shared" si="5"/>
        <v>0.47031360284768658</v>
      </c>
      <c r="T46" s="7">
        <f t="shared" si="15"/>
        <v>0.37424325811777659</v>
      </c>
      <c r="U46" s="37">
        <f t="shared" si="16"/>
        <v>0.92400094893782958</v>
      </c>
      <c r="V46" s="86" t="str">
        <f t="shared" si="17"/>
        <v/>
      </c>
      <c r="W46" s="87" t="str">
        <f t="shared" si="18"/>
        <v/>
      </c>
      <c r="X46" s="7"/>
    </row>
    <row r="47" spans="2:24">
      <c r="B47" s="75"/>
      <c r="C47" s="76"/>
      <c r="D47" s="61">
        <v>18</v>
      </c>
      <c r="E47" s="4">
        <f t="shared" si="9"/>
        <v>17.953732800000001</v>
      </c>
      <c r="F47" s="9">
        <f t="shared" si="6"/>
        <v>0.39625756741882223</v>
      </c>
      <c r="G47" s="62">
        <v>4309.0909090909099</v>
      </c>
      <c r="H47" s="63">
        <v>20.812999999999999</v>
      </c>
      <c r="I47" s="9">
        <f t="shared" si="10"/>
        <v>1.1562777777777777</v>
      </c>
      <c r="J47" s="9">
        <f t="shared" si="7"/>
        <v>0.976408975159754</v>
      </c>
      <c r="K47" s="64">
        <f t="shared" si="8"/>
        <v>0.96307606895675424</v>
      </c>
      <c r="L47" s="65">
        <f t="shared" si="4"/>
        <v>2.1494969183483852E-2</v>
      </c>
      <c r="M47" s="65">
        <f t="shared" si="11"/>
        <v>0.40241675857565223</v>
      </c>
      <c r="N47" s="4">
        <f t="shared" si="12"/>
        <v>0.13157039999999753</v>
      </c>
      <c r="O47" s="9">
        <f t="shared" si="13"/>
        <v>0.76367708278344293</v>
      </c>
      <c r="P47" s="9">
        <f t="shared" si="19"/>
        <v>16.752009492228645</v>
      </c>
      <c r="Q47" s="9">
        <f t="shared" si="14"/>
        <v>1.6811823506514979E-2</v>
      </c>
      <c r="R47" s="9">
        <f t="shared" si="20"/>
        <v>0.36878391837597463</v>
      </c>
      <c r="S47" s="7">
        <f t="shared" si="5"/>
        <v>0.47089403513548589</v>
      </c>
      <c r="T47" s="7">
        <f t="shared" si="15"/>
        <v>0.39625756741882223</v>
      </c>
      <c r="U47" s="37">
        <f t="shared" si="16"/>
        <v>0.91642286390179051</v>
      </c>
      <c r="V47" s="86" t="str">
        <f t="shared" si="17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9"/>
        <v>18.951162400000001</v>
      </c>
      <c r="F48" s="9">
        <f t="shared" si="6"/>
        <v>0.41827187671986793</v>
      </c>
      <c r="G48" s="62">
        <v>4548.4848484848499</v>
      </c>
      <c r="H48" s="63">
        <v>21.92</v>
      </c>
      <c r="I48" s="9">
        <f t="shared" si="10"/>
        <v>1.1536842105263159</v>
      </c>
      <c r="J48" s="9">
        <f t="shared" si="7"/>
        <v>0.9595346715328491</v>
      </c>
      <c r="K48" s="64">
        <f t="shared" si="8"/>
        <v>0.94430930764847809</v>
      </c>
      <c r="L48" s="65">
        <f t="shared" si="4"/>
        <v>2.1123493044201413E-2</v>
      </c>
      <c r="M48" s="65">
        <f t="shared" si="11"/>
        <v>0.42354025161985365</v>
      </c>
      <c r="N48" s="4">
        <f t="shared" si="12"/>
        <v>0.10957040000000262</v>
      </c>
      <c r="O48" s="9">
        <f t="shared" si="13"/>
        <v>0.63598197946816704</v>
      </c>
      <c r="P48" s="9">
        <f t="shared" si="19"/>
        <v>17.387991471696811</v>
      </c>
      <c r="Q48" s="9">
        <f t="shared" si="14"/>
        <v>1.4000704005903513E-2</v>
      </c>
      <c r="R48" s="9">
        <f t="shared" si="20"/>
        <v>0.38278462238187816</v>
      </c>
      <c r="S48" s="7">
        <f t="shared" si="5"/>
        <v>0.58532092069758135</v>
      </c>
      <c r="T48" s="7">
        <f t="shared" si="15"/>
        <v>0.41827187671986793</v>
      </c>
      <c r="U48" s="37">
        <f t="shared" si="16"/>
        <v>0.90377389378671025</v>
      </c>
      <c r="V48" s="86" t="str">
        <f t="shared" si="17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9"/>
        <v>19.948592000000001</v>
      </c>
      <c r="F49" s="9">
        <f t="shared" si="6"/>
        <v>0.44028618602091363</v>
      </c>
      <c r="G49" s="62">
        <v>4787.8787878787898</v>
      </c>
      <c r="H49" s="63">
        <v>22.905000000000001</v>
      </c>
      <c r="I49" s="9">
        <f t="shared" si="10"/>
        <v>1.1452500000000001</v>
      </c>
      <c r="J49" s="9">
        <f t="shared" si="7"/>
        <v>0.86007421960270625</v>
      </c>
      <c r="K49" s="64">
        <f t="shared" si="8"/>
        <v>0.84023908584801088</v>
      </c>
      <c r="L49" s="65">
        <f t="shared" si="4"/>
        <v>1.8933939892189462E-2</v>
      </c>
      <c r="M49" s="65">
        <f t="shared" si="11"/>
        <v>0.44247419151204309</v>
      </c>
      <c r="N49" s="4">
        <f t="shared" si="12"/>
        <v>1.2429600000000818E-2</v>
      </c>
      <c r="O49" s="9">
        <f t="shared" si="13"/>
        <v>7.2145411644001109E-2</v>
      </c>
      <c r="P49" s="9">
        <f t="shared" si="19"/>
        <v>17.460136883340812</v>
      </c>
      <c r="Q49" s="9">
        <f t="shared" si="14"/>
        <v>1.588231406582303E-3</v>
      </c>
      <c r="R49" s="9">
        <f t="shared" si="20"/>
        <v>0.38437285378846048</v>
      </c>
      <c r="S49" s="7">
        <f t="shared" si="5"/>
        <v>0.73465546839361939</v>
      </c>
      <c r="T49" s="7">
        <f t="shared" si="15"/>
        <v>0.44028618602091363</v>
      </c>
      <c r="U49" s="37">
        <f t="shared" si="16"/>
        <v>0.86868988330136032</v>
      </c>
      <c r="V49" s="86" t="str">
        <f t="shared" si="17"/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9"/>
        <v>20.946021600000002</v>
      </c>
      <c r="F50" s="9">
        <f t="shared" si="6"/>
        <v>0.46230049532195933</v>
      </c>
      <c r="G50" s="62">
        <v>5027.2727272727298</v>
      </c>
      <c r="H50" s="63">
        <v>23.992999999999999</v>
      </c>
      <c r="I50" s="9">
        <f t="shared" si="10"/>
        <v>1.1425238095238095</v>
      </c>
      <c r="J50" s="9">
        <f t="shared" si="7"/>
        <v>0.95227774767640339</v>
      </c>
      <c r="K50" s="64">
        <f t="shared" si="8"/>
        <v>0.92810165015495849</v>
      </c>
      <c r="L50" s="65">
        <f t="shared" si="4"/>
        <v>2.0963736877851479E-2</v>
      </c>
      <c r="M50" s="65">
        <f t="shared" si="11"/>
        <v>0.46343792838989456</v>
      </c>
      <c r="N50" s="4">
        <f t="shared" si="12"/>
        <v>9.0570399999997164E-2</v>
      </c>
      <c r="O50" s="9">
        <f t="shared" si="13"/>
        <v>0.52569984478673526</v>
      </c>
      <c r="P50" s="9">
        <f t="shared" si="19"/>
        <v>17.985836728127548</v>
      </c>
      <c r="Q50" s="9">
        <f t="shared" si="14"/>
        <v>1.1572918982646898E-2</v>
      </c>
      <c r="R50" s="9">
        <f t="shared" si="20"/>
        <v>0.39594577277110737</v>
      </c>
      <c r="S50" s="7">
        <f t="shared" si="5"/>
        <v>0.68647958850648405</v>
      </c>
      <c r="T50" s="7">
        <f t="shared" si="15"/>
        <v>0.46230049532195933</v>
      </c>
      <c r="U50" s="37">
        <f t="shared" si="16"/>
        <v>0.85436635310952491</v>
      </c>
      <c r="V50" s="86" t="str">
        <f t="shared" si="17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9"/>
        <v>21.943451200000002</v>
      </c>
      <c r="F51" s="9">
        <f t="shared" si="6"/>
        <v>0.48431480462300497</v>
      </c>
      <c r="G51" s="62">
        <v>5266.6666666666697</v>
      </c>
      <c r="H51" s="63">
        <v>25.132000000000001</v>
      </c>
      <c r="I51" s="9">
        <f t="shared" si="10"/>
        <v>1.1423636363636365</v>
      </c>
      <c r="J51" s="9">
        <f t="shared" si="7"/>
        <v>0.99705554671335594</v>
      </c>
      <c r="K51" s="64">
        <f t="shared" si="8"/>
        <v>0.971606415005977</v>
      </c>
      <c r="L51" s="65">
        <f t="shared" si="4"/>
        <v>2.1949489195671017E-2</v>
      </c>
      <c r="M51" s="65">
        <f t="shared" si="11"/>
        <v>0.48538741758556558</v>
      </c>
      <c r="N51" s="4">
        <f t="shared" si="12"/>
        <v>0.14157040000000265</v>
      </c>
      <c r="O51" s="9">
        <f t="shared" si="13"/>
        <v>0.82172031156315684</v>
      </c>
      <c r="P51" s="9">
        <f t="shared" si="19"/>
        <v>18.807557039690707</v>
      </c>
      <c r="Q51" s="9">
        <f t="shared" si="14"/>
        <v>1.8089605097702958E-2</v>
      </c>
      <c r="R51" s="9">
        <f t="shared" si="20"/>
        <v>0.41403537786881034</v>
      </c>
      <c r="S51" s="7">
        <f t="shared" si="5"/>
        <v>0.60812122965390469</v>
      </c>
      <c r="T51" s="7">
        <f t="shared" si="15"/>
        <v>0.48431480462300497</v>
      </c>
      <c r="U51" s="37">
        <f t="shared" si="16"/>
        <v>0.85299981595798768</v>
      </c>
      <c r="V51" s="86" t="str">
        <f t="shared" si="17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9"/>
        <v>22.940880800000002</v>
      </c>
      <c r="F52" s="9">
        <f t="shared" si="6"/>
        <v>0.50632911392405067</v>
      </c>
      <c r="G52" s="62">
        <v>5506.0606060606096</v>
      </c>
      <c r="H52" s="63">
        <v>26.273</v>
      </c>
      <c r="I52" s="9">
        <f t="shared" si="10"/>
        <v>1.142304347826087</v>
      </c>
      <c r="J52" s="9">
        <f t="shared" si="7"/>
        <v>0.99885814334107093</v>
      </c>
      <c r="K52" s="64">
        <f t="shared" si="8"/>
        <v>0.97331248421581673</v>
      </c>
      <c r="L52" s="65">
        <f t="shared" si="4"/>
        <v>2.1989172115378559E-2</v>
      </c>
      <c r="M52" s="65">
        <f t="shared" si="11"/>
        <v>0.50737658970094413</v>
      </c>
      <c r="N52" s="4">
        <f t="shared" si="12"/>
        <v>0.14357039999999799</v>
      </c>
      <c r="O52" s="9">
        <f t="shared" si="13"/>
        <v>0.83332895731906664</v>
      </c>
      <c r="P52" s="9">
        <f t="shared" si="19"/>
        <v>19.640885997009775</v>
      </c>
      <c r="Q52" s="9">
        <f t="shared" si="14"/>
        <v>1.834516141593983E-2</v>
      </c>
      <c r="R52" s="9">
        <f t="shared" si="20"/>
        <v>0.43238053928475018</v>
      </c>
      <c r="S52" s="7">
        <f t="shared" si="5"/>
        <v>0.50944774072844057</v>
      </c>
      <c r="T52" s="7">
        <f t="shared" si="15"/>
        <v>0.50632911392405067</v>
      </c>
      <c r="U52" s="37">
        <f t="shared" si="16"/>
        <v>0.85218858745454173</v>
      </c>
      <c r="V52" s="86" t="str">
        <f t="shared" si="17"/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9"/>
        <v>23.938310399999999</v>
      </c>
      <c r="F53" s="9">
        <f t="shared" si="6"/>
        <v>0.52834342322509631</v>
      </c>
      <c r="G53" s="62">
        <v>5745.4545454545496</v>
      </c>
      <c r="H53" s="63">
        <v>27.385000000000002</v>
      </c>
      <c r="I53" s="9">
        <f t="shared" si="10"/>
        <v>1.1410416666666667</v>
      </c>
      <c r="J53" s="9">
        <f t="shared" si="7"/>
        <v>0.97454811027935162</v>
      </c>
      <c r="K53" s="64">
        <f t="shared" si="8"/>
        <v>0.94857448067308647</v>
      </c>
      <c r="L53" s="65">
        <f t="shared" si="4"/>
        <v>2.1454003528439222E-2</v>
      </c>
      <c r="M53" s="65">
        <f t="shared" si="11"/>
        <v>0.52883059322938331</v>
      </c>
      <c r="N53" s="4">
        <f t="shared" si="12"/>
        <v>0.11457040000000518</v>
      </c>
      <c r="O53" s="9">
        <f t="shared" si="13"/>
        <v>0.66500359385802399</v>
      </c>
      <c r="P53" s="9">
        <f t="shared" si="19"/>
        <v>20.3058895908678</v>
      </c>
      <c r="Q53" s="9">
        <f t="shared" si="14"/>
        <v>1.4639594801497503E-2</v>
      </c>
      <c r="R53" s="9">
        <f t="shared" si="20"/>
        <v>0.44702013408624769</v>
      </c>
      <c r="S53" s="7">
        <f t="shared" si="5"/>
        <v>0.47346093888503316</v>
      </c>
      <c r="T53" s="7">
        <f t="shared" si="15"/>
        <v>0.52834342322509631</v>
      </c>
      <c r="U53" s="37">
        <f t="shared" si="16"/>
        <v>0.84529930720621171</v>
      </c>
      <c r="V53" s="86" t="str">
        <f t="shared" si="17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9"/>
        <v>24.935739999999999</v>
      </c>
      <c r="F54" s="9">
        <f t="shared" si="6"/>
        <v>0.55035773252614206</v>
      </c>
      <c r="G54" s="62">
        <v>5984.8484848484904</v>
      </c>
      <c r="H54" s="63">
        <v>28.445</v>
      </c>
      <c r="I54" s="9">
        <f t="shared" si="10"/>
        <v>1.1377999999999999</v>
      </c>
      <c r="J54" s="9">
        <f t="shared" si="7"/>
        <v>0.93162242924942762</v>
      </c>
      <c r="K54" s="64">
        <f t="shared" si="8"/>
        <v>0.90421668121714815</v>
      </c>
      <c r="L54" s="65">
        <f t="shared" si="4"/>
        <v>2.0509024309288446E-2</v>
      </c>
      <c r="M54" s="65">
        <f t="shared" si="11"/>
        <v>0.54933961753867178</v>
      </c>
      <c r="N54" s="4">
        <f t="shared" si="12"/>
        <v>6.2570399999998472E-2</v>
      </c>
      <c r="O54" s="9">
        <f t="shared" si="13"/>
        <v>0.36317880420362686</v>
      </c>
      <c r="P54" s="9">
        <f t="shared" si="19"/>
        <v>20.669068395071427</v>
      </c>
      <c r="Q54" s="9">
        <f t="shared" si="14"/>
        <v>7.9951305273225515E-3</v>
      </c>
      <c r="R54" s="9">
        <f t="shared" si="20"/>
        <v>0.45501526461357023</v>
      </c>
      <c r="S54" s="7">
        <f t="shared" si="5"/>
        <v>0.45082407966095589</v>
      </c>
      <c r="T54" s="7">
        <f t="shared" si="15"/>
        <v>0.55035773252614206</v>
      </c>
      <c r="U54" s="37">
        <f t="shared" si="16"/>
        <v>0.82829501111220794</v>
      </c>
      <c r="V54" s="86" t="str">
        <f t="shared" si="17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9"/>
        <v>25.933169599999999</v>
      </c>
      <c r="F55" s="9">
        <f t="shared" si="6"/>
        <v>0.57237204182718771</v>
      </c>
      <c r="G55" s="62">
        <v>6224.2424242424304</v>
      </c>
      <c r="H55" s="63">
        <v>29.556999999999999</v>
      </c>
      <c r="I55" s="9">
        <f t="shared" si="10"/>
        <v>1.1368076923076922</v>
      </c>
      <c r="J55" s="9">
        <f t="shared" si="7"/>
        <v>0.97817775822985953</v>
      </c>
      <c r="K55" s="64">
        <f t="shared" si="8"/>
        <v>0.94857448067308348</v>
      </c>
      <c r="L55" s="65">
        <f t="shared" si="4"/>
        <v>2.153390772107561E-2</v>
      </c>
      <c r="M55" s="65">
        <f t="shared" si="11"/>
        <v>0.57087352525974744</v>
      </c>
      <c r="N55" s="4">
        <f t="shared" si="12"/>
        <v>0.11457039999999807</v>
      </c>
      <c r="O55" s="9">
        <f t="shared" si="13"/>
        <v>0.6650035938579828</v>
      </c>
      <c r="P55" s="9">
        <f t="shared" si="19"/>
        <v>21.334071988929409</v>
      </c>
      <c r="Q55" s="9">
        <f t="shared" si="14"/>
        <v>1.4639594801496595E-2</v>
      </c>
      <c r="R55" s="9">
        <f t="shared" si="20"/>
        <v>0.46965485941506679</v>
      </c>
      <c r="S55" s="7">
        <f t="shared" si="5"/>
        <v>0.40613079350060438</v>
      </c>
      <c r="T55" s="7">
        <f t="shared" si="15"/>
        <v>0.57237204182718771</v>
      </c>
      <c r="U55" s="37">
        <f t="shared" si="16"/>
        <v>0.82269511307495624</v>
      </c>
      <c r="V55" s="86" t="str">
        <f t="shared" si="17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26.9305992</v>
      </c>
      <c r="F56" s="9">
        <f t="shared" si="6"/>
        <v>0.59438635112823335</v>
      </c>
      <c r="G56" s="62">
        <v>6463.6363636363603</v>
      </c>
      <c r="H56" s="63">
        <v>30.613</v>
      </c>
      <c r="I56" s="9">
        <f t="shared" si="10"/>
        <v>1.1338148148148148</v>
      </c>
      <c r="J56" s="9">
        <f t="shared" si="7"/>
        <v>0.93136902623068707</v>
      </c>
      <c r="K56" s="64">
        <f t="shared" si="8"/>
        <v>0.90080454279746269</v>
      </c>
      <c r="L56" s="65">
        <f t="shared" si="4"/>
        <v>2.0503445816856074E-2</v>
      </c>
      <c r="M56" s="65">
        <f t="shared" si="11"/>
        <v>0.59137697107660347</v>
      </c>
      <c r="N56" s="4">
        <f t="shared" si="12"/>
        <v>5.8570400000000689E-2</v>
      </c>
      <c r="O56" s="9">
        <f t="shared" si="13"/>
        <v>0.339961512691766</v>
      </c>
      <c r="P56" s="9">
        <f t="shared" si="19"/>
        <v>21.674033501621174</v>
      </c>
      <c r="Q56" s="9">
        <f t="shared" si="14"/>
        <v>7.4840178908479032E-3</v>
      </c>
      <c r="R56" s="9">
        <f t="shared" si="20"/>
        <v>0.4771388773059147</v>
      </c>
      <c r="S56" s="7">
        <f t="shared" si="5"/>
        <v>0.40438949663721169</v>
      </c>
      <c r="T56" s="7">
        <f t="shared" si="15"/>
        <v>0.59438635112823335</v>
      </c>
      <c r="U56" s="37">
        <f t="shared" si="16"/>
        <v>0.80682694903942909</v>
      </c>
      <c r="V56" s="86" t="str">
        <f t="shared" si="17"/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27.9280288</v>
      </c>
      <c r="F57" s="9">
        <f t="shared" si="6"/>
        <v>0.6164006604292791</v>
      </c>
      <c r="G57" s="62">
        <v>6703.0303030303003</v>
      </c>
      <c r="H57" s="63">
        <v>31.696000000000002</v>
      </c>
      <c r="I57" s="9">
        <f t="shared" si="10"/>
        <v>1.1320000000000001</v>
      </c>
      <c r="J57" s="9">
        <f t="shared" si="7"/>
        <v>0.9567137809187295</v>
      </c>
      <c r="K57" s="64">
        <f t="shared" si="8"/>
        <v>0.92383647713035322</v>
      </c>
      <c r="L57" s="65">
        <f t="shared" si="4"/>
        <v>2.1061393085717767E-2</v>
      </c>
      <c r="M57" s="65">
        <f t="shared" si="11"/>
        <v>0.61243836416232122</v>
      </c>
      <c r="N57" s="4">
        <f t="shared" si="12"/>
        <v>8.5570400000001712E-2</v>
      </c>
      <c r="O57" s="9">
        <f t="shared" si="13"/>
        <v>0.4966782303969195</v>
      </c>
      <c r="P57" s="9">
        <f t="shared" si="19"/>
        <v>22.170711732018095</v>
      </c>
      <c r="Q57" s="9">
        <f t="shared" si="14"/>
        <v>1.0934028187053815E-2</v>
      </c>
      <c r="R57" s="9">
        <f t="shared" si="20"/>
        <v>0.4880729054929685</v>
      </c>
      <c r="S57" s="7">
        <f t="shared" si="5"/>
        <v>0.36608096564262105</v>
      </c>
      <c r="T57" s="7">
        <f t="shared" si="15"/>
        <v>0.6164006604292791</v>
      </c>
      <c r="U57" s="37">
        <f t="shared" si="16"/>
        <v>0.79693391866550212</v>
      </c>
      <c r="V57" s="86" t="str">
        <f t="shared" si="17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28.9254584</v>
      </c>
      <c r="F58" s="9">
        <f t="shared" si="6"/>
        <v>0.63841496973032474</v>
      </c>
      <c r="G58" s="62">
        <v>6942.4242424242402</v>
      </c>
      <c r="H58" s="63">
        <v>32.750999999999998</v>
      </c>
      <c r="I58" s="9">
        <f t="shared" si="10"/>
        <v>1.1293448275862068</v>
      </c>
      <c r="J58" s="9">
        <f t="shared" si="7"/>
        <v>0.93416994900918726</v>
      </c>
      <c r="K58" s="64">
        <f t="shared" si="8"/>
        <v>0.89995150819253678</v>
      </c>
      <c r="L58" s="65">
        <f t="shared" si="4"/>
        <v>2.0565106197230322E-2</v>
      </c>
      <c r="M58" s="65">
        <f t="shared" si="11"/>
        <v>0.63300347035955151</v>
      </c>
      <c r="N58" s="4">
        <f t="shared" si="12"/>
        <v>5.7570399999995914E-2</v>
      </c>
      <c r="O58" s="9">
        <f t="shared" si="13"/>
        <v>0.33415718981376985</v>
      </c>
      <c r="P58" s="9">
        <f t="shared" si="19"/>
        <v>22.504868921831864</v>
      </c>
      <c r="Q58" s="9">
        <f t="shared" si="14"/>
        <v>7.3562397317285611E-3</v>
      </c>
      <c r="R58" s="9">
        <f t="shared" si="20"/>
        <v>0.49542914522469705</v>
      </c>
      <c r="S58" s="7">
        <f t="shared" si="5"/>
        <v>0.39742430918365612</v>
      </c>
      <c r="T58" s="7">
        <f t="shared" si="15"/>
        <v>0.63841496973032474</v>
      </c>
      <c r="U58" s="37">
        <f t="shared" si="16"/>
        <v>0.78266418498983736</v>
      </c>
      <c r="V58" s="86" t="str">
        <f t="shared" si="17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29.922888</v>
      </c>
      <c r="F59" s="9">
        <f t="shared" si="6"/>
        <v>0.66042927903137039</v>
      </c>
      <c r="G59" s="62">
        <v>7181.8181818181802</v>
      </c>
      <c r="H59" s="63">
        <v>33.825000000000003</v>
      </c>
      <c r="I59" s="9">
        <f t="shared" si="10"/>
        <v>1.1275000000000002</v>
      </c>
      <c r="J59" s="9">
        <f t="shared" si="7"/>
        <v>0.9525498891352594</v>
      </c>
      <c r="K59" s="64">
        <f t="shared" si="8"/>
        <v>0.91615916568605937</v>
      </c>
      <c r="L59" s="65">
        <f t="shared" si="4"/>
        <v>2.0969727884100373E-2</v>
      </c>
      <c r="M59" s="65">
        <f t="shared" si="11"/>
        <v>0.65397319824365185</v>
      </c>
      <c r="N59" s="4">
        <f t="shared" si="12"/>
        <v>7.6570400000004923E-2</v>
      </c>
      <c r="O59" s="9">
        <f t="shared" si="13"/>
        <v>0.44443932449522228</v>
      </c>
      <c r="P59" s="9">
        <f t="shared" si="19"/>
        <v>22.949308246327085</v>
      </c>
      <c r="Q59" s="9">
        <f t="shared" si="14"/>
        <v>9.7840247549856318E-3</v>
      </c>
      <c r="R59" s="9">
        <f t="shared" si="20"/>
        <v>0.50521316997968269</v>
      </c>
      <c r="S59" s="7">
        <f t="shared" si="5"/>
        <v>0.35795491361346138</v>
      </c>
      <c r="T59" s="7">
        <f t="shared" si="15"/>
        <v>0.66042927903137039</v>
      </c>
      <c r="U59" s="37">
        <f t="shared" si="16"/>
        <v>0.77252886102444618</v>
      </c>
      <c r="V59" s="86" t="str">
        <f t="shared" si="17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30.920317600000001</v>
      </c>
      <c r="F60" s="9">
        <f t="shared" si="6"/>
        <v>0.68244358833241614</v>
      </c>
      <c r="G60" s="62">
        <v>7421.2121212121201</v>
      </c>
      <c r="H60" s="63">
        <v>34.884</v>
      </c>
      <c r="I60" s="9">
        <f t="shared" si="10"/>
        <v>1.1252903225806452</v>
      </c>
      <c r="J60" s="9">
        <f t="shared" si="7"/>
        <v>0.94109047127622758</v>
      </c>
      <c r="K60" s="64">
        <f t="shared" si="8"/>
        <v>0.90336364661222524</v>
      </c>
      <c r="L60" s="65">
        <f t="shared" si="4"/>
        <v>2.0717456714941719E-2</v>
      </c>
      <c r="M60" s="65">
        <f t="shared" si="11"/>
        <v>0.67469065495859359</v>
      </c>
      <c r="N60" s="4">
        <f t="shared" si="12"/>
        <v>6.157039999999725E-2</v>
      </c>
      <c r="O60" s="9">
        <f t="shared" si="13"/>
        <v>0.35737448132565131</v>
      </c>
      <c r="P60" s="9">
        <f t="shared" si="19"/>
        <v>23.306682727652735</v>
      </c>
      <c r="Q60" s="9">
        <f t="shared" si="14"/>
        <v>7.8673523682036613E-3</v>
      </c>
      <c r="R60" s="9">
        <f t="shared" si="20"/>
        <v>0.51308052234788637</v>
      </c>
      <c r="S60" s="7">
        <f t="shared" si="5"/>
        <v>0.30687687228734062</v>
      </c>
      <c r="T60" s="7">
        <f t="shared" si="15"/>
        <v>0.68244358833241614</v>
      </c>
      <c r="U60" s="37">
        <f t="shared" si="16"/>
        <v>0.76046780635990074</v>
      </c>
      <c r="V60" s="86" t="str">
        <f t="shared" si="17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31.917747200000001</v>
      </c>
      <c r="F61" s="9">
        <f t="shared" si="6"/>
        <v>0.70445789763346178</v>
      </c>
      <c r="G61" s="62">
        <v>7660.6060606060601</v>
      </c>
      <c r="H61" s="63">
        <v>35.932000000000002</v>
      </c>
      <c r="I61" s="9">
        <f t="shared" si="10"/>
        <v>1.1228750000000001</v>
      </c>
      <c r="J61" s="9">
        <f t="shared" si="7"/>
        <v>0.9333184904820232</v>
      </c>
      <c r="K61" s="64">
        <f t="shared" si="8"/>
        <v>0.89398026595808877</v>
      </c>
      <c r="L61" s="65">
        <f t="shared" si="4"/>
        <v>2.0546361925856318E-2</v>
      </c>
      <c r="M61" s="65">
        <f t="shared" si="11"/>
        <v>0.69523701688444994</v>
      </c>
      <c r="N61" s="4">
        <f t="shared" si="12"/>
        <v>5.057040000000157E-2</v>
      </c>
      <c r="O61" s="9">
        <f t="shared" si="13"/>
        <v>0.29352692966802368</v>
      </c>
      <c r="P61" s="9">
        <f t="shared" si="19"/>
        <v>23.600209657320757</v>
      </c>
      <c r="Q61" s="9">
        <f t="shared" si="14"/>
        <v>6.4617926178981554E-3</v>
      </c>
      <c r="R61" s="9">
        <f t="shared" si="20"/>
        <v>0.51954231496578451</v>
      </c>
      <c r="S61" s="7">
        <f t="shared" si="5"/>
        <v>0.28307914848766319</v>
      </c>
      <c r="T61" s="7">
        <f t="shared" si="15"/>
        <v>0.70445789763346178</v>
      </c>
      <c r="U61" s="37">
        <f t="shared" si="16"/>
        <v>0.74728805047521474</v>
      </c>
      <c r="V61" s="86" t="str">
        <f t="shared" si="17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32.915176799999998</v>
      </c>
      <c r="F62" s="9">
        <f t="shared" si="6"/>
        <v>0.72647220693450743</v>
      </c>
      <c r="G62" s="62">
        <v>7900</v>
      </c>
      <c r="H62" s="63">
        <v>37.027000000000001</v>
      </c>
      <c r="I62" s="9">
        <f t="shared" si="10"/>
        <v>1.1220303030303032</v>
      </c>
      <c r="J62" s="9">
        <f t="shared" si="7"/>
        <v>0.97590947146676632</v>
      </c>
      <c r="K62" s="64">
        <f t="shared" si="8"/>
        <v>0.9340728923894126</v>
      </c>
      <c r="L62" s="65">
        <f t="shared" si="4"/>
        <v>2.1483972954689408E-2</v>
      </c>
      <c r="M62" s="65">
        <f t="shared" si="11"/>
        <v>0.71672098983913934</v>
      </c>
      <c r="N62" s="4">
        <f t="shared" si="12"/>
        <v>9.7570400000002167E-2</v>
      </c>
      <c r="O62" s="9">
        <f t="shared" si="13"/>
        <v>0.56633010493254321</v>
      </c>
      <c r="P62" s="9">
        <f t="shared" si="19"/>
        <v>24.166539762253301</v>
      </c>
      <c r="Q62" s="9">
        <f t="shared" si="14"/>
        <v>1.2467366096478662E-2</v>
      </c>
      <c r="R62" s="9">
        <f t="shared" si="20"/>
        <v>0.53200968106226321</v>
      </c>
      <c r="S62" s="7">
        <f t="shared" si="5"/>
        <v>0.26740747671715509</v>
      </c>
      <c r="T62" s="7">
        <f t="shared" si="15"/>
        <v>0.72647220693450743</v>
      </c>
      <c r="U62" s="37">
        <f t="shared" si="16"/>
        <v>0.74228282498279741</v>
      </c>
      <c r="V62" s="86" t="str">
        <f t="shared" si="17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33.912606400000001</v>
      </c>
      <c r="F63" s="9">
        <f t="shared" si="6"/>
        <v>0.74848651623555318</v>
      </c>
      <c r="G63" s="62">
        <v>8139.3939393939399</v>
      </c>
      <c r="H63" s="63">
        <v>38.048999999999999</v>
      </c>
      <c r="I63" s="9">
        <f t="shared" si="10"/>
        <v>1.1190882352941176</v>
      </c>
      <c r="J63" s="9">
        <f t="shared" si="7"/>
        <v>0.91324344923650946</v>
      </c>
      <c r="K63" s="64">
        <f t="shared" si="8"/>
        <v>0.87180136623011806</v>
      </c>
      <c r="L63" s="65">
        <f t="shared" si="4"/>
        <v>2.010442375864633E-2</v>
      </c>
      <c r="M63" s="65">
        <f t="shared" si="11"/>
        <v>0.73682541359778564</v>
      </c>
      <c r="N63" s="4">
        <f t="shared" si="12"/>
        <v>2.4570399999994663E-2</v>
      </c>
      <c r="O63" s="9">
        <f t="shared" si="13"/>
        <v>0.14261453484080447</v>
      </c>
      <c r="P63" s="9">
        <f t="shared" si="19"/>
        <v>24.309154297094103</v>
      </c>
      <c r="Q63" s="9">
        <f t="shared" si="14"/>
        <v>3.139560480810225E-3</v>
      </c>
      <c r="R63" s="9">
        <f t="shared" si="20"/>
        <v>0.53514924154307342</v>
      </c>
      <c r="S63" s="7">
        <f t="shared" si="5"/>
        <v>0.29758995568259455</v>
      </c>
      <c r="T63" s="7">
        <f t="shared" si="15"/>
        <v>0.74848651623555318</v>
      </c>
      <c r="U63" s="37">
        <f t="shared" si="16"/>
        <v>0.72629042330399018</v>
      </c>
      <c r="V63" s="86" t="str">
        <f t="shared" si="17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34.910035999999998</v>
      </c>
      <c r="F64" s="9">
        <f t="shared" si="6"/>
        <v>0.77050082553659882</v>
      </c>
      <c r="G64" s="62">
        <v>8378.7878787878799</v>
      </c>
      <c r="H64" s="63">
        <v>39.076999999999998</v>
      </c>
      <c r="I64" s="9">
        <f t="shared" si="10"/>
        <v>1.1164857142857143</v>
      </c>
      <c r="J64" s="9">
        <f t="shared" si="7"/>
        <v>0.92074621900350473</v>
      </c>
      <c r="K64" s="64">
        <f t="shared" si="8"/>
        <v>0.87691957385964925</v>
      </c>
      <c r="L64" s="65">
        <f t="shared" si="4"/>
        <v>2.0269592052911498E-2</v>
      </c>
      <c r="M64" s="65">
        <f t="shared" si="11"/>
        <v>0.75709500565069709</v>
      </c>
      <c r="N64" s="4">
        <f t="shared" si="12"/>
        <v>3.0570400000001996E-2</v>
      </c>
      <c r="O64" s="9">
        <f t="shared" si="13"/>
        <v>0.1774404721086576</v>
      </c>
      <c r="P64" s="9">
        <f t="shared" si="19"/>
        <v>24.48659476920276</v>
      </c>
      <c r="Q64" s="9">
        <f t="shared" si="14"/>
        <v>3.9062294355235575E-3</v>
      </c>
      <c r="R64" s="9">
        <f t="shared" si="20"/>
        <v>0.53905547097859696</v>
      </c>
      <c r="S64" s="7">
        <f t="shared" si="5"/>
        <v>0.31268119516530962</v>
      </c>
      <c r="T64" s="7">
        <f t="shared" si="15"/>
        <v>0.77050082553659882</v>
      </c>
      <c r="U64" s="37">
        <f t="shared" si="16"/>
        <v>0.71200505478872811</v>
      </c>
      <c r="V64" s="86" t="str">
        <f t="shared" si="17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35.907465600000002</v>
      </c>
      <c r="F65" s="9">
        <f t="shared" si="6"/>
        <v>0.79251513483764446</v>
      </c>
      <c r="G65" s="62">
        <v>8618.1818181818198</v>
      </c>
      <c r="H65" s="63">
        <v>40.137999999999998</v>
      </c>
      <c r="I65" s="9">
        <f t="shared" si="10"/>
        <v>1.1149444444444443</v>
      </c>
      <c r="J65" s="9">
        <f t="shared" si="7"/>
        <v>0.95161692162040967</v>
      </c>
      <c r="K65" s="64">
        <f t="shared" si="8"/>
        <v>0.90506971582207107</v>
      </c>
      <c r="L65" s="65">
        <f t="shared" si="4"/>
        <v>2.0949189248660644E-2</v>
      </c>
      <c r="M65" s="65">
        <f t="shared" si="11"/>
        <v>0.77804419489935772</v>
      </c>
      <c r="N65" s="4">
        <f t="shared" si="12"/>
        <v>6.3570399999996141E-2</v>
      </c>
      <c r="O65" s="9">
        <f t="shared" si="13"/>
        <v>0.36898312708158176</v>
      </c>
      <c r="P65" s="9">
        <f t="shared" si="19"/>
        <v>24.855577896284341</v>
      </c>
      <c r="Q65" s="9">
        <f t="shared" si="14"/>
        <v>8.1229086864409855E-3</v>
      </c>
      <c r="R65" s="9">
        <f t="shared" si="20"/>
        <v>0.54717837966503791</v>
      </c>
      <c r="S65" s="7">
        <f t="shared" si="5"/>
        <v>0.26276401841477792</v>
      </c>
      <c r="T65" s="7">
        <f t="shared" si="15"/>
        <v>0.79251513483764446</v>
      </c>
      <c r="U65" s="37">
        <f t="shared" si="16"/>
        <v>0.7032741626403588</v>
      </c>
      <c r="V65" s="86" t="str">
        <f t="shared" si="17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36.904895199999999</v>
      </c>
      <c r="F66" s="9">
        <f t="shared" si="6"/>
        <v>0.81452944413869022</v>
      </c>
      <c r="G66" s="62">
        <v>8857.5757575757598</v>
      </c>
      <c r="H66" s="63">
        <v>41.2</v>
      </c>
      <c r="I66" s="9">
        <f t="shared" si="10"/>
        <v>1.1135135135135137</v>
      </c>
      <c r="J66" s="9">
        <f t="shared" si="7"/>
        <v>0.95373786407767402</v>
      </c>
      <c r="K66" s="64">
        <f t="shared" si="8"/>
        <v>0.90592275042699699</v>
      </c>
      <c r="L66" s="65">
        <f t="shared" si="4"/>
        <v>2.099588033192458E-2</v>
      </c>
      <c r="M66" s="65">
        <f t="shared" si="11"/>
        <v>0.79904007523128229</v>
      </c>
      <c r="N66" s="4">
        <f t="shared" si="12"/>
        <v>6.4570400000008021E-2</v>
      </c>
      <c r="O66" s="9">
        <f t="shared" si="13"/>
        <v>0.3747874499596191</v>
      </c>
      <c r="P66" s="9">
        <f t="shared" si="19"/>
        <v>25.230365346243961</v>
      </c>
      <c r="Q66" s="9">
        <f t="shared" si="14"/>
        <v>8.2506868455612357E-3</v>
      </c>
      <c r="R66" s="9">
        <f t="shared" si="20"/>
        <v>0.55542906651059909</v>
      </c>
      <c r="S66" s="7">
        <f t="shared" si="5"/>
        <v>0.24651191435645947</v>
      </c>
      <c r="T66" s="7">
        <f t="shared" si="15"/>
        <v>0.81452944413869022</v>
      </c>
      <c r="U66" s="37">
        <f t="shared" si="16"/>
        <v>0.6951204122644663</v>
      </c>
      <c r="V66" s="86" t="str">
        <f t="shared" si="17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37.902324800000002</v>
      </c>
      <c r="F67" s="9">
        <f t="shared" si="6"/>
        <v>0.83654375343973586</v>
      </c>
      <c r="G67" s="62">
        <v>9096.9696969696997</v>
      </c>
      <c r="H67" s="63">
        <v>42.231000000000002</v>
      </c>
      <c r="I67" s="9">
        <f t="shared" si="10"/>
        <v>1.111342105263158</v>
      </c>
      <c r="J67" s="9">
        <f t="shared" si="7"/>
        <v>0.92770713456939102</v>
      </c>
      <c r="K67" s="64">
        <f t="shared" si="8"/>
        <v>0.8794786776744149</v>
      </c>
      <c r="L67" s="65">
        <f t="shared" si="4"/>
        <v>2.0422831801197382E-2</v>
      </c>
      <c r="M67" s="65">
        <f t="shared" si="11"/>
        <v>0.8194629070324797</v>
      </c>
      <c r="N67" s="4">
        <f t="shared" si="12"/>
        <v>3.3570399999995004E-2</v>
      </c>
      <c r="O67" s="9">
        <f t="shared" si="13"/>
        <v>0.19485344074252231</v>
      </c>
      <c r="P67" s="9">
        <f t="shared" si="19"/>
        <v>25.425218786986484</v>
      </c>
      <c r="Q67" s="9">
        <f t="shared" si="14"/>
        <v>4.2895639128788625E-3</v>
      </c>
      <c r="R67" s="9">
        <f t="shared" si="20"/>
        <v>0.55971863042347791</v>
      </c>
      <c r="S67" s="7">
        <f t="shared" si="5"/>
        <v>0.23664456546391613</v>
      </c>
      <c r="T67" s="7">
        <f t="shared" si="15"/>
        <v>0.83654375343973586</v>
      </c>
      <c r="U67" s="37">
        <f t="shared" si="16"/>
        <v>0.68303107513479344</v>
      </c>
      <c r="V67" s="86" t="str">
        <f t="shared" si="17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38.899754399999999</v>
      </c>
      <c r="F68" s="9">
        <f t="shared" si="6"/>
        <v>0.85855806274078161</v>
      </c>
      <c r="G68" s="62">
        <v>9336.3636363636397</v>
      </c>
      <c r="H68" s="63">
        <v>43.286999999999999</v>
      </c>
      <c r="I68" s="9">
        <f t="shared" si="10"/>
        <v>1.1099230769230768</v>
      </c>
      <c r="J68" s="9">
        <f t="shared" si="7"/>
        <v>0.95141728463510755</v>
      </c>
      <c r="K68" s="64">
        <f t="shared" si="8"/>
        <v>0.9008045427974597</v>
      </c>
      <c r="L68" s="65">
        <f t="shared" si="4"/>
        <v>2.0944794378318275E-2</v>
      </c>
      <c r="M68" s="65">
        <f t="shared" si="11"/>
        <v>0.84040770141079801</v>
      </c>
      <c r="N68" s="4">
        <f t="shared" si="12"/>
        <v>5.8570400000000689E-2</v>
      </c>
      <c r="O68" s="9">
        <f t="shared" si="13"/>
        <v>0.339961512691766</v>
      </c>
      <c r="P68" s="9">
        <f t="shared" si="19"/>
        <v>25.765180299678249</v>
      </c>
      <c r="Q68" s="9">
        <f t="shared" si="14"/>
        <v>7.4840178908479032E-3</v>
      </c>
      <c r="R68" s="9">
        <f t="shared" si="20"/>
        <v>0.56720264831432576</v>
      </c>
      <c r="S68" s="7">
        <f t="shared" si="5"/>
        <v>0.2337424040249351</v>
      </c>
      <c r="T68" s="7">
        <f t="shared" si="15"/>
        <v>0.85855806274078161</v>
      </c>
      <c r="U68" s="37">
        <f t="shared" si="16"/>
        <v>0.67491367268786195</v>
      </c>
      <c r="V68" s="86" t="str">
        <f t="shared" si="17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39.897184000000003</v>
      </c>
      <c r="F69" s="9">
        <f t="shared" si="6"/>
        <v>0.88057237204182726</v>
      </c>
      <c r="G69" s="62">
        <v>9575.7575757575796</v>
      </c>
      <c r="H69" s="63">
        <v>44.308</v>
      </c>
      <c r="I69" s="9">
        <f t="shared" si="10"/>
        <v>1.1076999999999999</v>
      </c>
      <c r="J69" s="9">
        <f t="shared" si="7"/>
        <v>0.92172971021034655</v>
      </c>
      <c r="K69" s="64">
        <f t="shared" si="8"/>
        <v>0.87094833162519825</v>
      </c>
      <c r="L69" s="65">
        <f t="shared" si="4"/>
        <v>2.0291242932533773E-2</v>
      </c>
      <c r="M69" s="65">
        <f t="shared" si="11"/>
        <v>0.86069894434333183</v>
      </c>
      <c r="N69" s="4">
        <f t="shared" si="12"/>
        <v>2.3570399999996994E-2</v>
      </c>
      <c r="O69" s="9">
        <f t="shared" si="13"/>
        <v>0.13681021196284959</v>
      </c>
      <c r="P69" s="9">
        <f t="shared" si="19"/>
        <v>25.901990511641099</v>
      </c>
      <c r="Q69" s="9">
        <f t="shared" si="14"/>
        <v>3.011782321691791E-3</v>
      </c>
      <c r="R69" s="9">
        <f t="shared" si="20"/>
        <v>0.57021443063601751</v>
      </c>
      <c r="S69" s="7">
        <f t="shared" si="5"/>
        <v>0.31674422117988832</v>
      </c>
      <c r="T69" s="7">
        <f t="shared" si="15"/>
        <v>0.88057237204182726</v>
      </c>
      <c r="U69" s="37">
        <f t="shared" si="16"/>
        <v>0.66250160335802577</v>
      </c>
      <c r="V69" s="86" t="str">
        <f t="shared" si="17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40.8946136</v>
      </c>
      <c r="F70" s="9">
        <f t="shared" si="6"/>
        <v>0.9025866813428729</v>
      </c>
      <c r="G70" s="62">
        <v>9815.1515151515196</v>
      </c>
      <c r="H70" s="63">
        <v>45.360999999999997</v>
      </c>
      <c r="I70" s="9">
        <f t="shared" si="10"/>
        <v>1.1063658536585366</v>
      </c>
      <c r="J70" s="9">
        <f t="shared" si="7"/>
        <v>0.95176473181807919</v>
      </c>
      <c r="K70" s="64">
        <f t="shared" si="8"/>
        <v>0.89824543898269404</v>
      </c>
      <c r="L70" s="65">
        <f t="shared" si="4"/>
        <v>2.0952443188069988E-2</v>
      </c>
      <c r="M70" s="65">
        <f t="shared" si="11"/>
        <v>0.88165138753140182</v>
      </c>
      <c r="N70" s="4">
        <f t="shared" si="12"/>
        <v>5.5570400000000575E-2</v>
      </c>
      <c r="O70" s="9">
        <f t="shared" si="13"/>
        <v>0.32254854405786004</v>
      </c>
      <c r="P70" s="9">
        <f t="shared" si="19"/>
        <v>26.224539055698958</v>
      </c>
      <c r="Q70" s="9">
        <f t="shared" si="14"/>
        <v>7.1006834134916914E-3</v>
      </c>
      <c r="R70" s="9">
        <f t="shared" si="20"/>
        <v>0.57731511404950919</v>
      </c>
      <c r="S70" s="7">
        <f t="shared" si="5"/>
        <v>0.35331145531109093</v>
      </c>
      <c r="T70" s="7">
        <f t="shared" si="15"/>
        <v>0.9025866813428729</v>
      </c>
      <c r="U70" s="37">
        <f t="shared" si="16"/>
        <v>0.65481109905126411</v>
      </c>
      <c r="V70" s="86" t="str">
        <f t="shared" si="17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41.892043200000003</v>
      </c>
      <c r="F71" s="9">
        <f t="shared" si="6"/>
        <v>0.92460099064391865</v>
      </c>
      <c r="G71" s="62">
        <v>10054.5454545455</v>
      </c>
      <c r="H71" s="63">
        <v>46.384999999999998</v>
      </c>
      <c r="I71" s="9">
        <f t="shared" si="10"/>
        <v>1.1044047619047619</v>
      </c>
      <c r="J71" s="9">
        <f t="shared" si="7"/>
        <v>0.92719629190471142</v>
      </c>
      <c r="K71" s="64">
        <f t="shared" si="8"/>
        <v>0.87350743543996379</v>
      </c>
      <c r="L71" s="65">
        <f t="shared" si="4"/>
        <v>2.0411585952772954E-2</v>
      </c>
      <c r="M71" s="65">
        <f t="shared" si="11"/>
        <v>0.90206297348417475</v>
      </c>
      <c r="N71" s="4">
        <f t="shared" si="12"/>
        <v>2.6570399999997107E-2</v>
      </c>
      <c r="O71" s="9">
        <f t="shared" si="13"/>
        <v>0.15422318059675552</v>
      </c>
      <c r="P71" s="9">
        <f t="shared" si="19"/>
        <v>26.378762236295714</v>
      </c>
      <c r="Q71" s="9">
        <f t="shared" si="14"/>
        <v>3.3951167990480028E-3</v>
      </c>
      <c r="R71" s="9">
        <f t="shared" si="20"/>
        <v>0.58071023084855722</v>
      </c>
      <c r="S71" s="7">
        <f t="shared" si="5"/>
        <v>0.39626344460806034</v>
      </c>
      <c r="T71" s="7">
        <f t="shared" si="15"/>
        <v>0.92460099064391865</v>
      </c>
      <c r="U71" s="37">
        <f t="shared" si="16"/>
        <v>0.64375797246792199</v>
      </c>
      <c r="V71" s="86" t="str">
        <f t="shared" si="17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42.8894728</v>
      </c>
      <c r="F72" s="9">
        <f t="shared" si="6"/>
        <v>0.94661529994496429</v>
      </c>
      <c r="G72" s="62">
        <v>10293.939393939399</v>
      </c>
      <c r="H72" s="63">
        <v>47.436999999999998</v>
      </c>
      <c r="I72" s="9">
        <f t="shared" si="10"/>
        <v>1.1031860465116279</v>
      </c>
      <c r="J72" s="9">
        <f t="shared" si="7"/>
        <v>0.9536016189893961</v>
      </c>
      <c r="K72" s="64">
        <f t="shared" si="8"/>
        <v>0.89739240437777423</v>
      </c>
      <c r="L72" s="65">
        <f t="shared" si="4"/>
        <v>2.0992880990410481E-2</v>
      </c>
      <c r="M72" s="65">
        <f t="shared" si="11"/>
        <v>0.92305585447458527</v>
      </c>
      <c r="N72" s="4">
        <f t="shared" si="12"/>
        <v>5.4570400000002905E-2</v>
      </c>
      <c r="O72" s="9">
        <f t="shared" si="13"/>
        <v>0.31674422117990514</v>
      </c>
      <c r="P72" s="9">
        <f t="shared" si="19"/>
        <v>26.69550645747562</v>
      </c>
      <c r="Q72" s="9">
        <f t="shared" si="14"/>
        <v>6.9729052543732557E-3</v>
      </c>
      <c r="R72" s="9">
        <f t="shared" si="20"/>
        <v>0.58768313610293044</v>
      </c>
      <c r="S72" s="7">
        <f t="shared" si="5"/>
        <v>0.35024584413986165</v>
      </c>
      <c r="T72" s="7">
        <f t="shared" si="15"/>
        <v>0.94661529994496429</v>
      </c>
      <c r="U72" s="37">
        <f t="shared" si="16"/>
        <v>0.6366712623662919</v>
      </c>
      <c r="V72" s="86" t="str">
        <f t="shared" si="17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43.886902400000004</v>
      </c>
      <c r="F73" s="9">
        <f t="shared" si="6"/>
        <v>0.96862960924600994</v>
      </c>
      <c r="G73" s="62">
        <v>10533.333333333299</v>
      </c>
      <c r="H73" s="63">
        <v>48.53</v>
      </c>
      <c r="I73" s="9">
        <f t="shared" si="10"/>
        <v>1.1029545454545455</v>
      </c>
      <c r="J73" s="9">
        <f t="shared" si="7"/>
        <v>0.99097465485267155</v>
      </c>
      <c r="K73" s="64">
        <f t="shared" si="8"/>
        <v>0.93236682317957298</v>
      </c>
      <c r="L73" s="65">
        <f t="shared" si="4"/>
        <v>2.1815622561423702E-2</v>
      </c>
      <c r="M73" s="65">
        <f t="shared" si="11"/>
        <v>0.94487147703600893</v>
      </c>
      <c r="N73" s="4">
        <f t="shared" si="12"/>
        <v>9.5570399999999722E-2</v>
      </c>
      <c r="O73" s="9">
        <f t="shared" si="13"/>
        <v>0.55472145917659221</v>
      </c>
      <c r="P73" s="9">
        <f t="shared" si="19"/>
        <v>27.250227916652211</v>
      </c>
      <c r="Q73" s="9">
        <f t="shared" si="14"/>
        <v>1.2211809778240885E-2</v>
      </c>
      <c r="R73" s="9">
        <f t="shared" si="20"/>
        <v>0.59989494588117132</v>
      </c>
      <c r="S73" s="7">
        <f t="shared" si="5"/>
        <v>0.31882077573271084</v>
      </c>
      <c r="T73" s="7">
        <f t="shared" si="15"/>
        <v>0.96862960924600994</v>
      </c>
      <c r="U73" s="37">
        <f t="shared" si="16"/>
        <v>0.63489581436302511</v>
      </c>
      <c r="V73" s="86" t="str">
        <f t="shared" si="17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44.884332000000001</v>
      </c>
      <c r="F74" s="9">
        <f t="shared" si="6"/>
        <v>0.99064391854705569</v>
      </c>
      <c r="G74" s="62">
        <v>10772.727272727199</v>
      </c>
      <c r="H74" s="63">
        <v>49.58</v>
      </c>
      <c r="I74" s="9">
        <f t="shared" si="10"/>
        <v>1.1017777777777777</v>
      </c>
      <c r="J74" s="9">
        <f t="shared" si="7"/>
        <v>0.95300524405001763</v>
      </c>
      <c r="K74" s="64">
        <f t="shared" si="8"/>
        <v>0.89568633516792839</v>
      </c>
      <c r="L74" s="65">
        <f t="shared" si="4"/>
        <v>2.0979752208035614E-2</v>
      </c>
      <c r="M74" s="65">
        <f t="shared" si="11"/>
        <v>0.96585122924404454</v>
      </c>
      <c r="N74" s="4">
        <f t="shared" si="12"/>
        <v>5.2570400000000461E-2</v>
      </c>
      <c r="O74" s="9">
        <f t="shared" si="13"/>
        <v>0.30513557542395409</v>
      </c>
      <c r="P74" s="9">
        <f t="shared" si="19"/>
        <v>27.555363492076165</v>
      </c>
      <c r="Q74" s="9">
        <f t="shared" si="14"/>
        <v>6.7173489361354788E-3</v>
      </c>
      <c r="R74" s="9">
        <f t="shared" si="20"/>
        <v>0.60661229481730683</v>
      </c>
      <c r="S74" s="7">
        <f t="shared" si="5"/>
        <v>0.31475774971812953</v>
      </c>
      <c r="T74" s="7">
        <f t="shared" si="15"/>
        <v>0.99064391854705569</v>
      </c>
      <c r="U74" s="37">
        <f t="shared" si="16"/>
        <v>0.62805976370925365</v>
      </c>
      <c r="V74" s="86" t="str">
        <f t="shared" si="17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45.881761600000004</v>
      </c>
      <c r="F75" s="9">
        <f t="shared" si="6"/>
        <v>1.0126582278481013</v>
      </c>
      <c r="G75" s="62">
        <v>11012.121212121199</v>
      </c>
      <c r="H75" s="63">
        <v>50.642000000000003</v>
      </c>
      <c r="I75" s="9">
        <f t="shared" si="10"/>
        <v>1.100913043478261</v>
      </c>
      <c r="J75" s="9">
        <f t="shared" si="7"/>
        <v>0.96465384463489223</v>
      </c>
      <c r="K75" s="64">
        <f t="shared" si="8"/>
        <v>0.90592275042699699</v>
      </c>
      <c r="L75" s="65">
        <f t="shared" si="4"/>
        <v>2.1236188104235384E-2</v>
      </c>
      <c r="M75" s="65">
        <f t="shared" si="11"/>
        <v>0.98708741734827987</v>
      </c>
      <c r="N75" s="4">
        <f t="shared" si="12"/>
        <v>6.4570400000000916E-2</v>
      </c>
      <c r="O75" s="9">
        <f t="shared" si="13"/>
        <v>0.37478744995957786</v>
      </c>
      <c r="P75" s="9">
        <f t="shared" si="19"/>
        <v>27.930150942035741</v>
      </c>
      <c r="Q75" s="9">
        <f t="shared" si="14"/>
        <v>8.2506868455603267E-3</v>
      </c>
      <c r="R75" s="9">
        <f t="shared" si="20"/>
        <v>0.61486298166286713</v>
      </c>
      <c r="S75" s="7">
        <f t="shared" si="5"/>
        <v>0.26782445927270815</v>
      </c>
      <c r="T75" s="7">
        <f t="shared" si="15"/>
        <v>1.0126582278481013</v>
      </c>
      <c r="U75" s="37">
        <f t="shared" si="16"/>
        <v>0.62290631088646675</v>
      </c>
      <c r="V75" s="86" t="str">
        <f t="shared" si="17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46.879191200000001</v>
      </c>
      <c r="F76" s="9">
        <f t="shared" si="6"/>
        <v>1.034672537149147</v>
      </c>
      <c r="G76" s="62">
        <v>11251.515151515099</v>
      </c>
      <c r="H76" s="63">
        <v>51.609000000000002</v>
      </c>
      <c r="I76" s="9">
        <f t="shared" si="10"/>
        <v>1.098063829787234</v>
      </c>
      <c r="J76" s="9">
        <f t="shared" si="7"/>
        <v>0.88064097347361781</v>
      </c>
      <c r="K76" s="64">
        <f t="shared" si="8"/>
        <v>0.8248844629594172</v>
      </c>
      <c r="L76" s="65">
        <f t="shared" si="4"/>
        <v>1.9386702773222186E-2</v>
      </c>
      <c r="M76" s="65">
        <f t="shared" si="11"/>
        <v>1.0064741201215019</v>
      </c>
      <c r="N76" s="4">
        <f t="shared" si="12"/>
        <v>3.0429599999997947E-2</v>
      </c>
      <c r="O76" s="9">
        <f t="shared" si="13"/>
        <v>0.17662322344741616</v>
      </c>
      <c r="P76" s="9">
        <f t="shared" si="19"/>
        <v>28.106774165483156</v>
      </c>
      <c r="Q76" s="9">
        <f t="shared" si="14"/>
        <v>3.8882382707191229E-3</v>
      </c>
      <c r="R76" s="9">
        <f t="shared" si="20"/>
        <v>0.61875121993358628</v>
      </c>
      <c r="S76" s="7">
        <f t="shared" si="5"/>
        <v>0.20704251878628133</v>
      </c>
      <c r="T76" s="7">
        <f t="shared" si="15"/>
        <v>1.034672537149147</v>
      </c>
      <c r="U76" s="37">
        <f t="shared" si="16"/>
        <v>0.61477111786927063</v>
      </c>
      <c r="V76" s="86" t="str">
        <f t="shared" si="17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47.876620799999998</v>
      </c>
      <c r="F77" s="9">
        <f t="shared" si="6"/>
        <v>1.0566868464501926</v>
      </c>
      <c r="G77" s="62">
        <v>11490.909090909099</v>
      </c>
      <c r="H77" s="63">
        <v>52.686</v>
      </c>
      <c r="I77" s="9">
        <f t="shared" si="10"/>
        <v>1.0976250000000001</v>
      </c>
      <c r="J77" s="9">
        <f t="shared" si="7"/>
        <v>0.98120942944994705</v>
      </c>
      <c r="K77" s="64">
        <f t="shared" si="8"/>
        <v>0.91871826950081892</v>
      </c>
      <c r="L77" s="65">
        <f t="shared" si="4"/>
        <v>2.1600647869013695E-2</v>
      </c>
      <c r="M77" s="65">
        <f t="shared" si="11"/>
        <v>1.0280747679905156</v>
      </c>
      <c r="N77" s="4">
        <f t="shared" si="12"/>
        <v>7.9570400000001484E-2</v>
      </c>
      <c r="O77" s="9">
        <f t="shared" si="13"/>
        <v>0.46185229312910758</v>
      </c>
      <c r="P77" s="9">
        <f t="shared" si="19"/>
        <v>28.568626458612265</v>
      </c>
      <c r="Q77" s="9">
        <f t="shared" si="14"/>
        <v>1.016735923234139E-2</v>
      </c>
      <c r="R77" s="9">
        <f t="shared" si="20"/>
        <v>0.62891857916592764</v>
      </c>
      <c r="S77" s="7">
        <f t="shared" si="5"/>
        <v>0.12287983705574217</v>
      </c>
      <c r="T77" s="7">
        <f t="shared" si="15"/>
        <v>1.0566868464501926</v>
      </c>
      <c r="U77" s="37">
        <f t="shared" si="16"/>
        <v>0.61174400806978046</v>
      </c>
      <c r="V77" s="86" t="str">
        <f t="shared" si="17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48.874050400000002</v>
      </c>
      <c r="F78" s="9">
        <f t="shared" si="6"/>
        <v>1.0787011557512385</v>
      </c>
      <c r="G78" s="62">
        <v>11730.303030302999</v>
      </c>
      <c r="H78" s="63">
        <v>53.725000000000001</v>
      </c>
      <c r="I78" s="9">
        <f t="shared" si="10"/>
        <v>1.0964285714285715</v>
      </c>
      <c r="J78" s="9">
        <f t="shared" si="7"/>
        <v>0.94762214983713478</v>
      </c>
      <c r="K78" s="64">
        <f t="shared" si="8"/>
        <v>0.88630295451379193</v>
      </c>
      <c r="L78" s="65">
        <f t="shared" si="4"/>
        <v>2.0861247107036539E-2</v>
      </c>
      <c r="M78" s="65">
        <f t="shared" si="11"/>
        <v>1.0489360150975522</v>
      </c>
      <c r="N78" s="4">
        <f t="shared" si="12"/>
        <v>4.1570399999997676E-2</v>
      </c>
      <c r="O78" s="9">
        <f t="shared" si="13"/>
        <v>0.24128802376628525</v>
      </c>
      <c r="P78" s="9">
        <f t="shared" si="19"/>
        <v>28.809914482378549</v>
      </c>
      <c r="Q78" s="9">
        <f t="shared" si="14"/>
        <v>5.3117891858290647E-3</v>
      </c>
      <c r="R78" s="9">
        <f t="shared" si="20"/>
        <v>0.63423036835175672</v>
      </c>
      <c r="S78" s="7">
        <f t="shared" si="5"/>
        <v>0.13390805052388086</v>
      </c>
      <c r="T78" s="7">
        <f t="shared" si="15"/>
        <v>1.0787011557512385</v>
      </c>
      <c r="U78" s="37">
        <f t="shared" si="16"/>
        <v>0.60464161705113406</v>
      </c>
      <c r="V78" s="86" t="str">
        <f t="shared" si="17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49.871479999999998</v>
      </c>
      <c r="F79" s="9">
        <f t="shared" si="6"/>
        <v>1.1007154650522841</v>
      </c>
      <c r="G79" s="62">
        <v>11969.696969696901</v>
      </c>
      <c r="H79" s="63">
        <v>54.741</v>
      </c>
      <c r="I79" s="9">
        <f t="shared" si="10"/>
        <v>1.0948199999999999</v>
      </c>
      <c r="J79" s="9">
        <f t="shared" si="7"/>
        <v>0.92800643028077523</v>
      </c>
      <c r="K79" s="64">
        <f t="shared" si="8"/>
        <v>0.86668315860058687</v>
      </c>
      <c r="L79" s="65">
        <f t="shared" si="4"/>
        <v>2.0429420589560269E-2</v>
      </c>
      <c r="M79" s="65">
        <f t="shared" si="11"/>
        <v>1.0693654356871125</v>
      </c>
      <c r="N79" s="4">
        <f t="shared" si="12"/>
        <v>1.8570400000001541E-2</v>
      </c>
      <c r="O79" s="9">
        <f t="shared" si="13"/>
        <v>0.10778859757303384</v>
      </c>
      <c r="P79" s="9">
        <f t="shared" si="19"/>
        <v>28.917703079951583</v>
      </c>
      <c r="Q79" s="9">
        <f t="shared" si="14"/>
        <v>2.3728915260987087E-3</v>
      </c>
      <c r="R79" s="9">
        <f t="shared" si="20"/>
        <v>0.63660325987785549</v>
      </c>
      <c r="S79" s="7">
        <f t="shared" si="5"/>
        <v>0.17918176897203208</v>
      </c>
      <c r="T79" s="7">
        <f t="shared" si="15"/>
        <v>1.1007154650522841</v>
      </c>
      <c r="U79" s="37">
        <f t="shared" si="16"/>
        <v>0.5953093663148098</v>
      </c>
      <c r="V79" s="86" t="str">
        <f t="shared" si="17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50.868909600000002</v>
      </c>
      <c r="F80" s="9">
        <f t="shared" si="6"/>
        <v>1.1227297743533298</v>
      </c>
      <c r="G80" s="62">
        <v>12209.090909090901</v>
      </c>
      <c r="H80" s="63">
        <v>55.747</v>
      </c>
      <c r="I80" s="9">
        <f t="shared" si="10"/>
        <v>1.093078431372549</v>
      </c>
      <c r="J80" s="9">
        <f t="shared" si="7"/>
        <v>0.9203365203508711</v>
      </c>
      <c r="K80" s="64">
        <f t="shared" si="8"/>
        <v>0.8581528125513701</v>
      </c>
      <c r="L80" s="65">
        <f t="shared" si="4"/>
        <v>2.0260572820052201E-2</v>
      </c>
      <c r="M80" s="65">
        <f t="shared" si="11"/>
        <v>1.0896260085071647</v>
      </c>
      <c r="N80" s="4">
        <f t="shared" si="12"/>
        <v>8.5703999999964253E-3</v>
      </c>
      <c r="O80" s="9">
        <f t="shared" si="13"/>
        <v>4.9745368793319866E-2</v>
      </c>
      <c r="P80" s="9">
        <f t="shared" si="19"/>
        <v>28.967448448744904</v>
      </c>
      <c r="Q80" s="9">
        <f t="shared" si="14"/>
        <v>1.0951099349107291E-3</v>
      </c>
      <c r="R80" s="9">
        <f t="shared" si="20"/>
        <v>0.63769836981276617</v>
      </c>
      <c r="S80" s="7">
        <f t="shared" si="5"/>
        <v>0.24419018520528399</v>
      </c>
      <c r="T80" s="7">
        <f t="shared" si="15"/>
        <v>1.1227297743533298</v>
      </c>
      <c r="U80" s="37">
        <f t="shared" si="16"/>
        <v>0.58524518030405759</v>
      </c>
      <c r="V80" s="86" t="str">
        <f t="shared" si="17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51.866339199999999</v>
      </c>
      <c r="F81" s="9">
        <f t="shared" si="6"/>
        <v>1.1447440836543754</v>
      </c>
      <c r="G81" s="62">
        <v>12448.484848484801</v>
      </c>
      <c r="H81" s="63">
        <v>56.768000000000001</v>
      </c>
      <c r="I81" s="9">
        <f t="shared" si="10"/>
        <v>1.0916923076923077</v>
      </c>
      <c r="J81" s="9">
        <f t="shared" si="7"/>
        <v>0.93524520856820814</v>
      </c>
      <c r="K81" s="64">
        <f t="shared" si="8"/>
        <v>0.87094833162519825</v>
      </c>
      <c r="L81" s="65">
        <f t="shared" si="4"/>
        <v>2.0588777293741513E-2</v>
      </c>
      <c r="M81" s="65">
        <f t="shared" si="11"/>
        <v>1.1102147858009062</v>
      </c>
      <c r="N81" s="4">
        <f t="shared" si="12"/>
        <v>2.3570400000004099E-2</v>
      </c>
      <c r="O81" s="9">
        <f t="shared" si="13"/>
        <v>0.13681021196289081</v>
      </c>
      <c r="P81" s="9">
        <f t="shared" si="19"/>
        <v>29.104258660707796</v>
      </c>
      <c r="Q81" s="9">
        <f t="shared" si="14"/>
        <v>3.0117823216926983E-3</v>
      </c>
      <c r="R81" s="9">
        <f t="shared" si="20"/>
        <v>0.64071015213445892</v>
      </c>
      <c r="S81" s="7">
        <f t="shared" si="5"/>
        <v>0.27495309645851862</v>
      </c>
      <c r="T81" s="7">
        <f t="shared" si="15"/>
        <v>1.1447440836543754</v>
      </c>
      <c r="U81" s="37">
        <f t="shared" si="16"/>
        <v>0.57710468310170471</v>
      </c>
      <c r="V81" s="86" t="str">
        <f t="shared" si="17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52.863768800000003</v>
      </c>
      <c r="F82" s="9">
        <f t="shared" si="6"/>
        <v>1.1667583929554211</v>
      </c>
      <c r="G82" s="62">
        <v>12687.878787878701</v>
      </c>
      <c r="H82" s="63">
        <v>57.814</v>
      </c>
      <c r="I82" s="9">
        <f t="shared" si="10"/>
        <v>1.0908301886792453</v>
      </c>
      <c r="J82" s="9">
        <f t="shared" si="7"/>
        <v>0.95890268793025857</v>
      </c>
      <c r="K82" s="64">
        <f t="shared" si="8"/>
        <v>0.89227419674824293</v>
      </c>
      <c r="L82" s="65">
        <f t="shared" si="4"/>
        <v>2.1109580361700794E-2</v>
      </c>
      <c r="M82" s="65">
        <f t="shared" si="11"/>
        <v>1.1313243661626069</v>
      </c>
      <c r="N82" s="4">
        <f t="shared" si="12"/>
        <v>4.8570399999995573E-2</v>
      </c>
      <c r="O82" s="9">
        <f t="shared" si="13"/>
        <v>0.28191828391205204</v>
      </c>
      <c r="P82" s="9">
        <f t="shared" si="19"/>
        <v>29.386176944619848</v>
      </c>
      <c r="Q82" s="9">
        <f t="shared" si="14"/>
        <v>6.206236299659924E-3</v>
      </c>
      <c r="R82" s="9">
        <f t="shared" si="20"/>
        <v>0.64691638843411881</v>
      </c>
      <c r="S82" s="7">
        <f t="shared" si="5"/>
        <v>0.22735764885917698</v>
      </c>
      <c r="T82" s="7">
        <f t="shared" si="15"/>
        <v>1.1667583929554211</v>
      </c>
      <c r="U82" s="37">
        <f t="shared" si="16"/>
        <v>0.57182220040785059</v>
      </c>
      <c r="V82" s="86" t="str">
        <f t="shared" si="17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53.861198399999999</v>
      </c>
      <c r="F83" s="9">
        <f t="shared" si="6"/>
        <v>1.1887727022564667</v>
      </c>
      <c r="G83" s="62">
        <v>12927.272727272701</v>
      </c>
      <c r="H83" s="63">
        <v>58.848999999999997</v>
      </c>
      <c r="I83" s="9">
        <f t="shared" si="10"/>
        <v>1.0897962962962962</v>
      </c>
      <c r="J83" s="9">
        <f t="shared" si="7"/>
        <v>0.94971877177181985</v>
      </c>
      <c r="K83" s="64">
        <f t="shared" si="8"/>
        <v>0.88289081609410036</v>
      </c>
      <c r="L83" s="65">
        <f t="shared" si="4"/>
        <v>2.0907402790794054E-2</v>
      </c>
      <c r="M83" s="65">
        <f t="shared" si="11"/>
        <v>1.152231768953401</v>
      </c>
      <c r="N83" s="4">
        <f t="shared" si="12"/>
        <v>3.7570399999999893E-2</v>
      </c>
      <c r="O83" s="9">
        <f t="shared" si="13"/>
        <v>0.21807073225442439</v>
      </c>
      <c r="P83" s="9">
        <f t="shared" si="19"/>
        <v>29.604247676874273</v>
      </c>
      <c r="Q83" s="9">
        <f t="shared" si="14"/>
        <v>4.8006765493544172E-3</v>
      </c>
      <c r="R83" s="9">
        <f t="shared" si="20"/>
        <v>0.65171706498347326</v>
      </c>
      <c r="S83" s="7">
        <f t="shared" si="5"/>
        <v>0.18440565956220753</v>
      </c>
      <c r="T83" s="7">
        <f t="shared" si="15"/>
        <v>1.1887727022564667</v>
      </c>
      <c r="U83" s="37">
        <f t="shared" si="16"/>
        <v>0.56561282421109005</v>
      </c>
      <c r="V83" s="86" t="str">
        <f t="shared" si="17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54.858628000000003</v>
      </c>
      <c r="F84" s="9">
        <f t="shared" si="6"/>
        <v>1.2107870115575126</v>
      </c>
      <c r="G84" s="62">
        <v>13166.666666666601</v>
      </c>
      <c r="H84" s="63">
        <v>59.904000000000003</v>
      </c>
      <c r="I84" s="9">
        <f t="shared" si="10"/>
        <v>1.0891636363636363</v>
      </c>
      <c r="J84" s="9">
        <f t="shared" si="7"/>
        <v>0.96863314636752762</v>
      </c>
      <c r="K84" s="64">
        <f t="shared" si="8"/>
        <v>0.89995150819254588</v>
      </c>
      <c r="L84" s="65">
        <f t="shared" si="4"/>
        <v>2.1323789683379807E-2</v>
      </c>
      <c r="M84" s="65">
        <f t="shared" si="11"/>
        <v>1.1735555586367807</v>
      </c>
      <c r="N84" s="4">
        <f t="shared" si="12"/>
        <v>5.7570400000003019E-2</v>
      </c>
      <c r="O84" s="9">
        <f t="shared" si="13"/>
        <v>0.3341571898138111</v>
      </c>
      <c r="P84" s="9">
        <f t="shared" si="19"/>
        <v>29.938404866688085</v>
      </c>
      <c r="Q84" s="9">
        <f t="shared" si="14"/>
        <v>7.3562397317294683E-3</v>
      </c>
      <c r="R84" s="9">
        <f t="shared" si="20"/>
        <v>0.65907330471520276</v>
      </c>
      <c r="S84" s="7">
        <f t="shared" si="5"/>
        <v>0.11923379359671622</v>
      </c>
      <c r="T84" s="7">
        <f t="shared" si="15"/>
        <v>1.2107870115575126</v>
      </c>
      <c r="U84" s="37">
        <f t="shared" si="16"/>
        <v>0.56160383704440198</v>
      </c>
      <c r="V84" s="86" t="str">
        <f t="shared" si="17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55.8560576</v>
      </c>
      <c r="F85" s="9">
        <f t="shared" si="6"/>
        <v>1.2328013208585582</v>
      </c>
      <c r="G85" s="62">
        <v>13406.060606060601</v>
      </c>
      <c r="H85" s="63">
        <v>60.947000000000003</v>
      </c>
      <c r="I85" s="9">
        <f t="shared" si="10"/>
        <v>1.0883392857142857</v>
      </c>
      <c r="J85" s="9">
        <f t="shared" si="7"/>
        <v>0.95834085352847487</v>
      </c>
      <c r="K85" s="64">
        <f t="shared" si="8"/>
        <v>0.88971509293347739</v>
      </c>
      <c r="L85" s="65">
        <f t="shared" si="4"/>
        <v>2.1097211965403959E-2</v>
      </c>
      <c r="M85" s="65">
        <f t="shared" si="11"/>
        <v>1.1946527706021848</v>
      </c>
      <c r="N85" s="4">
        <f t="shared" si="12"/>
        <v>4.5570400000002564E-2</v>
      </c>
      <c r="O85" s="9">
        <f t="shared" si="13"/>
        <v>0.26450531527818733</v>
      </c>
      <c r="P85" s="9">
        <f t="shared" si="19"/>
        <v>30.202910181966274</v>
      </c>
      <c r="Q85" s="9">
        <f t="shared" si="14"/>
        <v>5.8229018223046195E-3</v>
      </c>
      <c r="R85" s="9">
        <f t="shared" si="20"/>
        <v>0.66489620653750736</v>
      </c>
      <c r="S85" s="7">
        <f t="shared" si="5"/>
        <v>0.10580212611127132</v>
      </c>
      <c r="T85" s="7">
        <f t="shared" si="15"/>
        <v>1.2328013208585582</v>
      </c>
      <c r="U85" s="37">
        <f t="shared" si="16"/>
        <v>0.55656021808107081</v>
      </c>
      <c r="V85" s="86" t="str">
        <f t="shared" si="17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56.853487200000004</v>
      </c>
      <c r="F86" s="9">
        <f t="shared" si="6"/>
        <v>1.2548156301596038</v>
      </c>
      <c r="G86" s="62">
        <v>13645.4545454545</v>
      </c>
      <c r="H86" s="63">
        <v>61.948</v>
      </c>
      <c r="I86" s="9">
        <f t="shared" si="10"/>
        <v>1.0868070175438596</v>
      </c>
      <c r="J86" s="9">
        <f t="shared" si="7"/>
        <v>0.92104668431587577</v>
      </c>
      <c r="K86" s="64">
        <f t="shared" si="8"/>
        <v>0.85388763952675872</v>
      </c>
      <c r="L86" s="65">
        <f t="shared" si="4"/>
        <v>2.0276206589232269E-2</v>
      </c>
      <c r="M86" s="65">
        <f t="shared" si="11"/>
        <v>1.2149289771914171</v>
      </c>
      <c r="N86" s="4">
        <f t="shared" si="12"/>
        <v>3.5703999999938674E-3</v>
      </c>
      <c r="O86" s="9">
        <f t="shared" si="13"/>
        <v>2.0723754403462878E-2</v>
      </c>
      <c r="P86" s="9">
        <f t="shared" si="19"/>
        <v>30.223633936369737</v>
      </c>
      <c r="Q86" s="9">
        <f t="shared" si="14"/>
        <v>4.5621913931673925E-4</v>
      </c>
      <c r="R86" s="9">
        <f t="shared" si="20"/>
        <v>0.66535242567682407</v>
      </c>
      <c r="S86" s="7">
        <f t="shared" si="5"/>
        <v>0.109865152125852</v>
      </c>
      <c r="T86" s="7">
        <f t="shared" si="15"/>
        <v>1.2548156301596038</v>
      </c>
      <c r="U86" s="37">
        <f t="shared" si="16"/>
        <v>0.54764717787449313</v>
      </c>
      <c r="V86" s="86" t="str">
        <f t="shared" si="17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57.8509168</v>
      </c>
      <c r="F87" s="9">
        <f t="shared" si="6"/>
        <v>1.2768299394606495</v>
      </c>
      <c r="G87" s="62">
        <v>13884.8484848484</v>
      </c>
      <c r="H87" s="63">
        <v>62.972999999999999</v>
      </c>
      <c r="I87" s="9">
        <f t="shared" si="10"/>
        <v>1.0857413793103448</v>
      </c>
      <c r="J87" s="9">
        <f t="shared" si="7"/>
        <v>0.94405538881742845</v>
      </c>
      <c r="K87" s="64">
        <f t="shared" si="8"/>
        <v>0.87436047004488371</v>
      </c>
      <c r="L87" s="65">
        <f t="shared" si="4"/>
        <v>2.0782727326745812E-2</v>
      </c>
      <c r="M87" s="65">
        <f t="shared" si="11"/>
        <v>1.2357117045181629</v>
      </c>
      <c r="N87" s="4">
        <f t="shared" si="12"/>
        <v>2.7570400000001882E-2</v>
      </c>
      <c r="O87" s="9">
        <f t="shared" si="13"/>
        <v>0.16002750347475167</v>
      </c>
      <c r="P87" s="9">
        <f t="shared" si="19"/>
        <v>30.383661439844488</v>
      </c>
      <c r="Q87" s="9">
        <f t="shared" si="14"/>
        <v>3.5228949581673458E-3</v>
      </c>
      <c r="R87" s="9">
        <f t="shared" si="20"/>
        <v>0.66887532063499144</v>
      </c>
      <c r="S87" s="7">
        <f t="shared" si="5"/>
        <v>8.5985703460050592E-2</v>
      </c>
      <c r="T87" s="7">
        <f t="shared" si="15"/>
        <v>1.2768299394606495</v>
      </c>
      <c r="U87" s="37">
        <f t="shared" si="16"/>
        <v>0.54128751729822278</v>
      </c>
      <c r="V87" s="86" t="str">
        <f t="shared" si="17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58.848346400000004</v>
      </c>
      <c r="F88" s="9">
        <f t="shared" si="6"/>
        <v>1.2988442487616951</v>
      </c>
      <c r="G88" s="62">
        <v>14124.2424242424</v>
      </c>
      <c r="H88" s="63">
        <v>63.96</v>
      </c>
      <c r="I88" s="9">
        <f t="shared" si="10"/>
        <v>1.0840677966101695</v>
      </c>
      <c r="J88" s="9">
        <f t="shared" si="7"/>
        <v>0.91045966228893227</v>
      </c>
      <c r="K88" s="64">
        <f t="shared" si="8"/>
        <v>0.84194515505785661</v>
      </c>
      <c r="L88" s="65">
        <f t="shared" si="4"/>
        <v>2.0043140611754152E-2</v>
      </c>
      <c r="M88" s="65">
        <f t="shared" si="11"/>
        <v>1.255754845129917</v>
      </c>
      <c r="N88" s="4">
        <f t="shared" si="12"/>
        <v>1.0429600000001926E-2</v>
      </c>
      <c r="O88" s="9">
        <f t="shared" si="13"/>
        <v>6.0536765888070693E-2</v>
      </c>
      <c r="P88" s="9">
        <f t="shared" si="19"/>
        <v>30.444198205732558</v>
      </c>
      <c r="Q88" s="9">
        <f t="shared" si="14"/>
        <v>1.3326750883449795E-3</v>
      </c>
      <c r="R88" s="9">
        <f t="shared" si="20"/>
        <v>0.67020799572333645</v>
      </c>
      <c r="S88" s="7">
        <f t="shared" si="5"/>
        <v>0.13424330821330371</v>
      </c>
      <c r="T88" s="7">
        <f t="shared" si="15"/>
        <v>1.2988442487616951</v>
      </c>
      <c r="U88" s="37">
        <f t="shared" si="16"/>
        <v>0.5337092652459553</v>
      </c>
      <c r="V88" s="86" t="str">
        <f t="shared" si="17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59.845776000000001</v>
      </c>
      <c r="F89" s="9">
        <f t="shared" si="6"/>
        <v>1.3208585580627408</v>
      </c>
      <c r="G89" s="62">
        <v>14363.6363636363</v>
      </c>
      <c r="H89" s="63">
        <v>64.988</v>
      </c>
      <c r="I89" s="9">
        <f t="shared" si="10"/>
        <v>1.0831333333333333</v>
      </c>
      <c r="J89" s="9">
        <f t="shared" si="7"/>
        <v>0.94909829506985788</v>
      </c>
      <c r="K89" s="64">
        <f t="shared" si="8"/>
        <v>0.87691957385964925</v>
      </c>
      <c r="L89" s="65">
        <f t="shared" si="4"/>
        <v>2.0893743424762971E-2</v>
      </c>
      <c r="M89" s="65">
        <f t="shared" si="11"/>
        <v>1.2766485885546799</v>
      </c>
      <c r="N89" s="4">
        <f t="shared" si="12"/>
        <v>3.0570400000001996E-2</v>
      </c>
      <c r="O89" s="9">
        <f t="shared" si="13"/>
        <v>0.1774404721086576</v>
      </c>
      <c r="P89" s="9">
        <f t="shared" si="19"/>
        <v>30.621638677841215</v>
      </c>
      <c r="Q89" s="9">
        <f t="shared" si="14"/>
        <v>3.9062294355235575E-3</v>
      </c>
      <c r="R89" s="9">
        <f t="shared" si="20"/>
        <v>0.67411422515885999</v>
      </c>
      <c r="S89" s="7">
        <f t="shared" si="5"/>
        <v>0.15107584455941059</v>
      </c>
      <c r="T89" s="7">
        <f t="shared" si="15"/>
        <v>1.3208585580627408</v>
      </c>
      <c r="U89" s="37">
        <f t="shared" si="16"/>
        <v>0.5280342853956691</v>
      </c>
      <c r="V89" s="86" t="str">
        <f t="shared" si="17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60.843205600000005</v>
      </c>
      <c r="F90" s="9">
        <f t="shared" si="6"/>
        <v>1.3428728673637866</v>
      </c>
      <c r="G90" s="62">
        <v>14603.0303030303</v>
      </c>
      <c r="H90" s="63">
        <v>65.991</v>
      </c>
      <c r="I90" s="9">
        <f t="shared" si="10"/>
        <v>1.0818196721311475</v>
      </c>
      <c r="J90" s="9">
        <f t="shared" si="7"/>
        <v>0.92714157991241242</v>
      </c>
      <c r="K90" s="64">
        <f t="shared" si="8"/>
        <v>0.85559370873660456</v>
      </c>
      <c r="L90" s="65">
        <f t="shared" si="4"/>
        <v>2.0410381506052008E-2</v>
      </c>
      <c r="M90" s="65">
        <f t="shared" si="11"/>
        <v>1.2970589700607318</v>
      </c>
      <c r="N90" s="4">
        <f t="shared" si="12"/>
        <v>5.5703999999963116E-3</v>
      </c>
      <c r="O90" s="9">
        <f t="shared" si="13"/>
        <v>3.2332400159413924E-2</v>
      </c>
      <c r="P90" s="9">
        <f t="shared" si="19"/>
        <v>30.65397107800063</v>
      </c>
      <c r="Q90" s="9">
        <f t="shared" si="14"/>
        <v>7.1177545755451684E-4</v>
      </c>
      <c r="R90" s="9">
        <f t="shared" si="20"/>
        <v>0.67482600061641451</v>
      </c>
      <c r="S90" s="7">
        <f t="shared" si="5"/>
        <v>0.17263356407401778</v>
      </c>
      <c r="T90" s="7">
        <f t="shared" si="15"/>
        <v>1.3428728673637866</v>
      </c>
      <c r="U90" s="37">
        <f t="shared" si="16"/>
        <v>0.52027395530429688</v>
      </c>
      <c r="V90" s="86" t="str">
        <f t="shared" si="17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61.840635200000001</v>
      </c>
      <c r="F91" s="9">
        <f t="shared" si="6"/>
        <v>1.3648871766648323</v>
      </c>
      <c r="G91" s="62">
        <v>14842.4242424242</v>
      </c>
      <c r="H91" s="63">
        <v>66.978999999999999</v>
      </c>
      <c r="I91" s="9">
        <f t="shared" si="10"/>
        <v>1.0803064516129033</v>
      </c>
      <c r="J91" s="9">
        <f t="shared" si="7"/>
        <v>0.91455530838023813</v>
      </c>
      <c r="K91" s="64">
        <f t="shared" si="8"/>
        <v>0.84279818966277642</v>
      </c>
      <c r="L91" s="65">
        <f t="shared" si="4"/>
        <v>2.0133303431595778E-2</v>
      </c>
      <c r="M91" s="65">
        <f t="shared" si="11"/>
        <v>1.3171922734923276</v>
      </c>
      <c r="N91" s="4">
        <f t="shared" si="12"/>
        <v>9.4295999999971514E-3</v>
      </c>
      <c r="O91" s="9">
        <f t="shared" si="13"/>
        <v>5.4732443010074551E-2</v>
      </c>
      <c r="P91" s="9">
        <f t="shared" si="19"/>
        <v>30.708703521010705</v>
      </c>
      <c r="Q91" s="9">
        <f t="shared" si="14"/>
        <v>1.2048969292256368E-3</v>
      </c>
      <c r="R91" s="9">
        <f t="shared" si="20"/>
        <v>0.67603089754564016</v>
      </c>
      <c r="S91" s="7">
        <f t="shared" si="5"/>
        <v>0.16002750347473979</v>
      </c>
      <c r="T91" s="7">
        <f t="shared" si="15"/>
        <v>1.3648871766648323</v>
      </c>
      <c r="U91" s="37">
        <f t="shared" si="16"/>
        <v>0.51323630661243624</v>
      </c>
      <c r="V91" s="86" t="str">
        <f t="shared" si="17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62.838064800000005</v>
      </c>
      <c r="F92" s="9">
        <f t="shared" si="6"/>
        <v>1.3869014859658779</v>
      </c>
      <c r="G92" s="62">
        <v>15081.8181818181</v>
      </c>
      <c r="H92" s="63">
        <v>68.039000000000001</v>
      </c>
      <c r="I92" s="9">
        <f t="shared" si="10"/>
        <v>1.079984126984127</v>
      </c>
      <c r="J92" s="9">
        <f t="shared" si="7"/>
        <v>0.9814959067593606</v>
      </c>
      <c r="K92" s="64">
        <f t="shared" si="8"/>
        <v>0.90421668121715115</v>
      </c>
      <c r="L92" s="65">
        <f t="shared" si="4"/>
        <v>2.1606954469110855E-2</v>
      </c>
      <c r="M92" s="65">
        <f t="shared" si="11"/>
        <v>1.3387992279614385</v>
      </c>
      <c r="N92" s="4">
        <f t="shared" si="12"/>
        <v>6.2570399999998472E-2</v>
      </c>
      <c r="O92" s="9">
        <f t="shared" si="13"/>
        <v>0.36317880420362686</v>
      </c>
      <c r="P92" s="9">
        <f t="shared" si="19"/>
        <v>31.071882325214332</v>
      </c>
      <c r="Q92" s="9">
        <f t="shared" si="14"/>
        <v>7.9951305273225515E-3</v>
      </c>
      <c r="R92" s="9">
        <f t="shared" si="20"/>
        <v>0.68402602807296276</v>
      </c>
      <c r="S92" s="7">
        <f t="shared" si="5"/>
        <v>0.11052730927977461</v>
      </c>
      <c r="T92" s="7">
        <f t="shared" si="15"/>
        <v>1.3869014859658779</v>
      </c>
      <c r="U92" s="37">
        <f t="shared" si="16"/>
        <v>0.51092502429547626</v>
      </c>
      <c r="V92" s="86" t="str">
        <f t="shared" si="17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63.835494400000002</v>
      </c>
      <c r="F93" s="9">
        <f t="shared" si="6"/>
        <v>1.4089157952669236</v>
      </c>
      <c r="G93" s="62">
        <v>15321.2121212121</v>
      </c>
      <c r="H93" s="63">
        <v>69.052999999999997</v>
      </c>
      <c r="I93" s="9">
        <f t="shared" si="10"/>
        <v>1.078953125</v>
      </c>
      <c r="J93" s="9">
        <f t="shared" si="7"/>
        <v>0.93979986387267367</v>
      </c>
      <c r="K93" s="64">
        <f t="shared" si="8"/>
        <v>0.86497708939074103</v>
      </c>
      <c r="L93" s="65">
        <f t="shared" ref="L93:L105" si="21">J93/$C$4</f>
        <v>2.0689044884373665E-2</v>
      </c>
      <c r="M93" s="65">
        <f t="shared" si="11"/>
        <v>1.3594882728458122</v>
      </c>
      <c r="N93" s="4">
        <f t="shared" si="12"/>
        <v>1.6570399999999097E-2</v>
      </c>
      <c r="O93" s="9">
        <f t="shared" si="13"/>
        <v>9.617995181708279E-2</v>
      </c>
      <c r="P93" s="9">
        <f t="shared" si="19"/>
        <v>31.168062277031414</v>
      </c>
      <c r="Q93" s="9">
        <f t="shared" si="14"/>
        <v>2.1173352078609313E-3</v>
      </c>
      <c r="R93" s="9">
        <f t="shared" si="20"/>
        <v>0.6861433632808237</v>
      </c>
      <c r="S93" s="7">
        <f>SLOPE(R93:R97,F93:F97)</f>
        <v>0.13250201134994061</v>
      </c>
      <c r="T93" s="7">
        <f t="shared" si="15"/>
        <v>1.4089157952669236</v>
      </c>
      <c r="U93" s="37">
        <f t="shared" si="16"/>
        <v>0.50470708500083061</v>
      </c>
      <c r="V93" s="86" t="str">
        <f t="shared" si="17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64.832924000000006</v>
      </c>
      <c r="F94" s="9">
        <f t="shared" ref="F94:F105" si="22">D94/$C$4</f>
        <v>1.4309301045679692</v>
      </c>
      <c r="G94" s="62">
        <v>15560.606060606</v>
      </c>
      <c r="H94" s="63">
        <v>70.070999999999998</v>
      </c>
      <c r="I94" s="9">
        <f t="shared" si="10"/>
        <v>1.0780153846153846</v>
      </c>
      <c r="J94" s="9">
        <f t="shared" ref="J94:J105" si="23">(H94-H93)/I94</f>
        <v>0.94432789599120959</v>
      </c>
      <c r="K94" s="64">
        <f t="shared" ref="K94:K105" si="24">(H94-H93)/$G$12</f>
        <v>0.8683892278104326</v>
      </c>
      <c r="L94" s="65">
        <f t="shared" si="21"/>
        <v>2.0788726383956183E-2</v>
      </c>
      <c r="M94" s="65">
        <f t="shared" si="11"/>
        <v>1.3802769992297683</v>
      </c>
      <c r="N94" s="4">
        <f t="shared" si="12"/>
        <v>2.057039999999688E-2</v>
      </c>
      <c r="O94" s="9">
        <f t="shared" si="13"/>
        <v>0.11939724332894364</v>
      </c>
      <c r="P94" s="9">
        <f t="shared" si="19"/>
        <v>31.287459520360358</v>
      </c>
      <c r="Q94" s="9">
        <f t="shared" si="14"/>
        <v>2.6284478443355784E-3</v>
      </c>
      <c r="R94" s="9">
        <f t="shared" si="20"/>
        <v>0.68877181112515928</v>
      </c>
      <c r="S94" s="7">
        <f>SLOPE(R94:R98,F94:F98)</f>
        <v>0.59146050126500016</v>
      </c>
      <c r="T94" s="7">
        <f t="shared" si="15"/>
        <v>1.4309301045679692</v>
      </c>
      <c r="U94" s="37">
        <f t="shared" si="16"/>
        <v>0.49900984476993565</v>
      </c>
      <c r="V94" s="86" t="str">
        <f t="shared" si="17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5">D95*$C$6</f>
        <v>65.830353599999995</v>
      </c>
      <c r="F95" s="9">
        <f t="shared" si="22"/>
        <v>1.4529444138690149</v>
      </c>
      <c r="G95" s="62">
        <v>15800</v>
      </c>
      <c r="H95" s="63">
        <v>71.087999999999994</v>
      </c>
      <c r="I95" s="9">
        <f t="shared" ref="I95:I105" si="26">H95/D95</f>
        <v>1.0770909090909091</v>
      </c>
      <c r="J95" s="9">
        <f t="shared" si="23"/>
        <v>0.94420999324780175</v>
      </c>
      <c r="K95" s="64">
        <f t="shared" si="24"/>
        <v>0.86753619320550668</v>
      </c>
      <c r="L95" s="65">
        <f t="shared" si="21"/>
        <v>2.0786130836495362E-2</v>
      </c>
      <c r="M95" s="65">
        <f t="shared" ref="M95:M105" si="27">L95+M94</f>
        <v>1.4010631300662637</v>
      </c>
      <c r="N95" s="4">
        <f t="shared" ref="N95:N105" si="28">ABS((H95-H94)-(E95-E94))</f>
        <v>1.9570400000006316E-2</v>
      </c>
      <c r="O95" s="9">
        <f t="shared" ref="O95:O105" si="29">N95/($G$12-1)</f>
        <v>0.11359292045102998</v>
      </c>
      <c r="P95" s="9">
        <f t="shared" si="19"/>
        <v>31.401052440811387</v>
      </c>
      <c r="Q95" s="9">
        <f t="shared" ref="Q95:Q105" si="30">O95/$C$4</f>
        <v>2.5006696852180512E-3</v>
      </c>
      <c r="R95" s="9">
        <f t="shared" si="20"/>
        <v>0.69127248081037729</v>
      </c>
      <c r="S95" s="7"/>
      <c r="T95" s="7">
        <f t="shared" ref="T95:T105" si="31">IF(ABS((F95-R95))&gt;$L$4,F95,"")</f>
        <v>1.4529444138690149</v>
      </c>
      <c r="U95" s="37">
        <f t="shared" ref="U95:U105" si="32">R95/M95</f>
        <v>0.49339138685184253</v>
      </c>
      <c r="V95" s="86" t="str">
        <f>IF(F95&lt;=$L$5,ABS(R95-F95),"")</f>
        <v/>
      </c>
      <c r="W95" s="87" t="str">
        <f t="shared" ref="W95:W105" si="33">IF(F95&lt;=$L$5,$W$29,"")</f>
        <v/>
      </c>
      <c r="X95" s="7"/>
    </row>
    <row r="96" spans="2:24">
      <c r="B96" s="75"/>
      <c r="C96" s="76"/>
      <c r="D96" s="61">
        <v>67</v>
      </c>
      <c r="E96" s="4">
        <f t="shared" si="25"/>
        <v>66.827783199999999</v>
      </c>
      <c r="F96" s="9">
        <f t="shared" si="22"/>
        <v>1.4749587231700607</v>
      </c>
      <c r="G96" s="62">
        <v>16039.3939393939</v>
      </c>
      <c r="H96" s="63">
        <v>72.066999999999993</v>
      </c>
      <c r="I96" s="9">
        <f t="shared" si="26"/>
        <v>1.0756268656716417</v>
      </c>
      <c r="J96" s="9">
        <f t="shared" si="23"/>
        <v>0.91016692799755716</v>
      </c>
      <c r="K96" s="64">
        <f t="shared" si="24"/>
        <v>0.83512087821847958</v>
      </c>
      <c r="L96" s="65">
        <f t="shared" si="21"/>
        <v>2.0036696268520799E-2</v>
      </c>
      <c r="M96" s="65">
        <f t="shared" si="27"/>
        <v>1.4210998263347845</v>
      </c>
      <c r="N96" s="4">
        <f t="shared" si="28"/>
        <v>1.8429600000004598E-2</v>
      </c>
      <c r="O96" s="9">
        <f t="shared" si="29"/>
        <v>0.10697134891183362</v>
      </c>
      <c r="P96" s="9">
        <f t="shared" ref="P96:P105" si="34">O96+P95</f>
        <v>31.508023789723222</v>
      </c>
      <c r="Q96" s="9">
        <f t="shared" si="30"/>
        <v>2.3549003612951818E-3</v>
      </c>
      <c r="R96" s="9">
        <f t="shared" ref="R96:R105" si="35">Q96+R95</f>
        <v>0.69362738117167244</v>
      </c>
      <c r="S96" s="7"/>
      <c r="T96" s="7">
        <f t="shared" si="31"/>
        <v>1.4749587231700607</v>
      </c>
      <c r="U96" s="37">
        <f t="shared" si="32"/>
        <v>0.48809194703839676</v>
      </c>
      <c r="V96" s="86" t="str">
        <f>IF(F96&lt;=$L$5,ABS(R96-F96),"")</f>
        <v/>
      </c>
      <c r="W96" s="87" t="str">
        <f t="shared" si="33"/>
        <v/>
      </c>
      <c r="X96" s="7"/>
    </row>
    <row r="97" spans="2:24">
      <c r="B97" s="75"/>
      <c r="C97" s="76"/>
      <c r="D97" s="61">
        <v>68</v>
      </c>
      <c r="E97" s="4">
        <f t="shared" si="25"/>
        <v>67.825212800000003</v>
      </c>
      <c r="F97" s="9">
        <f t="shared" si="22"/>
        <v>1.4969730324711064</v>
      </c>
      <c r="G97" s="62">
        <v>16278.7878787878</v>
      </c>
      <c r="H97" s="63">
        <v>73.100999999999999</v>
      </c>
      <c r="I97" s="9">
        <f t="shared" si="26"/>
        <v>1.0750147058823529</v>
      </c>
      <c r="J97" s="9">
        <f t="shared" si="23"/>
        <v>0.96184730715038658</v>
      </c>
      <c r="K97" s="64">
        <f t="shared" si="24"/>
        <v>0.88203778148918655</v>
      </c>
      <c r="L97" s="65">
        <f t="shared" si="21"/>
        <v>2.1174404119986497E-2</v>
      </c>
      <c r="M97" s="65">
        <f t="shared" si="27"/>
        <v>1.4422742304547709</v>
      </c>
      <c r="N97" s="4">
        <f t="shared" si="28"/>
        <v>3.6570400000002223E-2</v>
      </c>
      <c r="O97" s="9">
        <f t="shared" si="29"/>
        <v>0.21226640937646948</v>
      </c>
      <c r="P97" s="9">
        <f t="shared" si="34"/>
        <v>31.72029019909969</v>
      </c>
      <c r="Q97" s="9">
        <f t="shared" si="30"/>
        <v>4.6728983902359824E-3</v>
      </c>
      <c r="R97" s="9">
        <f t="shared" si="35"/>
        <v>0.69830027956190843</v>
      </c>
      <c r="S97" s="7"/>
      <c r="T97" s="7">
        <f t="shared" si="31"/>
        <v>1.4969730324711064</v>
      </c>
      <c r="U97" s="37">
        <f t="shared" si="32"/>
        <v>0.48416609325518062</v>
      </c>
      <c r="V97" s="86" t="str">
        <f t="shared" ref="V97:V105" si="36">IF(F97&lt;=$L$5,(R97-F97),"")</f>
        <v/>
      </c>
      <c r="W97" s="87" t="str">
        <f t="shared" si="33"/>
        <v/>
      </c>
      <c r="X97" s="7"/>
    </row>
    <row r="98" spans="2:24">
      <c r="B98" s="75"/>
      <c r="C98" s="76"/>
      <c r="D98" s="61">
        <v>69</v>
      </c>
      <c r="E98" s="4">
        <f t="shared" si="25"/>
        <v>68.822642400000007</v>
      </c>
      <c r="F98" s="9">
        <f t="shared" si="22"/>
        <v>1.518987341772152</v>
      </c>
      <c r="G98" s="62">
        <v>16518.181818181802</v>
      </c>
      <c r="H98" s="63">
        <v>73.691000000000003</v>
      </c>
      <c r="I98" s="9">
        <f t="shared" si="26"/>
        <v>1.0679855072463769</v>
      </c>
      <c r="J98" s="9">
        <f t="shared" si="23"/>
        <v>0.55244195356285342</v>
      </c>
      <c r="K98" s="64">
        <f t="shared" si="24"/>
        <v>0.50329041690388787</v>
      </c>
      <c r="L98" s="65">
        <f t="shared" si="21"/>
        <v>1.2161628036606571E-2</v>
      </c>
      <c r="M98" s="65">
        <f t="shared" si="27"/>
        <v>1.4544358584913775</v>
      </c>
      <c r="N98" s="4">
        <f t="shared" si="28"/>
        <v>0.40742960000000039</v>
      </c>
      <c r="O98" s="9">
        <f t="shared" si="29"/>
        <v>2.3648529484415275</v>
      </c>
      <c r="P98" s="9">
        <f t="shared" si="34"/>
        <v>34.085143147541217</v>
      </c>
      <c r="Q98" s="9">
        <f t="shared" si="30"/>
        <v>5.2060604258481621E-2</v>
      </c>
      <c r="R98" s="9">
        <f t="shared" si="35"/>
        <v>0.75036088382039001</v>
      </c>
      <c r="S98" s="7"/>
      <c r="T98" s="7">
        <f t="shared" si="31"/>
        <v>1.518987341772152</v>
      </c>
      <c r="U98" s="37">
        <f t="shared" si="32"/>
        <v>0.51591198019464846</v>
      </c>
      <c r="V98" s="86" t="str">
        <f t="shared" si="36"/>
        <v/>
      </c>
      <c r="W98" s="87" t="str">
        <f t="shared" si="33"/>
        <v/>
      </c>
      <c r="X98" s="7"/>
    </row>
    <row r="99" spans="2:24">
      <c r="B99" s="75"/>
      <c r="C99" s="76"/>
      <c r="D99" s="61">
        <v>70</v>
      </c>
      <c r="E99" s="4">
        <f t="shared" si="25"/>
        <v>69.820071999999996</v>
      </c>
      <c r="F99" s="9">
        <f t="shared" si="22"/>
        <v>1.5410016510731976</v>
      </c>
      <c r="G99" s="62">
        <v>16757.575757575702</v>
      </c>
      <c r="H99" s="63">
        <v>73.691000000000003</v>
      </c>
      <c r="I99" s="9">
        <f t="shared" si="26"/>
        <v>1.0527285714285715</v>
      </c>
      <c r="J99" s="9">
        <f t="shared" si="23"/>
        <v>0</v>
      </c>
      <c r="K99" s="64">
        <f t="shared" si="24"/>
        <v>0</v>
      </c>
      <c r="L99" s="65">
        <f t="shared" si="21"/>
        <v>0</v>
      </c>
      <c r="M99" s="65">
        <f t="shared" si="27"/>
        <v>1.4544358584913775</v>
      </c>
      <c r="N99" s="4">
        <f t="shared" si="28"/>
        <v>0.99742959999998959</v>
      </c>
      <c r="O99" s="9">
        <f t="shared" si="29"/>
        <v>5.7894034464428374</v>
      </c>
      <c r="P99" s="9">
        <f t="shared" si="34"/>
        <v>39.874546593984057</v>
      </c>
      <c r="Q99" s="9">
        <f t="shared" si="30"/>
        <v>0.12744971813853248</v>
      </c>
      <c r="R99" s="9">
        <f t="shared" si="35"/>
        <v>0.87781060195892247</v>
      </c>
      <c r="S99" s="7"/>
      <c r="T99" s="7">
        <f t="shared" si="31"/>
        <v>1.5410016510731976</v>
      </c>
      <c r="U99" s="37">
        <f t="shared" si="32"/>
        <v>0.60354026396835192</v>
      </c>
      <c r="V99" s="86" t="str">
        <f t="shared" si="36"/>
        <v/>
      </c>
      <c r="W99" s="87" t="str">
        <f t="shared" si="33"/>
        <v/>
      </c>
      <c r="X99" s="7"/>
    </row>
    <row r="100" spans="2:24">
      <c r="B100" s="75"/>
      <c r="C100" s="76"/>
      <c r="D100" s="61">
        <v>71</v>
      </c>
      <c r="E100" s="4">
        <f t="shared" si="25"/>
        <v>70.8175016</v>
      </c>
      <c r="F100" s="9">
        <f t="shared" si="22"/>
        <v>1.5630159603742433</v>
      </c>
      <c r="G100" s="62">
        <v>16996.9696969697</v>
      </c>
      <c r="H100" s="63">
        <v>73.691000000000003</v>
      </c>
      <c r="I100" s="9">
        <f t="shared" si="26"/>
        <v>1.0379014084507043</v>
      </c>
      <c r="J100" s="9">
        <f t="shared" si="23"/>
        <v>0</v>
      </c>
      <c r="K100" s="64">
        <f t="shared" si="24"/>
        <v>0</v>
      </c>
      <c r="L100" s="65">
        <f t="shared" si="21"/>
        <v>0</v>
      </c>
      <c r="M100" s="65">
        <f t="shared" si="27"/>
        <v>1.4544358584913775</v>
      </c>
      <c r="N100" s="4">
        <f t="shared" si="28"/>
        <v>0.9974296000000038</v>
      </c>
      <c r="O100" s="9">
        <f t="shared" si="29"/>
        <v>5.78940344644292</v>
      </c>
      <c r="P100" s="9">
        <f t="shared" si="34"/>
        <v>45.663950040426975</v>
      </c>
      <c r="Q100" s="9">
        <f t="shared" si="30"/>
        <v>0.12744971813853428</v>
      </c>
      <c r="R100" s="9">
        <f t="shared" si="35"/>
        <v>1.0052603200974568</v>
      </c>
      <c r="S100" s="7"/>
      <c r="T100" s="7">
        <f t="shared" si="31"/>
        <v>1.5630159603742433</v>
      </c>
      <c r="U100" s="37">
        <f t="shared" si="32"/>
        <v>0.69116854774205672</v>
      </c>
      <c r="V100" s="86" t="str">
        <f t="shared" si="36"/>
        <v/>
      </c>
      <c r="W100" s="87" t="str">
        <f t="shared" si="33"/>
        <v/>
      </c>
      <c r="X100" s="7"/>
    </row>
    <row r="101" spans="2:24">
      <c r="B101" s="75"/>
      <c r="C101" s="76"/>
      <c r="D101" s="61">
        <v>72</v>
      </c>
      <c r="E101" s="4">
        <f t="shared" si="25"/>
        <v>71.814931200000004</v>
      </c>
      <c r="F101" s="9">
        <f t="shared" si="22"/>
        <v>1.5850302696752889</v>
      </c>
      <c r="G101" s="62">
        <v>17236.3636363636</v>
      </c>
      <c r="H101" s="63">
        <v>73.691000000000003</v>
      </c>
      <c r="I101" s="9">
        <f t="shared" si="26"/>
        <v>1.0234861111111111</v>
      </c>
      <c r="J101" s="9">
        <f t="shared" si="23"/>
        <v>0</v>
      </c>
      <c r="K101" s="64">
        <f t="shared" si="24"/>
        <v>0</v>
      </c>
      <c r="L101" s="65">
        <f t="shared" si="21"/>
        <v>0</v>
      </c>
      <c r="M101" s="65">
        <f t="shared" si="27"/>
        <v>1.4544358584913775</v>
      </c>
      <c r="N101" s="4">
        <f t="shared" si="28"/>
        <v>0.9974296000000038</v>
      </c>
      <c r="O101" s="9">
        <f t="shared" si="29"/>
        <v>5.78940344644292</v>
      </c>
      <c r="P101" s="9">
        <f t="shared" si="34"/>
        <v>51.453353486869894</v>
      </c>
      <c r="Q101" s="9">
        <f t="shared" si="30"/>
        <v>0.12744971813853428</v>
      </c>
      <c r="R101" s="9">
        <f t="shared" si="35"/>
        <v>1.1327100382359911</v>
      </c>
      <c r="S101" s="7"/>
      <c r="T101" s="7">
        <f t="shared" si="31"/>
        <v>1.5850302696752889</v>
      </c>
      <c r="U101" s="37">
        <f t="shared" si="32"/>
        <v>0.7787968315157614</v>
      </c>
      <c r="V101" s="86" t="str">
        <f t="shared" si="36"/>
        <v/>
      </c>
      <c r="W101" s="87" t="str">
        <f t="shared" si="33"/>
        <v/>
      </c>
      <c r="X101" s="7"/>
    </row>
    <row r="102" spans="2:24">
      <c r="B102" s="75"/>
      <c r="C102" s="76"/>
      <c r="D102" s="61">
        <v>73</v>
      </c>
      <c r="E102" s="4">
        <f t="shared" si="25"/>
        <v>72.812360800000008</v>
      </c>
      <c r="F102" s="9">
        <f t="shared" si="22"/>
        <v>1.6070445789763348</v>
      </c>
      <c r="G102" s="62">
        <v>17475.7575757575</v>
      </c>
      <c r="H102" s="63">
        <v>73.691000000000003</v>
      </c>
      <c r="I102" s="9">
        <f t="shared" si="26"/>
        <v>1.0094657534246576</v>
      </c>
      <c r="J102" s="9">
        <f t="shared" si="23"/>
        <v>0</v>
      </c>
      <c r="K102" s="64">
        <f t="shared" si="24"/>
        <v>0</v>
      </c>
      <c r="L102" s="65">
        <f t="shared" si="21"/>
        <v>0</v>
      </c>
      <c r="M102" s="65">
        <f t="shared" si="27"/>
        <v>1.4544358584913775</v>
      </c>
      <c r="N102" s="4">
        <f t="shared" si="28"/>
        <v>0.9974296000000038</v>
      </c>
      <c r="O102" s="9">
        <f t="shared" si="29"/>
        <v>5.78940344644292</v>
      </c>
      <c r="P102" s="9">
        <f t="shared" si="34"/>
        <v>57.242756933312812</v>
      </c>
      <c r="Q102" s="9">
        <f t="shared" si="30"/>
        <v>0.12744971813853428</v>
      </c>
      <c r="R102" s="9">
        <f t="shared" si="35"/>
        <v>1.2601597563745255</v>
      </c>
      <c r="S102" s="7"/>
      <c r="T102" s="7">
        <f t="shared" si="31"/>
        <v>1.6070445789763348</v>
      </c>
      <c r="U102" s="37">
        <f t="shared" si="32"/>
        <v>0.8664251152894662</v>
      </c>
      <c r="V102" s="86" t="str">
        <f t="shared" si="36"/>
        <v/>
      </c>
      <c r="W102" s="87" t="str">
        <f t="shared" si="33"/>
        <v/>
      </c>
      <c r="X102" s="7"/>
    </row>
    <row r="103" spans="2:24">
      <c r="B103" s="75"/>
      <c r="C103" s="76"/>
      <c r="D103" s="61">
        <v>74</v>
      </c>
      <c r="E103" s="4">
        <f t="shared" si="25"/>
        <v>73.809790399999997</v>
      </c>
      <c r="F103" s="9">
        <f t="shared" si="22"/>
        <v>1.6290588882773804</v>
      </c>
      <c r="G103" s="62">
        <v>17715.151515151501</v>
      </c>
      <c r="H103" s="63">
        <v>73.691000000000003</v>
      </c>
      <c r="I103" s="9">
        <f t="shared" si="26"/>
        <v>0.99582432432432433</v>
      </c>
      <c r="J103" s="9">
        <f t="shared" si="23"/>
        <v>0</v>
      </c>
      <c r="K103" s="64">
        <f t="shared" si="24"/>
        <v>0</v>
      </c>
      <c r="L103" s="65">
        <f t="shared" si="21"/>
        <v>0</v>
      </c>
      <c r="M103" s="65">
        <f t="shared" si="27"/>
        <v>1.4544358584913775</v>
      </c>
      <c r="N103" s="4">
        <f t="shared" si="28"/>
        <v>0.99742959999998959</v>
      </c>
      <c r="O103" s="9">
        <f t="shared" si="29"/>
        <v>5.7894034464428374</v>
      </c>
      <c r="P103" s="9">
        <f t="shared" si="34"/>
        <v>63.032160379755652</v>
      </c>
      <c r="Q103" s="9">
        <f t="shared" si="30"/>
        <v>0.12744971813853248</v>
      </c>
      <c r="R103" s="9">
        <f t="shared" si="35"/>
        <v>1.387609474513058</v>
      </c>
      <c r="S103" s="7"/>
      <c r="T103" s="7">
        <f t="shared" si="31"/>
        <v>1.6290588882773804</v>
      </c>
      <c r="U103" s="37">
        <f t="shared" si="32"/>
        <v>0.95405339906316977</v>
      </c>
      <c r="V103" s="86" t="str">
        <f t="shared" si="36"/>
        <v/>
      </c>
      <c r="W103" s="87" t="str">
        <f t="shared" si="33"/>
        <v/>
      </c>
      <c r="X103" s="7"/>
    </row>
    <row r="104" spans="2:24">
      <c r="B104" s="75"/>
      <c r="C104" s="76"/>
      <c r="D104" s="61">
        <v>75</v>
      </c>
      <c r="E104" s="4">
        <f t="shared" si="25"/>
        <v>74.807220000000001</v>
      </c>
      <c r="F104" s="9">
        <f t="shared" si="22"/>
        <v>1.6510731975784261</v>
      </c>
      <c r="G104" s="62">
        <v>17954.545454545401</v>
      </c>
      <c r="H104" s="63">
        <v>73.691000000000003</v>
      </c>
      <c r="I104" s="9">
        <f t="shared" si="26"/>
        <v>0.98254666666666668</v>
      </c>
      <c r="J104" s="9">
        <f t="shared" si="23"/>
        <v>0</v>
      </c>
      <c r="K104" s="64">
        <f t="shared" si="24"/>
        <v>0</v>
      </c>
      <c r="L104" s="65">
        <f t="shared" si="21"/>
        <v>0</v>
      </c>
      <c r="M104" s="65">
        <f t="shared" si="27"/>
        <v>1.4544358584913775</v>
      </c>
      <c r="N104" s="4">
        <f t="shared" si="28"/>
        <v>0.9974296000000038</v>
      </c>
      <c r="O104" s="9">
        <f t="shared" si="29"/>
        <v>5.78940344644292</v>
      </c>
      <c r="P104" s="9">
        <f t="shared" si="34"/>
        <v>68.82156382619857</v>
      </c>
      <c r="Q104" s="9">
        <f t="shared" si="30"/>
        <v>0.12744971813853428</v>
      </c>
      <c r="R104" s="9">
        <f t="shared" si="35"/>
        <v>1.5150591926515924</v>
      </c>
      <c r="S104" s="7"/>
      <c r="T104" s="7">
        <f t="shared" si="31"/>
        <v>1.6510731975784261</v>
      </c>
      <c r="U104" s="37">
        <f t="shared" si="32"/>
        <v>1.0416816828368745</v>
      </c>
      <c r="V104" s="86" t="str">
        <f t="shared" si="36"/>
        <v/>
      </c>
      <c r="W104" s="87" t="str">
        <f t="shared" si="33"/>
        <v/>
      </c>
      <c r="X104" s="7"/>
    </row>
    <row r="105" spans="2:24" ht="16" thickBot="1">
      <c r="B105" s="81"/>
      <c r="C105" s="82"/>
      <c r="D105" s="66">
        <v>76</v>
      </c>
      <c r="E105" s="49">
        <f t="shared" si="25"/>
        <v>75.804649600000005</v>
      </c>
      <c r="F105" s="67">
        <f t="shared" si="22"/>
        <v>1.6730875068794717</v>
      </c>
      <c r="G105" s="62">
        <v>18193.939393939399</v>
      </c>
      <c r="H105" s="69">
        <v>73.691000000000003</v>
      </c>
      <c r="I105" s="67">
        <f t="shared" si="26"/>
        <v>0.96961842105263163</v>
      </c>
      <c r="J105" s="67">
        <f t="shared" si="23"/>
        <v>0</v>
      </c>
      <c r="K105" s="70">
        <f t="shared" si="24"/>
        <v>0</v>
      </c>
      <c r="L105" s="71">
        <f t="shared" si="21"/>
        <v>0</v>
      </c>
      <c r="M105" s="71">
        <f t="shared" si="27"/>
        <v>1.4544358584913775</v>
      </c>
      <c r="N105" s="4">
        <f t="shared" si="28"/>
        <v>0.9974296000000038</v>
      </c>
      <c r="O105" s="67">
        <f t="shared" si="29"/>
        <v>5.78940344644292</v>
      </c>
      <c r="P105" s="67">
        <f t="shared" si="34"/>
        <v>74.610967272641489</v>
      </c>
      <c r="Q105" s="67">
        <f t="shared" si="30"/>
        <v>0.12744971813853428</v>
      </c>
      <c r="R105" s="67">
        <f t="shared" si="35"/>
        <v>1.6425089107901267</v>
      </c>
      <c r="S105" s="48"/>
      <c r="T105" s="7">
        <f t="shared" si="31"/>
        <v>1.6730875068794717</v>
      </c>
      <c r="U105" s="50">
        <f t="shared" si="32"/>
        <v>1.1293099666105793</v>
      </c>
      <c r="V105" s="86" t="str">
        <f t="shared" si="36"/>
        <v/>
      </c>
      <c r="W105" s="87" t="str">
        <f t="shared" si="33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>
    <tabColor rgb="FF00B050"/>
  </sheetPr>
  <dimension ref="B1:Y106"/>
  <sheetViews>
    <sheetView view="pageBreakPreview" topLeftCell="B2" zoomScale="90" zoomScaleNormal="80" zoomScaleSheetLayoutView="80" workbookViewId="0">
      <selection activeCell="I12" sqref="I12:L22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0.6640625" customWidth="1"/>
    <col min="11" max="11" width="9.1640625" customWidth="1"/>
  </cols>
  <sheetData>
    <row r="1" spans="2:23" s="30" customFormat="1" ht="27" thickBot="1">
      <c r="B1" s="120" t="s">
        <v>71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5.2636213538800221E-3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23</v>
      </c>
      <c r="D5" s="21" t="s">
        <v>28</v>
      </c>
      <c r="E5" s="7"/>
      <c r="F5" s="20">
        <f>(C11/C6)</f>
        <v>36.98005352959246</v>
      </c>
      <c r="G5" s="7"/>
      <c r="H5" s="37"/>
      <c r="I5" s="7"/>
      <c r="J5" s="34" t="s">
        <v>55</v>
      </c>
      <c r="K5" s="35"/>
      <c r="L5" s="13">
        <v>0.308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0.99742960000000003</v>
      </c>
      <c r="D6" s="26" t="s">
        <v>15</v>
      </c>
      <c r="E6" s="7"/>
      <c r="F6" s="20">
        <f>100-F5</f>
        <v>63.01994647040754</v>
      </c>
      <c r="G6" s="7"/>
      <c r="H6" s="37"/>
      <c r="I6" s="7"/>
      <c r="J6" s="107" t="s">
        <v>87</v>
      </c>
      <c r="K6" s="35"/>
      <c r="L6" s="28">
        <v>0.23910000000000001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107" t="s">
        <v>91</v>
      </c>
      <c r="K7" s="35"/>
      <c r="L7" s="96">
        <f>L5-L6</f>
        <v>6.8899999999999989E-2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0.55325379188073076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0.55325379188073076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117.411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36.884999999999998</v>
      </c>
      <c r="D11" s="9">
        <f>(C11/C6)</f>
        <v>36.98005352959246</v>
      </c>
      <c r="E11" s="7"/>
      <c r="F11" s="7" t="s">
        <v>11</v>
      </c>
      <c r="G11" s="12">
        <f>(C11/C6)+D12</f>
        <v>99.980053529592453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63</v>
      </c>
      <c r="E12" s="7"/>
      <c r="F12" s="7" t="s">
        <v>12</v>
      </c>
      <c r="G12" s="13">
        <f>G10/G11</f>
        <v>1.1743442402263595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6.2E-2</v>
      </c>
      <c r="D13" s="7"/>
      <c r="E13" s="7"/>
      <c r="F13" s="7" t="s">
        <v>13</v>
      </c>
      <c r="G13" s="19">
        <f>1174.3/1000</f>
        <v>1.1742999999999999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99.980053529592453</v>
      </c>
      <c r="E14" s="16"/>
      <c r="F14" s="18" t="s">
        <v>16</v>
      </c>
      <c r="G14" s="17">
        <f>(G12-G13)/G13</f>
        <v>3.7673700382888902E-5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0.68531909275962233</v>
      </c>
      <c r="K16" s="148">
        <f>(G10-C11-C13)/G10</f>
        <v>0.68531909275962233</v>
      </c>
      <c r="L16" s="147">
        <f>(G10-C11-C13)/G10</f>
        <v>0.68531909275962233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469.52</v>
      </c>
      <c r="D18" s="5">
        <v>399.38</v>
      </c>
      <c r="E18" s="23">
        <f>C18-D18</f>
        <v>70.139999999999986</v>
      </c>
      <c r="F18" s="84" t="s">
        <v>3</v>
      </c>
      <c r="G18" s="4">
        <f>E18/C4</f>
        <v>1.5440836543753438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0.5862545746196135</v>
      </c>
      <c r="K19" s="147">
        <f t="shared" ref="K19:L19" si="0">1-K16+(K17*K18*K16*(1-K16))/(K17*K16+K18*(1-K16))</f>
        <v>0.58438373486937878</v>
      </c>
      <c r="L19" s="147">
        <f t="shared" si="0"/>
        <v>0.58233146957758297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F20" s="7"/>
      <c r="G20" s="111" t="s">
        <v>128</v>
      </c>
      <c r="H20" s="37"/>
      <c r="I20" s="7" t="s">
        <v>123</v>
      </c>
      <c r="J20" s="146">
        <f>(J14^J19)*(J15^(1-J19))</f>
        <v>26.490471451766062</v>
      </c>
      <c r="K20" s="146">
        <f t="shared" ref="K20:L20" si="1">(K14^K19)*(K15^(1-K19))</f>
        <v>20.444989890604379</v>
      </c>
      <c r="L20" s="146">
        <f t="shared" si="1"/>
        <v>16.082024990111247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 ht="16">
      <c r="B21" s="40" t="s">
        <v>0</v>
      </c>
      <c r="C21" s="7"/>
      <c r="D21" s="5">
        <v>1666</v>
      </c>
      <c r="F21" s="94" t="s">
        <v>81</v>
      </c>
      <c r="G21" s="5">
        <f>18.2288/1000</f>
        <v>1.82288E-2</v>
      </c>
      <c r="H21" s="42" t="s">
        <v>77</v>
      </c>
      <c r="I21" s="145" t="s">
        <v>124</v>
      </c>
      <c r="J21" s="146">
        <f>J20/J14</f>
        <v>23.209681104572155</v>
      </c>
      <c r="K21" s="146">
        <f t="shared" ref="K21:L21" si="2">K20/K14</f>
        <v>20.346104022591089</v>
      </c>
      <c r="L21" s="146">
        <f t="shared" si="2"/>
        <v>18.014245168123221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 ht="16">
      <c r="B22" s="40" t="s">
        <v>9</v>
      </c>
      <c r="C22" s="7"/>
      <c r="D22" s="10">
        <f>E18</f>
        <v>70.139999999999986</v>
      </c>
      <c r="F22" s="94" t="s">
        <v>78</v>
      </c>
      <c r="G22" s="91">
        <f>VLOOKUP(C5,'Water Dens'!A3:C13,3,TRUE)</f>
        <v>9.3504999999999999E-4</v>
      </c>
      <c r="H22" s="42" t="s">
        <v>77</v>
      </c>
      <c r="I22" s="145" t="s">
        <v>125</v>
      </c>
      <c r="J22" s="146">
        <f>(J20-J14)/(J14+J20)</f>
        <v>0.91738842030338486</v>
      </c>
      <c r="K22" s="146">
        <f t="shared" ref="K22:L22" si="3">(K20-K14)/(K14+K20)</f>
        <v>0.90630608761751785</v>
      </c>
      <c r="L22" s="146">
        <f t="shared" si="3"/>
        <v>0.89481570357823426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23.752495009980045</v>
      </c>
      <c r="F23" s="95" t="s">
        <v>75</v>
      </c>
      <c r="G23" s="112">
        <f>G21/G22</f>
        <v>19.495000267365381</v>
      </c>
      <c r="H23" s="3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F24" s="97" t="s">
        <v>83</v>
      </c>
      <c r="G24" s="48">
        <f>(G21-G22)/(G21+G22)</f>
        <v>0.90241522449820888</v>
      </c>
      <c r="H24" s="5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6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98">
        <f>AVERAGE(V30:V105)</f>
        <v>4.5167951645306445E-2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 t="shared" ref="S29:S92" si="5">SLOPE(R29:R33,F29:F33)</f>
        <v>0.6667397778617582</v>
      </c>
      <c r="T29" s="7"/>
      <c r="U29" s="37"/>
      <c r="V29" s="100" t="s">
        <v>86</v>
      </c>
      <c r="W29" s="83">
        <f>STDEV(V30:V105)</f>
        <v>1.700284592095196E-2</v>
      </c>
      <c r="X29" s="7"/>
    </row>
    <row r="30" spans="2:25">
      <c r="B30" s="75"/>
      <c r="C30" s="76"/>
      <c r="D30" s="61">
        <v>1</v>
      </c>
      <c r="E30" s="4">
        <f>D30*$C$6</f>
        <v>0.99742960000000003</v>
      </c>
      <c r="F30" s="9">
        <f t="shared" ref="F30:F93" si="6">D30/$C$4</f>
        <v>2.2014309301045681E-2</v>
      </c>
      <c r="G30" s="62">
        <v>23.752495009980045</v>
      </c>
      <c r="H30" s="63">
        <v>0.95199999999999996</v>
      </c>
      <c r="I30" s="9">
        <f>H30/D30</f>
        <v>0.95199999999999996</v>
      </c>
      <c r="J30" s="9">
        <f t="shared" ref="J30:J93" si="7">(H30-H29)/I30</f>
        <v>1</v>
      </c>
      <c r="K30" s="64">
        <f t="shared" ref="K30:K93" si="8">(H30-H29)/$G$12</f>
        <v>0.81066519287095762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4.542960000000007E-2</v>
      </c>
      <c r="O30" s="9">
        <f>N30/($G$12-1)</f>
        <v>0.26057413735616752</v>
      </c>
      <c r="P30" s="9">
        <f>O30</f>
        <v>0.26057413735616752</v>
      </c>
      <c r="Q30" s="9">
        <f>O30/$C$4</f>
        <v>5.7363596556118338E-3</v>
      </c>
      <c r="R30" s="9">
        <f>Q30</f>
        <v>5.7363596556118338E-3</v>
      </c>
      <c r="S30" s="7">
        <f t="shared" si="5"/>
        <v>0.72540624132920772</v>
      </c>
      <c r="T30" s="7">
        <f>IF(ABS((F30-R30))&gt;$L$4,F30,"")</f>
        <v>2.2014309301045681E-2</v>
      </c>
      <c r="U30" s="37">
        <f>R30/M30</f>
        <v>0.26057413735616752</v>
      </c>
      <c r="V30" s="86">
        <f>IF(F30&lt;=$L$5,ABS(R30-F30),"")</f>
        <v>1.6277949645433845E-2</v>
      </c>
      <c r="W30" s="87">
        <f>IF(F30&lt;=$L$5,$W$29,"")</f>
        <v>1.700284592095196E-2</v>
      </c>
      <c r="X30" s="7"/>
    </row>
    <row r="31" spans="2:25">
      <c r="B31" s="75"/>
      <c r="C31" s="76"/>
      <c r="D31" s="61">
        <v>2</v>
      </c>
      <c r="E31" s="4">
        <f t="shared" ref="E31:E94" si="9">D31*$C$6</f>
        <v>1.9948592000000001</v>
      </c>
      <c r="F31" s="9">
        <f t="shared" si="6"/>
        <v>4.4028618602091361E-2</v>
      </c>
      <c r="G31" s="62">
        <v>47.50499001996009</v>
      </c>
      <c r="H31" s="63">
        <v>2.101</v>
      </c>
      <c r="I31" s="9">
        <f t="shared" ref="I31:I94" si="10">H31/D31</f>
        <v>1.0505</v>
      </c>
      <c r="J31" s="9">
        <f t="shared" si="7"/>
        <v>1.093764873869586</v>
      </c>
      <c r="K31" s="64">
        <f t="shared" si="8"/>
        <v>0.97841838929488489</v>
      </c>
      <c r="L31" s="65">
        <f t="shared" si="4"/>
        <v>2.4078478235984285E-2</v>
      </c>
      <c r="M31" s="65">
        <f t="shared" ref="M31:M94" si="11">L31+M30</f>
        <v>4.6092787537029965E-2</v>
      </c>
      <c r="N31" s="4">
        <f t="shared" ref="N31:N94" si="12">ABS((H31-H30)-(E31-E30))</f>
        <v>0.15157039999999999</v>
      </c>
      <c r="O31" s="9">
        <f t="shared" ref="O31:O94" si="13">N31/($G$12-1)</f>
        <v>0.86937428964219776</v>
      </c>
      <c r="P31" s="9">
        <f>O31+P30</f>
        <v>1.1299484269983653</v>
      </c>
      <c r="Q31" s="9">
        <f t="shared" ref="Q31:Q94" si="14">O31/$C$4</f>
        <v>1.9138674510560217E-2</v>
      </c>
      <c r="R31" s="9">
        <f>Q31+R30</f>
        <v>2.4875034166172053E-2</v>
      </c>
      <c r="S31" s="7">
        <f t="shared" si="5"/>
        <v>0.70991963852263162</v>
      </c>
      <c r="T31" s="7">
        <f t="shared" ref="T31:T94" si="15">IF(ABS((F31-R31))&gt;$L$4,F31,"")</f>
        <v>4.4028618602091361E-2</v>
      </c>
      <c r="U31" s="37">
        <f t="shared" ref="U31:U94" si="16">R31/M31</f>
        <v>0.53967302685236773</v>
      </c>
      <c r="V31" s="86">
        <f t="shared" ref="V31:V94" si="17">IF(F31&lt;=$L$5,ABS(R31-F31),"")</f>
        <v>1.9153584435919309E-2</v>
      </c>
      <c r="W31" s="87">
        <f t="shared" ref="W31:W94" si="18">IF(F31&lt;=$L$5,$W$29,"")</f>
        <v>1.700284592095196E-2</v>
      </c>
      <c r="X31" s="7"/>
    </row>
    <row r="32" spans="2:25">
      <c r="B32" s="75"/>
      <c r="C32" s="76"/>
      <c r="D32" s="61">
        <v>3</v>
      </c>
      <c r="E32" s="4">
        <f t="shared" si="9"/>
        <v>2.9922887999999999</v>
      </c>
      <c r="F32" s="9">
        <f t="shared" si="6"/>
        <v>6.6042927903137039E-2</v>
      </c>
      <c r="G32" s="62">
        <v>71.257485029940099</v>
      </c>
      <c r="H32" s="63">
        <v>3.2069999999999999</v>
      </c>
      <c r="I32" s="9">
        <f t="shared" si="10"/>
        <v>1.069</v>
      </c>
      <c r="J32" s="9">
        <f t="shared" si="7"/>
        <v>1.0346117867165574</v>
      </c>
      <c r="K32" s="64">
        <f t="shared" si="8"/>
        <v>0.94180220936478898</v>
      </c>
      <c r="L32" s="65">
        <f t="shared" si="4"/>
        <v>2.2776263879285798E-2</v>
      </c>
      <c r="M32" s="65">
        <f t="shared" si="11"/>
        <v>6.886905141631576E-2</v>
      </c>
      <c r="N32" s="4">
        <f t="shared" si="12"/>
        <v>0.10857040000000007</v>
      </c>
      <c r="O32" s="9">
        <f t="shared" si="13"/>
        <v>0.6227358005004231</v>
      </c>
      <c r="P32" s="9">
        <f t="shared" ref="P32:P95" si="19">O32+P31</f>
        <v>1.7526842274987884</v>
      </c>
      <c r="Q32" s="9">
        <f t="shared" si="14"/>
        <v>1.3709098525050593E-2</v>
      </c>
      <c r="R32" s="9">
        <f t="shared" ref="R32:R95" si="20">Q32+R31</f>
        <v>3.8584132691222642E-2</v>
      </c>
      <c r="S32" s="7">
        <f t="shared" si="5"/>
        <v>0.74376073354441063</v>
      </c>
      <c r="T32" s="7">
        <f t="shared" si="15"/>
        <v>6.6042927903137039E-2</v>
      </c>
      <c r="U32" s="37">
        <f t="shared" si="16"/>
        <v>0.56025358122010782</v>
      </c>
      <c r="V32" s="86">
        <f t="shared" si="17"/>
        <v>2.7458795211914397E-2</v>
      </c>
      <c r="W32" s="87">
        <f t="shared" si="18"/>
        <v>1.700284592095196E-2</v>
      </c>
      <c r="X32" s="7"/>
    </row>
    <row r="33" spans="2:24">
      <c r="B33" s="75"/>
      <c r="C33" s="76"/>
      <c r="D33" s="61">
        <v>4</v>
      </c>
      <c r="E33" s="4">
        <f t="shared" si="9"/>
        <v>3.9897184000000001</v>
      </c>
      <c r="F33" s="9">
        <f t="shared" si="6"/>
        <v>8.8057237204182723E-2</v>
      </c>
      <c r="G33" s="62">
        <v>95.009980039920194</v>
      </c>
      <c r="H33" s="63">
        <v>4.3499999999999996</v>
      </c>
      <c r="I33" s="9">
        <f t="shared" si="10"/>
        <v>1.0874999999999999</v>
      </c>
      <c r="J33" s="9">
        <f t="shared" si="7"/>
        <v>1.0510344827586207</v>
      </c>
      <c r="K33" s="64">
        <f t="shared" si="8"/>
        <v>0.97330915488603409</v>
      </c>
      <c r="L33" s="65">
        <f t="shared" si="4"/>
        <v>2.3137798189512841E-2</v>
      </c>
      <c r="M33" s="65">
        <f t="shared" si="11"/>
        <v>9.2006849605828597E-2</v>
      </c>
      <c r="N33" s="4">
        <f t="shared" si="12"/>
        <v>0.14557039999999954</v>
      </c>
      <c r="O33" s="9">
        <f t="shared" si="13"/>
        <v>0.83495961673869168</v>
      </c>
      <c r="P33" s="9">
        <f t="shared" si="19"/>
        <v>2.5876438442374798</v>
      </c>
      <c r="Q33" s="9">
        <f t="shared" si="14"/>
        <v>1.8381059256768119E-2</v>
      </c>
      <c r="R33" s="9">
        <f t="shared" si="20"/>
        <v>5.6965191947990761E-2</v>
      </c>
      <c r="S33" s="7">
        <f t="shared" si="5"/>
        <v>0.77588109492101398</v>
      </c>
      <c r="T33" s="7">
        <f t="shared" si="15"/>
        <v>8.8057237204182723E-2</v>
      </c>
      <c r="U33" s="37">
        <f t="shared" si="16"/>
        <v>0.6191407725841972</v>
      </c>
      <c r="V33" s="86">
        <f t="shared" si="17"/>
        <v>3.1092045256191962E-2</v>
      </c>
      <c r="W33" s="87">
        <f t="shared" si="18"/>
        <v>1.700284592095196E-2</v>
      </c>
      <c r="X33" s="7"/>
    </row>
    <row r="34" spans="2:24">
      <c r="B34" s="75"/>
      <c r="C34" s="76"/>
      <c r="D34" s="61">
        <v>5</v>
      </c>
      <c r="E34" s="4">
        <f t="shared" si="9"/>
        <v>4.9871480000000004</v>
      </c>
      <c r="F34" s="9">
        <f t="shared" si="6"/>
        <v>0.11007154650522841</v>
      </c>
      <c r="G34" s="62">
        <v>118.7624750499</v>
      </c>
      <c r="H34" s="63">
        <v>5.4470000000000001</v>
      </c>
      <c r="I34" s="9">
        <f t="shared" si="10"/>
        <v>1.0893999999999999</v>
      </c>
      <c r="J34" s="9">
        <f t="shared" si="7"/>
        <v>1.0069763172388475</v>
      </c>
      <c r="K34" s="64">
        <f t="shared" si="8"/>
        <v>0.93413835775151355</v>
      </c>
      <c r="L34" s="65">
        <f t="shared" si="4"/>
        <v>2.2167888106523887E-2</v>
      </c>
      <c r="M34" s="65">
        <f t="shared" si="11"/>
        <v>0.11417473771235248</v>
      </c>
      <c r="N34" s="4">
        <f t="shared" si="12"/>
        <v>9.957040000000017E-2</v>
      </c>
      <c r="O34" s="9">
        <f t="shared" si="13"/>
        <v>0.57111379114516847</v>
      </c>
      <c r="P34" s="9">
        <f t="shared" si="19"/>
        <v>3.1587576353826483</v>
      </c>
      <c r="Q34" s="9">
        <f t="shared" si="14"/>
        <v>1.2572675644362543E-2</v>
      </c>
      <c r="R34" s="9">
        <f t="shared" si="20"/>
        <v>6.9537867592353308E-2</v>
      </c>
      <c r="S34" s="7">
        <f t="shared" si="5"/>
        <v>0.7718660497489368</v>
      </c>
      <c r="T34" s="7">
        <f t="shared" si="15"/>
        <v>0.11007154650522841</v>
      </c>
      <c r="U34" s="37">
        <f t="shared" si="16"/>
        <v>0.60904775421989044</v>
      </c>
      <c r="V34" s="86">
        <f t="shared" si="17"/>
        <v>4.0533678912875098E-2</v>
      </c>
      <c r="W34" s="87">
        <f t="shared" si="18"/>
        <v>1.700284592095196E-2</v>
      </c>
      <c r="X34" s="7"/>
    </row>
    <row r="35" spans="2:24">
      <c r="B35" s="75"/>
      <c r="C35" s="76"/>
      <c r="D35" s="61">
        <v>6</v>
      </c>
      <c r="E35" s="4">
        <f t="shared" si="9"/>
        <v>5.9845775999999997</v>
      </c>
      <c r="F35" s="9">
        <f t="shared" si="6"/>
        <v>0.13208585580627408</v>
      </c>
      <c r="G35" s="62">
        <v>142.51497005988</v>
      </c>
      <c r="H35" s="63">
        <v>6.5869999999999997</v>
      </c>
      <c r="I35" s="9">
        <f t="shared" si="10"/>
        <v>1.0978333333333332</v>
      </c>
      <c r="J35" s="9">
        <f t="shared" si="7"/>
        <v>1.0384089873994229</v>
      </c>
      <c r="K35" s="64">
        <f t="shared" si="8"/>
        <v>0.97075453768160869</v>
      </c>
      <c r="L35" s="65">
        <f t="shared" si="4"/>
        <v>2.2859856629596543E-2</v>
      </c>
      <c r="M35" s="65">
        <f t="shared" si="11"/>
        <v>0.13703459434194903</v>
      </c>
      <c r="N35" s="4">
        <f t="shared" si="12"/>
        <v>0.14257040000000032</v>
      </c>
      <c r="O35" s="9">
        <f t="shared" si="13"/>
        <v>0.81775228028694436</v>
      </c>
      <c r="P35" s="9">
        <f t="shared" si="19"/>
        <v>3.9765099156695927</v>
      </c>
      <c r="Q35" s="9">
        <f t="shared" si="14"/>
        <v>1.8002251629872193E-2</v>
      </c>
      <c r="R35" s="9">
        <f t="shared" si="20"/>
        <v>8.7540119222225501E-2</v>
      </c>
      <c r="S35" s="7">
        <f t="shared" si="5"/>
        <v>0.81259007935141558</v>
      </c>
      <c r="T35" s="7">
        <f t="shared" si="15"/>
        <v>0.13208585580627408</v>
      </c>
      <c r="U35" s="37">
        <f t="shared" si="16"/>
        <v>0.63881766237642457</v>
      </c>
      <c r="V35" s="86">
        <f t="shared" si="17"/>
        <v>4.4545736584048576E-2</v>
      </c>
      <c r="W35" s="87">
        <f t="shared" si="18"/>
        <v>1.700284592095196E-2</v>
      </c>
      <c r="X35" s="7"/>
    </row>
    <row r="36" spans="2:24">
      <c r="B36" s="75"/>
      <c r="C36" s="76"/>
      <c r="D36" s="61">
        <v>7</v>
      </c>
      <c r="E36" s="4">
        <f t="shared" si="9"/>
        <v>6.9820072</v>
      </c>
      <c r="F36" s="9">
        <f t="shared" si="6"/>
        <v>0.15410016510731978</v>
      </c>
      <c r="G36" s="62">
        <v>166.26746506986001</v>
      </c>
      <c r="H36" s="63">
        <v>7.7240000000000002</v>
      </c>
      <c r="I36" s="9">
        <f t="shared" si="10"/>
        <v>1.1034285714285714</v>
      </c>
      <c r="J36" s="9">
        <f t="shared" si="7"/>
        <v>1.0304246504401868</v>
      </c>
      <c r="K36" s="64">
        <f t="shared" si="8"/>
        <v>0.96819992047718406</v>
      </c>
      <c r="L36" s="65">
        <f t="shared" si="4"/>
        <v>2.2684086966212151E-2</v>
      </c>
      <c r="M36" s="65">
        <f t="shared" si="11"/>
        <v>0.15971868130816119</v>
      </c>
      <c r="N36" s="4">
        <f t="shared" si="12"/>
        <v>0.13957040000000021</v>
      </c>
      <c r="O36" s="9">
        <f t="shared" si="13"/>
        <v>0.80054494383519204</v>
      </c>
      <c r="P36" s="9">
        <f t="shared" si="19"/>
        <v>4.7770548595047844</v>
      </c>
      <c r="Q36" s="9">
        <f t="shared" si="14"/>
        <v>1.762344400297616E-2</v>
      </c>
      <c r="R36" s="9">
        <f t="shared" si="20"/>
        <v>0.10516356322520166</v>
      </c>
      <c r="S36" s="7">
        <f t="shared" si="5"/>
        <v>0.87855153574979739</v>
      </c>
      <c r="T36" s="7">
        <f t="shared" si="15"/>
        <v>0.15410016510731978</v>
      </c>
      <c r="U36" s="37">
        <f t="shared" si="16"/>
        <v>0.65842994923242015</v>
      </c>
      <c r="V36" s="86">
        <f t="shared" si="17"/>
        <v>4.8936601882118111E-2</v>
      </c>
      <c r="W36" s="87">
        <f t="shared" si="18"/>
        <v>1.700284592095196E-2</v>
      </c>
      <c r="X36" s="7"/>
    </row>
    <row r="37" spans="2:24">
      <c r="B37" s="75"/>
      <c r="C37" s="76"/>
      <c r="D37" s="61">
        <v>8</v>
      </c>
      <c r="E37" s="4">
        <f t="shared" si="9"/>
        <v>7.9794368000000002</v>
      </c>
      <c r="F37" s="9">
        <f t="shared" si="6"/>
        <v>0.17611447440836545</v>
      </c>
      <c r="G37" s="62">
        <v>190.01996007983999</v>
      </c>
      <c r="H37" s="63">
        <v>8.875</v>
      </c>
      <c r="I37" s="9">
        <f t="shared" si="10"/>
        <v>1.109375</v>
      </c>
      <c r="J37" s="9">
        <f t="shared" si="7"/>
        <v>1.0375211267605633</v>
      </c>
      <c r="K37" s="64">
        <f t="shared" si="8"/>
        <v>0.98012146743116824</v>
      </c>
      <c r="L37" s="65">
        <f t="shared" si="4"/>
        <v>2.2840310990876463E-2</v>
      </c>
      <c r="M37" s="65">
        <f t="shared" si="11"/>
        <v>0.18255899229903766</v>
      </c>
      <c r="N37" s="4">
        <f t="shared" si="12"/>
        <v>0.15357039999999955</v>
      </c>
      <c r="O37" s="9">
        <f t="shared" si="13"/>
        <v>0.88084584727669635</v>
      </c>
      <c r="P37" s="9">
        <f t="shared" si="19"/>
        <v>5.657900706781481</v>
      </c>
      <c r="Q37" s="9">
        <f t="shared" si="14"/>
        <v>1.9391212928490841E-2</v>
      </c>
      <c r="R37" s="9">
        <f t="shared" si="20"/>
        <v>0.12455477615369251</v>
      </c>
      <c r="S37" s="7">
        <f t="shared" si="5"/>
        <v>0.91067189712640317</v>
      </c>
      <c r="T37" s="7">
        <f t="shared" si="15"/>
        <v>0.17611447440836545</v>
      </c>
      <c r="U37" s="37">
        <f t="shared" si="16"/>
        <v>0.68227138299310763</v>
      </c>
      <c r="V37" s="86">
        <f t="shared" si="17"/>
        <v>5.1559698254672937E-2</v>
      </c>
      <c r="W37" s="87">
        <f t="shared" si="18"/>
        <v>1.700284592095196E-2</v>
      </c>
      <c r="X37" s="7"/>
    </row>
    <row r="38" spans="2:24">
      <c r="B38" s="75"/>
      <c r="C38" s="76"/>
      <c r="D38" s="61">
        <v>9</v>
      </c>
      <c r="E38" s="4">
        <f t="shared" si="9"/>
        <v>8.9768664000000005</v>
      </c>
      <c r="F38" s="9">
        <f t="shared" si="6"/>
        <v>0.19812878370941112</v>
      </c>
      <c r="G38" s="62">
        <v>213.77245508982</v>
      </c>
      <c r="H38" s="63">
        <v>9.9629999999999992</v>
      </c>
      <c r="I38" s="9">
        <f t="shared" si="10"/>
        <v>1.107</v>
      </c>
      <c r="J38" s="9">
        <f t="shared" si="7"/>
        <v>0.9828364950316163</v>
      </c>
      <c r="K38" s="64">
        <f t="shared" si="8"/>
        <v>0.92647450613823668</v>
      </c>
      <c r="L38" s="65">
        <f t="shared" si="4"/>
        <v>2.1636466593981649E-2</v>
      </c>
      <c r="M38" s="65">
        <f t="shared" si="11"/>
        <v>0.20419545889301932</v>
      </c>
      <c r="N38" s="4">
        <f t="shared" si="12"/>
        <v>9.0570399999998941E-2</v>
      </c>
      <c r="O38" s="9">
        <f t="shared" si="13"/>
        <v>0.51949178178990618</v>
      </c>
      <c r="P38" s="9">
        <f t="shared" si="19"/>
        <v>6.1773924885713871</v>
      </c>
      <c r="Q38" s="9">
        <f t="shared" si="14"/>
        <v>1.1436252763674324E-2</v>
      </c>
      <c r="R38" s="9">
        <f t="shared" si="20"/>
        <v>0.13599102891736684</v>
      </c>
      <c r="S38" s="7">
        <f t="shared" si="5"/>
        <v>0.9531166603740594</v>
      </c>
      <c r="T38" s="7">
        <f t="shared" si="15"/>
        <v>0.19812878370941112</v>
      </c>
      <c r="U38" s="37">
        <f t="shared" si="16"/>
        <v>0.66598458973866959</v>
      </c>
      <c r="V38" s="86">
        <f t="shared" si="17"/>
        <v>6.2137754792044281E-2</v>
      </c>
      <c r="W38" s="87">
        <f t="shared" si="18"/>
        <v>1.700284592095196E-2</v>
      </c>
      <c r="X38" s="7"/>
    </row>
    <row r="39" spans="2:24">
      <c r="B39" s="75"/>
      <c r="C39" s="76"/>
      <c r="D39" s="61">
        <v>10</v>
      </c>
      <c r="E39" s="4">
        <f t="shared" si="9"/>
        <v>9.9742960000000007</v>
      </c>
      <c r="F39" s="9">
        <f t="shared" si="6"/>
        <v>0.22014309301045681</v>
      </c>
      <c r="G39" s="62">
        <v>237.52495009980001</v>
      </c>
      <c r="H39" s="63">
        <v>11.163</v>
      </c>
      <c r="I39" s="9">
        <f t="shared" si="10"/>
        <v>1.1163000000000001</v>
      </c>
      <c r="J39" s="9">
        <f t="shared" si="7"/>
        <v>1.0749798441279235</v>
      </c>
      <c r="K39" s="64">
        <f t="shared" si="8"/>
        <v>1.0218468817701156</v>
      </c>
      <c r="L39" s="65">
        <f t="shared" si="4"/>
        <v>2.3664938781021983E-2</v>
      </c>
      <c r="M39" s="65">
        <f t="shared" si="11"/>
        <v>0.22786039767404132</v>
      </c>
      <c r="N39" s="4">
        <f t="shared" si="12"/>
        <v>0.20257040000000082</v>
      </c>
      <c r="O39" s="9">
        <f t="shared" si="13"/>
        <v>1.1618990093219823</v>
      </c>
      <c r="P39" s="9">
        <f t="shared" si="19"/>
        <v>7.3392914978933694</v>
      </c>
      <c r="Q39" s="9">
        <f t="shared" si="14"/>
        <v>2.5578404167792678E-2</v>
      </c>
      <c r="R39" s="9">
        <f t="shared" si="20"/>
        <v>0.1615694330851595</v>
      </c>
      <c r="S39" s="7">
        <f t="shared" si="5"/>
        <v>0.87625722422289931</v>
      </c>
      <c r="T39" s="7">
        <f t="shared" si="15"/>
        <v>0.22014309301045681</v>
      </c>
      <c r="U39" s="37">
        <f t="shared" si="16"/>
        <v>0.70907202275793302</v>
      </c>
      <c r="V39" s="86">
        <f t="shared" si="17"/>
        <v>5.8573659925297311E-2</v>
      </c>
      <c r="W39" s="87">
        <f t="shared" si="18"/>
        <v>1.700284592095196E-2</v>
      </c>
      <c r="X39" s="7"/>
    </row>
    <row r="40" spans="2:24">
      <c r="B40" s="75"/>
      <c r="C40" s="76"/>
      <c r="D40" s="61">
        <v>11</v>
      </c>
      <c r="E40" s="4">
        <f t="shared" si="9"/>
        <v>10.971725600000001</v>
      </c>
      <c r="F40" s="9">
        <f t="shared" si="6"/>
        <v>0.24215740231150248</v>
      </c>
      <c r="G40" s="62">
        <v>261.27744510977999</v>
      </c>
      <c r="H40" s="63">
        <v>12.333</v>
      </c>
      <c r="I40" s="9">
        <f t="shared" si="10"/>
        <v>1.1211818181818183</v>
      </c>
      <c r="J40" s="9">
        <f t="shared" si="7"/>
        <v>1.0435417173437118</v>
      </c>
      <c r="K40" s="64">
        <f t="shared" si="8"/>
        <v>0.99630070972586182</v>
      </c>
      <c r="L40" s="65">
        <f t="shared" si="4"/>
        <v>2.2972850134148858E-2</v>
      </c>
      <c r="M40" s="65">
        <f t="shared" si="11"/>
        <v>0.25083324780819016</v>
      </c>
      <c r="N40" s="4">
        <f t="shared" si="12"/>
        <v>0.17257039999999968</v>
      </c>
      <c r="O40" s="9">
        <f t="shared" si="13"/>
        <v>0.98982564480445823</v>
      </c>
      <c r="P40" s="9">
        <f t="shared" si="19"/>
        <v>8.329117142697827</v>
      </c>
      <c r="Q40" s="9">
        <f t="shared" si="14"/>
        <v>2.1790327898832323E-2</v>
      </c>
      <c r="R40" s="9">
        <f t="shared" si="20"/>
        <v>0.18335976098399182</v>
      </c>
      <c r="S40" s="7">
        <f t="shared" si="5"/>
        <v>0.86937428964219754</v>
      </c>
      <c r="T40" s="7">
        <f t="shared" si="15"/>
        <v>0.24215740231150248</v>
      </c>
      <c r="U40" s="37">
        <f t="shared" si="16"/>
        <v>0.73100261861699178</v>
      </c>
      <c r="V40" s="86">
        <f t="shared" si="17"/>
        <v>5.8797641327510669E-2</v>
      </c>
      <c r="W40" s="87">
        <f t="shared" si="18"/>
        <v>1.700284592095196E-2</v>
      </c>
      <c r="X40" s="7"/>
    </row>
    <row r="41" spans="2:24">
      <c r="B41" s="75"/>
      <c r="C41" s="76"/>
      <c r="D41" s="61">
        <v>12</v>
      </c>
      <c r="E41" s="4">
        <f t="shared" si="9"/>
        <v>11.969155199999999</v>
      </c>
      <c r="F41" s="9">
        <f t="shared" si="6"/>
        <v>0.26417171161254815</v>
      </c>
      <c r="G41" s="62">
        <v>285.02994011976102</v>
      </c>
      <c r="H41" s="63">
        <v>13.471</v>
      </c>
      <c r="I41" s="9">
        <f t="shared" si="10"/>
        <v>1.1225833333333333</v>
      </c>
      <c r="J41" s="9">
        <f t="shared" si="7"/>
        <v>1.0137332046618661</v>
      </c>
      <c r="K41" s="64">
        <f t="shared" si="8"/>
        <v>0.96905145954532534</v>
      </c>
      <c r="L41" s="65">
        <f t="shared" si="4"/>
        <v>2.2316636316166566E-2</v>
      </c>
      <c r="M41" s="65">
        <f t="shared" si="11"/>
        <v>0.2731498841243567</v>
      </c>
      <c r="N41" s="4">
        <f t="shared" si="12"/>
        <v>0.14057040000000143</v>
      </c>
      <c r="O41" s="9">
        <f t="shared" si="13"/>
        <v>0.80628072265244954</v>
      </c>
      <c r="P41" s="9">
        <f t="shared" si="19"/>
        <v>9.1353978653502761</v>
      </c>
      <c r="Q41" s="9">
        <f t="shared" si="14"/>
        <v>1.7749713211941652E-2</v>
      </c>
      <c r="R41" s="9">
        <f t="shared" si="20"/>
        <v>0.20110947419593347</v>
      </c>
      <c r="S41" s="7">
        <f t="shared" si="5"/>
        <v>0.92959996722332783</v>
      </c>
      <c r="T41" s="7">
        <f t="shared" si="15"/>
        <v>0.26417171161254815</v>
      </c>
      <c r="U41" s="37">
        <f t="shared" si="16"/>
        <v>0.73626051440817941</v>
      </c>
      <c r="V41" s="86">
        <f t="shared" si="17"/>
        <v>6.306223741661468E-2</v>
      </c>
      <c r="W41" s="87">
        <f t="shared" si="18"/>
        <v>1.700284592095196E-2</v>
      </c>
      <c r="X41" s="7"/>
    </row>
    <row r="42" spans="2:24">
      <c r="B42" s="75"/>
      <c r="C42" s="76"/>
      <c r="D42" s="61">
        <v>13</v>
      </c>
      <c r="E42" s="4">
        <f t="shared" si="9"/>
        <v>12.9665848</v>
      </c>
      <c r="F42" s="9">
        <f t="shared" si="6"/>
        <v>0.28618602091359385</v>
      </c>
      <c r="G42" s="62">
        <v>308.78243512974097</v>
      </c>
      <c r="H42" s="63">
        <v>14.627000000000001</v>
      </c>
      <c r="I42" s="9">
        <f t="shared" si="10"/>
        <v>1.1251538461538462</v>
      </c>
      <c r="J42" s="9">
        <f t="shared" si="7"/>
        <v>1.0274150543515421</v>
      </c>
      <c r="K42" s="64">
        <f t="shared" si="8"/>
        <v>0.98437916277187765</v>
      </c>
      <c r="L42" s="65">
        <f t="shared" si="4"/>
        <v>2.2617832787045506E-2</v>
      </c>
      <c r="M42" s="65">
        <f t="shared" si="11"/>
        <v>0.29576771691140219</v>
      </c>
      <c r="N42" s="4">
        <f t="shared" si="12"/>
        <v>0.15857040000000033</v>
      </c>
      <c r="O42" s="9">
        <f t="shared" si="13"/>
        <v>0.9095247413629538</v>
      </c>
      <c r="P42" s="9">
        <f t="shared" si="19"/>
        <v>10.04492260671323</v>
      </c>
      <c r="Q42" s="9">
        <f t="shared" si="14"/>
        <v>2.0022558973317641E-2</v>
      </c>
      <c r="R42" s="9">
        <f t="shared" si="20"/>
        <v>0.22113203316925112</v>
      </c>
      <c r="S42" s="7">
        <f t="shared" si="5"/>
        <v>1.2892332990649378</v>
      </c>
      <c r="T42" s="7">
        <f t="shared" si="15"/>
        <v>0.28618602091359385</v>
      </c>
      <c r="U42" s="37">
        <f t="shared" si="16"/>
        <v>0.74765439405779255</v>
      </c>
      <c r="V42" s="86">
        <f t="shared" si="17"/>
        <v>6.5053987744342734E-2</v>
      </c>
      <c r="W42" s="87">
        <f t="shared" si="18"/>
        <v>1.700284592095196E-2</v>
      </c>
      <c r="X42" s="7"/>
    </row>
    <row r="43" spans="2:24">
      <c r="B43" s="75"/>
      <c r="C43" s="76"/>
      <c r="D43" s="61">
        <v>14</v>
      </c>
      <c r="E43" s="4">
        <f t="shared" si="9"/>
        <v>13.9640144</v>
      </c>
      <c r="F43" s="9">
        <f t="shared" si="6"/>
        <v>0.30820033021463955</v>
      </c>
      <c r="G43" s="62">
        <v>332.53493013972098</v>
      </c>
      <c r="H43" s="63">
        <v>15.766999999999999</v>
      </c>
      <c r="I43" s="9">
        <f t="shared" si="10"/>
        <v>1.1262142857142856</v>
      </c>
      <c r="J43" s="9">
        <f t="shared" si="7"/>
        <v>1.0122407560093858</v>
      </c>
      <c r="K43" s="64">
        <f t="shared" si="8"/>
        <v>0.97075453768160791</v>
      </c>
      <c r="L43" s="65">
        <f t="shared" si="4"/>
        <v>2.2283781089914932E-2</v>
      </c>
      <c r="M43" s="65">
        <f t="shared" si="11"/>
        <v>0.3180514980013171</v>
      </c>
      <c r="N43" s="4">
        <f t="shared" si="12"/>
        <v>0.14257039999999854</v>
      </c>
      <c r="O43" s="9">
        <f t="shared" si="13"/>
        <v>0.81775228028693414</v>
      </c>
      <c r="P43" s="9">
        <f t="shared" si="19"/>
        <v>10.862674887000164</v>
      </c>
      <c r="Q43" s="9">
        <f t="shared" si="14"/>
        <v>1.8002251629871967E-2</v>
      </c>
      <c r="R43" s="9">
        <f t="shared" si="20"/>
        <v>0.23913428479912308</v>
      </c>
      <c r="S43" s="7">
        <f t="shared" si="5"/>
        <v>1.4549973068834809</v>
      </c>
      <c r="T43" s="7">
        <f t="shared" si="15"/>
        <v>0.30820033021463955</v>
      </c>
      <c r="U43" s="37">
        <f t="shared" si="16"/>
        <v>0.75187284544131527</v>
      </c>
      <c r="V43" s="86" t="str">
        <f t="shared" si="17"/>
        <v/>
      </c>
      <c r="W43" s="87" t="str">
        <f t="shared" si="18"/>
        <v/>
      </c>
      <c r="X43" s="7"/>
    </row>
    <row r="44" spans="2:24">
      <c r="B44" s="75"/>
      <c r="C44" s="76"/>
      <c r="D44" s="61">
        <v>15</v>
      </c>
      <c r="E44" s="4">
        <f t="shared" si="9"/>
        <v>14.961444</v>
      </c>
      <c r="F44" s="9">
        <f t="shared" si="6"/>
        <v>0.33021463951568519</v>
      </c>
      <c r="G44" s="62">
        <v>356.28742514970099</v>
      </c>
      <c r="H44" s="63">
        <v>16.93</v>
      </c>
      <c r="I44" s="9">
        <f t="shared" si="10"/>
        <v>1.1286666666666667</v>
      </c>
      <c r="J44" s="9">
        <f t="shared" si="7"/>
        <v>1.0304193738924987</v>
      </c>
      <c r="K44" s="64">
        <f t="shared" si="8"/>
        <v>0.99033993624886973</v>
      </c>
      <c r="L44" s="65">
        <f t="shared" si="4"/>
        <v>2.2683970806659303E-2</v>
      </c>
      <c r="M44" s="65">
        <f t="shared" si="11"/>
        <v>0.34073546880797639</v>
      </c>
      <c r="N44" s="4">
        <f t="shared" si="12"/>
        <v>0.16557040000000001</v>
      </c>
      <c r="O44" s="9">
        <f t="shared" si="13"/>
        <v>0.94967519308370596</v>
      </c>
      <c r="P44" s="9">
        <f t="shared" si="19"/>
        <v>11.812350080083871</v>
      </c>
      <c r="Q44" s="9">
        <f t="shared" si="14"/>
        <v>2.0906443436074982E-2</v>
      </c>
      <c r="R44" s="9">
        <f t="shared" si="20"/>
        <v>0.26004072823519808</v>
      </c>
      <c r="S44" s="7">
        <f t="shared" si="5"/>
        <v>1.2875125654197646</v>
      </c>
      <c r="T44" s="7">
        <f t="shared" si="15"/>
        <v>0.33021463951568519</v>
      </c>
      <c r="U44" s="37">
        <f t="shared" si="16"/>
        <v>0.76317481460007808</v>
      </c>
      <c r="V44" s="86" t="str">
        <f t="shared" si="17"/>
        <v/>
      </c>
      <c r="W44" s="87" t="str">
        <f t="shared" si="18"/>
        <v/>
      </c>
      <c r="X44" s="7"/>
    </row>
    <row r="45" spans="2:24">
      <c r="B45" s="75"/>
      <c r="C45" s="76"/>
      <c r="D45" s="61">
        <v>16</v>
      </c>
      <c r="E45" s="4">
        <f t="shared" si="9"/>
        <v>15.9588736</v>
      </c>
      <c r="F45" s="9">
        <f t="shared" si="6"/>
        <v>0.35222894881673089</v>
      </c>
      <c r="G45" s="62">
        <v>380.039920159681</v>
      </c>
      <c r="H45" s="63">
        <v>18.117000000000001</v>
      </c>
      <c r="I45" s="9">
        <f t="shared" si="10"/>
        <v>1.1323125000000001</v>
      </c>
      <c r="J45" s="9">
        <f t="shared" si="7"/>
        <v>1.0482971794447213</v>
      </c>
      <c r="K45" s="64">
        <f t="shared" si="8"/>
        <v>1.0107768738842728</v>
      </c>
      <c r="L45" s="65">
        <f t="shared" si="4"/>
        <v>2.3077538347709883E-2</v>
      </c>
      <c r="M45" s="65">
        <f t="shared" si="11"/>
        <v>0.36381300715568626</v>
      </c>
      <c r="N45" s="4">
        <f t="shared" si="12"/>
        <v>0.18957040000000092</v>
      </c>
      <c r="O45" s="9">
        <f t="shared" si="13"/>
        <v>1.0873338846977252</v>
      </c>
      <c r="P45" s="9">
        <f t="shared" si="19"/>
        <v>12.899683964781596</v>
      </c>
      <c r="Q45" s="9">
        <f t="shared" si="14"/>
        <v>2.3936904451243263E-2</v>
      </c>
      <c r="R45" s="9">
        <f t="shared" si="20"/>
        <v>0.28397763268644133</v>
      </c>
      <c r="S45" s="7">
        <f t="shared" si="5"/>
        <v>0.95196950461060481</v>
      </c>
      <c r="T45" s="7">
        <f t="shared" si="15"/>
        <v>0.35222894881673089</v>
      </c>
      <c r="U45" s="37">
        <f t="shared" si="16"/>
        <v>0.78055931783911991</v>
      </c>
      <c r="V45" s="86" t="str">
        <f t="shared" si="17"/>
        <v/>
      </c>
      <c r="W45" s="87" t="str">
        <f t="shared" si="18"/>
        <v/>
      </c>
      <c r="X45" s="7"/>
    </row>
    <row r="46" spans="2:24">
      <c r="B46" s="75"/>
      <c r="C46" s="76"/>
      <c r="D46" s="61">
        <v>17</v>
      </c>
      <c r="E46" s="4">
        <f t="shared" si="9"/>
        <v>16.956303200000001</v>
      </c>
      <c r="F46" s="9">
        <f t="shared" si="6"/>
        <v>0.37424325811777659</v>
      </c>
      <c r="G46" s="62">
        <v>403.79241516966101</v>
      </c>
      <c r="H46" s="63">
        <v>19.562999999999999</v>
      </c>
      <c r="I46" s="9">
        <f t="shared" si="10"/>
        <v>1.1507647058823529</v>
      </c>
      <c r="J46" s="9">
        <f t="shared" si="7"/>
        <v>1.2565557429842031</v>
      </c>
      <c r="K46" s="64">
        <f t="shared" si="8"/>
        <v>1.2313254925329864</v>
      </c>
      <c r="L46" s="65">
        <f t="shared" si="4"/>
        <v>2.7662206780059508E-2</v>
      </c>
      <c r="M46" s="65">
        <f t="shared" si="11"/>
        <v>0.39147521393574575</v>
      </c>
      <c r="N46" s="4">
        <f t="shared" si="12"/>
        <v>0.4485703999999977</v>
      </c>
      <c r="O46" s="9">
        <f t="shared" si="13"/>
        <v>2.5729005983656079</v>
      </c>
      <c r="P46" s="9">
        <f t="shared" si="19"/>
        <v>15.472584563147205</v>
      </c>
      <c r="Q46" s="9">
        <f t="shared" si="14"/>
        <v>5.6640629573266002E-2</v>
      </c>
      <c r="R46" s="9">
        <f t="shared" si="20"/>
        <v>0.34061826225970732</v>
      </c>
      <c r="S46" s="7">
        <f t="shared" si="5"/>
        <v>0.57283452479034414</v>
      </c>
      <c r="T46" s="7">
        <f t="shared" si="15"/>
        <v>0.37424325811777659</v>
      </c>
      <c r="U46" s="37">
        <f t="shared" si="16"/>
        <v>0.8700889612786934</v>
      </c>
      <c r="V46" s="86" t="str">
        <f t="shared" si="17"/>
        <v/>
      </c>
      <c r="W46" s="87" t="str">
        <f t="shared" si="18"/>
        <v/>
      </c>
      <c r="X46" s="7"/>
    </row>
    <row r="47" spans="2:24">
      <c r="B47" s="75"/>
      <c r="C47" s="76"/>
      <c r="D47" s="61">
        <v>18</v>
      </c>
      <c r="E47" s="4">
        <f t="shared" si="9"/>
        <v>17.953732800000001</v>
      </c>
      <c r="F47" s="9">
        <f t="shared" si="6"/>
        <v>0.39625756741882223</v>
      </c>
      <c r="G47" s="62">
        <v>427.54491017964102</v>
      </c>
      <c r="H47" s="63">
        <v>20.706</v>
      </c>
      <c r="I47" s="9">
        <f t="shared" si="10"/>
        <v>1.1503333333333332</v>
      </c>
      <c r="J47" s="9">
        <f t="shared" si="7"/>
        <v>0.99362503622138576</v>
      </c>
      <c r="K47" s="64">
        <f t="shared" si="8"/>
        <v>0.97330915488603487</v>
      </c>
      <c r="L47" s="65">
        <f t="shared" si="4"/>
        <v>2.1873968876640303E-2</v>
      </c>
      <c r="M47" s="65">
        <f t="shared" si="11"/>
        <v>0.41334918281238603</v>
      </c>
      <c r="N47" s="4">
        <f t="shared" si="12"/>
        <v>0.14557040000000043</v>
      </c>
      <c r="O47" s="9">
        <f t="shared" si="13"/>
        <v>0.83495961673869679</v>
      </c>
      <c r="P47" s="9">
        <f t="shared" si="19"/>
        <v>16.307544179885902</v>
      </c>
      <c r="Q47" s="9">
        <f t="shared" si="14"/>
        <v>1.838105925676823E-2</v>
      </c>
      <c r="R47" s="9">
        <f t="shared" si="20"/>
        <v>0.35899932151647557</v>
      </c>
      <c r="S47" s="7">
        <f t="shared" si="5"/>
        <v>0.55275929892996289</v>
      </c>
      <c r="T47" s="7">
        <f t="shared" si="15"/>
        <v>0.39625756741882223</v>
      </c>
      <c r="U47" s="37">
        <f t="shared" si="16"/>
        <v>0.868513442010168</v>
      </c>
      <c r="V47" s="86" t="str">
        <f t="shared" si="17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9"/>
        <v>18.951162400000001</v>
      </c>
      <c r="F48" s="9">
        <f t="shared" si="6"/>
        <v>0.41827187671986793</v>
      </c>
      <c r="G48" s="62">
        <v>451.29740518962097</v>
      </c>
      <c r="H48" s="63">
        <v>21.745000000000001</v>
      </c>
      <c r="I48" s="9">
        <f t="shared" si="10"/>
        <v>1.1444736842105263</v>
      </c>
      <c r="J48" s="9">
        <f t="shared" si="7"/>
        <v>0.9078408829616017</v>
      </c>
      <c r="K48" s="64">
        <f t="shared" si="8"/>
        <v>0.88474909179929229</v>
      </c>
      <c r="L48" s="65">
        <f t="shared" si="4"/>
        <v>1.9985489993651111E-2</v>
      </c>
      <c r="M48" s="65">
        <f t="shared" si="11"/>
        <v>0.43333467280603716</v>
      </c>
      <c r="N48" s="4">
        <f t="shared" si="12"/>
        <v>4.1570400000001229E-2</v>
      </c>
      <c r="O48" s="9">
        <f t="shared" si="13"/>
        <v>0.2384386197446407</v>
      </c>
      <c r="P48" s="9">
        <f t="shared" si="19"/>
        <v>16.545982799630544</v>
      </c>
      <c r="Q48" s="9">
        <f t="shared" si="14"/>
        <v>5.2490615243729385E-3</v>
      </c>
      <c r="R48" s="9">
        <f t="shared" si="20"/>
        <v>0.3642483830408485</v>
      </c>
      <c r="S48" s="7">
        <f t="shared" si="5"/>
        <v>0.55620076622031167</v>
      </c>
      <c r="T48" s="7">
        <f t="shared" si="15"/>
        <v>0.41827187671986793</v>
      </c>
      <c r="U48" s="37">
        <f t="shared" si="16"/>
        <v>0.84057059335265327</v>
      </c>
      <c r="V48" s="86" t="str">
        <f t="shared" si="17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9"/>
        <v>19.948592000000001</v>
      </c>
      <c r="F49" s="9">
        <f t="shared" si="6"/>
        <v>0.44028618602091363</v>
      </c>
      <c r="G49" s="62">
        <v>475.04990019960098</v>
      </c>
      <c r="H49" s="63">
        <v>22.843</v>
      </c>
      <c r="I49" s="9">
        <f t="shared" si="10"/>
        <v>1.14215</v>
      </c>
      <c r="J49" s="9">
        <f t="shared" si="7"/>
        <v>0.96134483211487021</v>
      </c>
      <c r="K49" s="64">
        <f t="shared" si="8"/>
        <v>0.93498989681965405</v>
      </c>
      <c r="L49" s="65">
        <f t="shared" si="4"/>
        <v>2.1163342479138585E-2</v>
      </c>
      <c r="M49" s="65">
        <f t="shared" si="11"/>
        <v>0.45449801528517575</v>
      </c>
      <c r="N49" s="4">
        <f t="shared" si="12"/>
        <v>0.10057039999999873</v>
      </c>
      <c r="O49" s="9">
        <f t="shared" si="13"/>
        <v>0.57684956996241077</v>
      </c>
      <c r="P49" s="9">
        <f t="shared" si="19"/>
        <v>17.122832369592956</v>
      </c>
      <c r="Q49" s="9">
        <f t="shared" si="14"/>
        <v>1.26989448533277E-2</v>
      </c>
      <c r="R49" s="9">
        <f t="shared" si="20"/>
        <v>0.37694732789417618</v>
      </c>
      <c r="S49" s="7">
        <f t="shared" si="5"/>
        <v>0.45926610420878311</v>
      </c>
      <c r="T49" s="7">
        <f t="shared" si="15"/>
        <v>0.44028618602091363</v>
      </c>
      <c r="U49" s="37">
        <f t="shared" si="16"/>
        <v>0.82937067977658774</v>
      </c>
      <c r="V49" s="86" t="str">
        <f t="shared" si="17"/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9"/>
        <v>20.946021600000002</v>
      </c>
      <c r="F50" s="9">
        <f t="shared" si="6"/>
        <v>0.46230049532195933</v>
      </c>
      <c r="G50" s="62">
        <v>498.80239520958099</v>
      </c>
      <c r="H50" s="63">
        <v>23.981000000000002</v>
      </c>
      <c r="I50" s="9">
        <f t="shared" si="10"/>
        <v>1.1419523809523811</v>
      </c>
      <c r="J50" s="9">
        <f t="shared" si="7"/>
        <v>0.99653892665026622</v>
      </c>
      <c r="K50" s="64">
        <f t="shared" si="8"/>
        <v>0.9690514595453269</v>
      </c>
      <c r="L50" s="65">
        <f t="shared" si="4"/>
        <v>2.1938116161811034E-2</v>
      </c>
      <c r="M50" s="65">
        <f t="shared" si="11"/>
        <v>0.47643613144698677</v>
      </c>
      <c r="N50" s="4">
        <f t="shared" si="12"/>
        <v>0.14057040000000143</v>
      </c>
      <c r="O50" s="9">
        <f t="shared" si="13"/>
        <v>0.80628072265244954</v>
      </c>
      <c r="P50" s="9">
        <f t="shared" si="19"/>
        <v>17.929113092245405</v>
      </c>
      <c r="Q50" s="9">
        <f t="shared" si="14"/>
        <v>1.7749713211941652E-2</v>
      </c>
      <c r="R50" s="9">
        <f t="shared" si="20"/>
        <v>0.39469704110611781</v>
      </c>
      <c r="S50" s="7">
        <f t="shared" si="5"/>
        <v>0.34569768362722358</v>
      </c>
      <c r="T50" s="7">
        <f t="shared" si="15"/>
        <v>0.46230049532195933</v>
      </c>
      <c r="U50" s="37">
        <f t="shared" si="16"/>
        <v>0.82843641582635907</v>
      </c>
      <c r="V50" s="86" t="str">
        <f t="shared" si="17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9"/>
        <v>21.943451200000002</v>
      </c>
      <c r="F51" s="9">
        <f t="shared" si="6"/>
        <v>0.48431480462300497</v>
      </c>
      <c r="G51" s="62">
        <v>522.554890219561</v>
      </c>
      <c r="H51" s="63">
        <v>25.056999999999999</v>
      </c>
      <c r="I51" s="9">
        <f t="shared" si="10"/>
        <v>1.1389545454545453</v>
      </c>
      <c r="J51" s="9">
        <f t="shared" si="7"/>
        <v>0.9447260246637641</v>
      </c>
      <c r="K51" s="64">
        <f t="shared" si="8"/>
        <v>0.91625603732053362</v>
      </c>
      <c r="L51" s="65">
        <f t="shared" si="4"/>
        <v>2.0797490911695412E-2</v>
      </c>
      <c r="M51" s="65">
        <f t="shared" si="11"/>
        <v>0.49723362235868218</v>
      </c>
      <c r="N51" s="4">
        <f t="shared" si="12"/>
        <v>7.857039999999671E-2</v>
      </c>
      <c r="O51" s="9">
        <f t="shared" si="13"/>
        <v>0.45066243598288636</v>
      </c>
      <c r="P51" s="9">
        <f t="shared" si="19"/>
        <v>18.37977552822829</v>
      </c>
      <c r="Q51" s="9">
        <f t="shared" si="14"/>
        <v>9.9210222560899581E-3</v>
      </c>
      <c r="R51" s="9">
        <f t="shared" si="20"/>
        <v>0.40461806336220779</v>
      </c>
      <c r="S51" s="7">
        <f t="shared" si="5"/>
        <v>0.35372777397137817</v>
      </c>
      <c r="T51" s="7">
        <f t="shared" si="15"/>
        <v>0.48431480462300497</v>
      </c>
      <c r="U51" s="37">
        <f t="shared" si="16"/>
        <v>0.81373834183388016</v>
      </c>
      <c r="V51" s="86" t="str">
        <f t="shared" si="17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9"/>
        <v>22.940880800000002</v>
      </c>
      <c r="F52" s="9">
        <f t="shared" si="6"/>
        <v>0.50632911392405067</v>
      </c>
      <c r="G52" s="62">
        <v>546.30738522954096</v>
      </c>
      <c r="H52" s="63">
        <v>26.11</v>
      </c>
      <c r="I52" s="9">
        <f t="shared" si="10"/>
        <v>1.1352173913043477</v>
      </c>
      <c r="J52" s="9">
        <f t="shared" si="7"/>
        <v>0.92757564151666105</v>
      </c>
      <c r="K52" s="64">
        <f t="shared" si="8"/>
        <v>0.89667063875327635</v>
      </c>
      <c r="L52" s="65">
        <f t="shared" si="4"/>
        <v>2.0419937072463645E-2</v>
      </c>
      <c r="M52" s="65">
        <f t="shared" si="11"/>
        <v>0.51765355943114577</v>
      </c>
      <c r="N52" s="4">
        <f t="shared" si="12"/>
        <v>5.5570400000000575E-2</v>
      </c>
      <c r="O52" s="9">
        <f t="shared" si="13"/>
        <v>0.31873952318614512</v>
      </c>
      <c r="P52" s="9">
        <f t="shared" si="19"/>
        <v>18.698515051414436</v>
      </c>
      <c r="Q52" s="9">
        <f t="shared" si="14"/>
        <v>7.0168304498876202E-3</v>
      </c>
      <c r="R52" s="9">
        <f t="shared" si="20"/>
        <v>0.41163489381209539</v>
      </c>
      <c r="S52" s="7">
        <f t="shared" si="5"/>
        <v>0.37724446712210408</v>
      </c>
      <c r="T52" s="7">
        <f t="shared" si="15"/>
        <v>0.50632911392405067</v>
      </c>
      <c r="U52" s="37">
        <f t="shared" si="16"/>
        <v>0.79519378609980917</v>
      </c>
      <c r="V52" s="86" t="str">
        <f t="shared" si="17"/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9"/>
        <v>23.938310399999999</v>
      </c>
      <c r="F53" s="9">
        <f t="shared" si="6"/>
        <v>0.52834342322509631</v>
      </c>
      <c r="G53" s="62">
        <v>570.05988023952102</v>
      </c>
      <c r="H53" s="63">
        <v>27.166</v>
      </c>
      <c r="I53" s="9">
        <f t="shared" si="10"/>
        <v>1.1319166666666667</v>
      </c>
      <c r="J53" s="9">
        <f t="shared" si="7"/>
        <v>0.93293086946919024</v>
      </c>
      <c r="K53" s="64">
        <f t="shared" si="8"/>
        <v>0.89922525595770175</v>
      </c>
      <c r="L53" s="65">
        <f t="shared" si="4"/>
        <v>2.053782871698823E-2</v>
      </c>
      <c r="M53" s="65">
        <f t="shared" si="11"/>
        <v>0.53819138814813405</v>
      </c>
      <c r="N53" s="4">
        <f t="shared" si="12"/>
        <v>5.8570400000004241E-2</v>
      </c>
      <c r="O53" s="9">
        <f t="shared" si="13"/>
        <v>0.33594685963791787</v>
      </c>
      <c r="P53" s="9">
        <f t="shared" si="19"/>
        <v>19.034461911052354</v>
      </c>
      <c r="Q53" s="9">
        <f t="shared" si="14"/>
        <v>7.3956380767841029E-3</v>
      </c>
      <c r="R53" s="9">
        <f t="shared" si="20"/>
        <v>0.41903053188887951</v>
      </c>
      <c r="S53" s="7">
        <f t="shared" si="5"/>
        <v>0.36577290948759467</v>
      </c>
      <c r="T53" s="7">
        <f t="shared" si="15"/>
        <v>0.52834342322509631</v>
      </c>
      <c r="U53" s="37">
        <f t="shared" si="16"/>
        <v>0.77859018393201007</v>
      </c>
      <c r="V53" s="86" t="str">
        <f t="shared" si="17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9"/>
        <v>24.935739999999999</v>
      </c>
      <c r="F54" s="9">
        <f t="shared" si="6"/>
        <v>0.55035773252614206</v>
      </c>
      <c r="G54" s="62">
        <v>593.81237524950097</v>
      </c>
      <c r="H54" s="63">
        <v>28.215</v>
      </c>
      <c r="I54" s="9">
        <f t="shared" si="10"/>
        <v>1.1286</v>
      </c>
      <c r="J54" s="9">
        <f t="shared" si="7"/>
        <v>0.92947013999645534</v>
      </c>
      <c r="K54" s="64">
        <f t="shared" si="8"/>
        <v>0.89326448248070822</v>
      </c>
      <c r="L54" s="65">
        <f t="shared" si="4"/>
        <v>2.0461643147968198E-2</v>
      </c>
      <c r="M54" s="65">
        <f t="shared" si="11"/>
        <v>0.55865303129610222</v>
      </c>
      <c r="N54" s="4">
        <f t="shared" si="12"/>
        <v>5.1570399999999239E-2</v>
      </c>
      <c r="O54" s="9">
        <f t="shared" si="13"/>
        <v>0.29579640791713513</v>
      </c>
      <c r="P54" s="9">
        <f t="shared" si="19"/>
        <v>19.330258318969488</v>
      </c>
      <c r="Q54" s="9">
        <f t="shared" si="14"/>
        <v>6.5117536140260899E-3</v>
      </c>
      <c r="R54" s="9">
        <f t="shared" si="20"/>
        <v>0.42554228550290563</v>
      </c>
      <c r="S54" s="7">
        <f t="shared" si="5"/>
        <v>0.34266827468709404</v>
      </c>
      <c r="T54" s="7">
        <f t="shared" si="15"/>
        <v>0.55035773252614206</v>
      </c>
      <c r="U54" s="37">
        <f t="shared" si="16"/>
        <v>0.76172912642329504</v>
      </c>
      <c r="V54" s="86" t="str">
        <f t="shared" si="17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9"/>
        <v>25.933169599999999</v>
      </c>
      <c r="F55" s="9">
        <f t="shared" si="6"/>
        <v>0.57237204182718771</v>
      </c>
      <c r="G55" s="62">
        <v>617.56487025948104</v>
      </c>
      <c r="H55" s="63">
        <v>29.3</v>
      </c>
      <c r="I55" s="9">
        <f t="shared" si="10"/>
        <v>1.1269230769230769</v>
      </c>
      <c r="J55" s="9">
        <f t="shared" si="7"/>
        <v>0.96279863481228745</v>
      </c>
      <c r="K55" s="64">
        <f t="shared" si="8"/>
        <v>0.92391988893381283</v>
      </c>
      <c r="L55" s="65">
        <f t="shared" si="4"/>
        <v>2.1195346941382222E-2</v>
      </c>
      <c r="M55" s="65">
        <f t="shared" si="11"/>
        <v>0.57984837823748447</v>
      </c>
      <c r="N55" s="4">
        <f t="shared" si="12"/>
        <v>8.7570400000000603E-2</v>
      </c>
      <c r="O55" s="9">
        <f t="shared" si="13"/>
        <v>0.50228444533816397</v>
      </c>
      <c r="P55" s="9">
        <f t="shared" si="19"/>
        <v>19.83254276430765</v>
      </c>
      <c r="Q55" s="9">
        <f t="shared" si="14"/>
        <v>1.1057445136778515E-2</v>
      </c>
      <c r="R55" s="9">
        <f t="shared" si="20"/>
        <v>0.43659973063968416</v>
      </c>
      <c r="S55" s="7">
        <f t="shared" si="5"/>
        <v>0.28178825945848962</v>
      </c>
      <c r="T55" s="7">
        <f t="shared" si="15"/>
        <v>0.57237204182718771</v>
      </c>
      <c r="U55" s="37">
        <f t="shared" si="16"/>
        <v>0.75295499138374589</v>
      </c>
      <c r="V55" s="86" t="str">
        <f t="shared" si="17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26.9305992</v>
      </c>
      <c r="F56" s="9">
        <f t="shared" si="6"/>
        <v>0.59438635112823335</v>
      </c>
      <c r="G56" s="62">
        <v>641.31736526946099</v>
      </c>
      <c r="H56" s="63">
        <v>30.359000000000002</v>
      </c>
      <c r="I56" s="9">
        <f t="shared" si="10"/>
        <v>1.1244074074074075</v>
      </c>
      <c r="J56" s="9">
        <f t="shared" si="7"/>
        <v>0.94182944102243238</v>
      </c>
      <c r="K56" s="64">
        <f t="shared" si="8"/>
        <v>0.90177987316212715</v>
      </c>
      <c r="L56" s="65">
        <f t="shared" si="4"/>
        <v>2.0733724623498789E-2</v>
      </c>
      <c r="M56" s="65">
        <f t="shared" si="11"/>
        <v>0.60058210286098324</v>
      </c>
      <c r="N56" s="4">
        <f t="shared" si="12"/>
        <v>6.1570400000000802E-2</v>
      </c>
      <c r="O56" s="9">
        <f t="shared" si="13"/>
        <v>0.35315419608964993</v>
      </c>
      <c r="P56" s="9">
        <f t="shared" si="19"/>
        <v>20.185696960397301</v>
      </c>
      <c r="Q56" s="9">
        <f t="shared" si="14"/>
        <v>7.7744457036796905E-3</v>
      </c>
      <c r="R56" s="9">
        <f t="shared" si="20"/>
        <v>0.44437417634336385</v>
      </c>
      <c r="S56" s="7">
        <f t="shared" si="5"/>
        <v>0.3385724697492683</v>
      </c>
      <c r="T56" s="7">
        <f t="shared" si="15"/>
        <v>0.59438635112823335</v>
      </c>
      <c r="U56" s="37">
        <f t="shared" si="16"/>
        <v>0.73990579177518911</v>
      </c>
      <c r="V56" s="86" t="str">
        <f t="shared" si="17"/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27.9280288</v>
      </c>
      <c r="F57" s="9">
        <f t="shared" si="6"/>
        <v>0.6164006604292791</v>
      </c>
      <c r="G57" s="62">
        <v>665.06986027944095</v>
      </c>
      <c r="H57" s="63">
        <v>31.4</v>
      </c>
      <c r="I57" s="9">
        <f t="shared" si="10"/>
        <v>1.1214285714285714</v>
      </c>
      <c r="J57" s="9">
        <f t="shared" si="7"/>
        <v>0.92828025477706722</v>
      </c>
      <c r="K57" s="64">
        <f t="shared" si="8"/>
        <v>0.88645216993557185</v>
      </c>
      <c r="L57" s="65">
        <f t="shared" si="4"/>
        <v>2.0435448646715846E-2</v>
      </c>
      <c r="M57" s="65">
        <f t="shared" si="11"/>
        <v>0.62101755150769911</v>
      </c>
      <c r="N57" s="4">
        <f t="shared" si="12"/>
        <v>4.3570399999996567E-2</v>
      </c>
      <c r="O57" s="9">
        <f t="shared" si="13"/>
        <v>0.24991017737911511</v>
      </c>
      <c r="P57" s="9">
        <f t="shared" si="19"/>
        <v>20.435607137776415</v>
      </c>
      <c r="Q57" s="9">
        <f t="shared" si="14"/>
        <v>5.5015999423030301E-3</v>
      </c>
      <c r="R57" s="9">
        <f t="shared" si="20"/>
        <v>0.44987577628566688</v>
      </c>
      <c r="S57" s="7">
        <f t="shared" si="5"/>
        <v>0.464840363494534</v>
      </c>
      <c r="T57" s="7">
        <f t="shared" si="15"/>
        <v>0.6164006604292791</v>
      </c>
      <c r="U57" s="37">
        <f t="shared" si="16"/>
        <v>0.72441716855419591</v>
      </c>
      <c r="V57" s="86" t="str">
        <f t="shared" si="17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28.9254584</v>
      </c>
      <c r="F58" s="9">
        <f t="shared" si="6"/>
        <v>0.63841496973032474</v>
      </c>
      <c r="G58" s="62">
        <v>688.82235528942101</v>
      </c>
      <c r="H58" s="63">
        <v>32.344000000000001</v>
      </c>
      <c r="I58" s="9">
        <f t="shared" si="10"/>
        <v>1.1153103448275863</v>
      </c>
      <c r="J58" s="9">
        <f t="shared" si="7"/>
        <v>0.84640118723720237</v>
      </c>
      <c r="K58" s="64">
        <f t="shared" si="8"/>
        <v>0.8038528803258258</v>
      </c>
      <c r="L58" s="65">
        <f t="shared" si="4"/>
        <v>1.8632937528612052E-2</v>
      </c>
      <c r="M58" s="65">
        <f t="shared" si="11"/>
        <v>0.63965048903631117</v>
      </c>
      <c r="N58" s="4">
        <f t="shared" si="12"/>
        <v>5.3429599999997635E-2</v>
      </c>
      <c r="O58" s="9">
        <f t="shared" si="13"/>
        <v>0.3064603678941582</v>
      </c>
      <c r="P58" s="9">
        <f t="shared" si="19"/>
        <v>20.742067505670573</v>
      </c>
      <c r="Q58" s="9">
        <f t="shared" si="14"/>
        <v>6.7465133273342482E-3</v>
      </c>
      <c r="R58" s="9">
        <f t="shared" si="20"/>
        <v>0.45662228961300111</v>
      </c>
      <c r="S58" s="7">
        <f t="shared" si="5"/>
        <v>0.47934133006916241</v>
      </c>
      <c r="T58" s="7">
        <f t="shared" si="15"/>
        <v>0.63841496973032474</v>
      </c>
      <c r="U58" s="37">
        <f t="shared" si="16"/>
        <v>0.71386217542167774</v>
      </c>
      <c r="V58" s="86" t="str">
        <f t="shared" si="17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29.922888</v>
      </c>
      <c r="F59" s="9">
        <f t="shared" si="6"/>
        <v>0.66042927903137039</v>
      </c>
      <c r="G59" s="62">
        <v>712.57485029940096</v>
      </c>
      <c r="H59" s="63">
        <v>33.380000000000003</v>
      </c>
      <c r="I59" s="9">
        <f t="shared" si="10"/>
        <v>1.1126666666666667</v>
      </c>
      <c r="J59" s="9">
        <f t="shared" si="7"/>
        <v>0.9310964649490725</v>
      </c>
      <c r="K59" s="64">
        <f t="shared" si="8"/>
        <v>0.88219447459486688</v>
      </c>
      <c r="L59" s="65">
        <f t="shared" si="4"/>
        <v>2.0497445568499122E-2</v>
      </c>
      <c r="M59" s="65">
        <f t="shared" si="11"/>
        <v>0.66014793460481025</v>
      </c>
      <c r="N59" s="4">
        <f t="shared" si="12"/>
        <v>3.8570400000001115E-2</v>
      </c>
      <c r="O59" s="9">
        <f t="shared" si="13"/>
        <v>0.2212312832928883</v>
      </c>
      <c r="P59" s="9">
        <f t="shared" si="19"/>
        <v>20.96329878896346</v>
      </c>
      <c r="Q59" s="9">
        <f t="shared" si="14"/>
        <v>4.8702538974769024E-3</v>
      </c>
      <c r="R59" s="9">
        <f t="shared" si="20"/>
        <v>0.46149254351047803</v>
      </c>
      <c r="S59" s="7">
        <f t="shared" si="5"/>
        <v>0.40936482849869865</v>
      </c>
      <c r="T59" s="7">
        <f t="shared" si="15"/>
        <v>0.66042927903137039</v>
      </c>
      <c r="U59" s="37">
        <f t="shared" si="16"/>
        <v>0.6990744336521254</v>
      </c>
      <c r="V59" s="86" t="str">
        <f t="shared" si="17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30.920317600000001</v>
      </c>
      <c r="F60" s="9">
        <f t="shared" si="6"/>
        <v>0.68244358833241614</v>
      </c>
      <c r="G60" s="62">
        <v>736.32734530938103</v>
      </c>
      <c r="H60" s="63">
        <v>34.491</v>
      </c>
      <c r="I60" s="9">
        <f t="shared" si="10"/>
        <v>1.1126129032258065</v>
      </c>
      <c r="J60" s="9">
        <f t="shared" si="7"/>
        <v>0.99855034646719165</v>
      </c>
      <c r="K60" s="64">
        <f t="shared" si="8"/>
        <v>0.94605990470549539</v>
      </c>
      <c r="L60" s="65">
        <f t="shared" si="4"/>
        <v>2.1982396179795083E-2</v>
      </c>
      <c r="M60" s="65">
        <f t="shared" si="11"/>
        <v>0.68213033078460539</v>
      </c>
      <c r="N60" s="4">
        <f t="shared" si="12"/>
        <v>0.11357039999999685</v>
      </c>
      <c r="O60" s="9">
        <f t="shared" si="13"/>
        <v>0.65141469458665757</v>
      </c>
      <c r="P60" s="9">
        <f t="shared" si="19"/>
        <v>21.614713483550119</v>
      </c>
      <c r="Q60" s="9">
        <f t="shared" si="14"/>
        <v>1.4340444569876888E-2</v>
      </c>
      <c r="R60" s="9">
        <f t="shared" si="20"/>
        <v>0.4758329880803549</v>
      </c>
      <c r="S60" s="7">
        <f t="shared" si="5"/>
        <v>0.24818944373396049</v>
      </c>
      <c r="T60" s="7">
        <f t="shared" si="15"/>
        <v>0.68244358833241614</v>
      </c>
      <c r="U60" s="37">
        <f t="shared" si="16"/>
        <v>0.69756902252541464</v>
      </c>
      <c r="V60" s="86" t="str">
        <f t="shared" si="17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31.917747200000001</v>
      </c>
      <c r="F61" s="9">
        <f t="shared" si="6"/>
        <v>0.70445789763346178</v>
      </c>
      <c r="G61" s="62">
        <v>760.07984031936098</v>
      </c>
      <c r="H61" s="63">
        <v>35.612000000000002</v>
      </c>
      <c r="I61" s="9">
        <f t="shared" si="10"/>
        <v>1.1128750000000001</v>
      </c>
      <c r="J61" s="9">
        <f t="shared" si="7"/>
        <v>1.0073009098056853</v>
      </c>
      <c r="K61" s="64">
        <f t="shared" si="8"/>
        <v>0.95457529538691743</v>
      </c>
      <c r="L61" s="65">
        <f t="shared" si="4"/>
        <v>2.2175033787687076E-2</v>
      </c>
      <c r="M61" s="65">
        <f t="shared" si="11"/>
        <v>0.70430536457229242</v>
      </c>
      <c r="N61" s="4">
        <f t="shared" si="12"/>
        <v>0.12357040000000197</v>
      </c>
      <c r="O61" s="9">
        <f t="shared" si="13"/>
        <v>0.7087724827591928</v>
      </c>
      <c r="P61" s="9">
        <f t="shared" si="19"/>
        <v>22.323485966309313</v>
      </c>
      <c r="Q61" s="9">
        <f t="shared" si="14"/>
        <v>1.5603136659530937E-2</v>
      </c>
      <c r="R61" s="9">
        <f t="shared" si="20"/>
        <v>0.49143612473988585</v>
      </c>
      <c r="S61" s="7">
        <f t="shared" si="5"/>
        <v>0.1805072536903943</v>
      </c>
      <c r="T61" s="7">
        <f t="shared" si="15"/>
        <v>0.70445789763346178</v>
      </c>
      <c r="U61" s="37">
        <f t="shared" si="16"/>
        <v>0.69776001924722397</v>
      </c>
      <c r="V61" s="86" t="str">
        <f t="shared" si="17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32.915176799999998</v>
      </c>
      <c r="F62" s="9">
        <f t="shared" si="6"/>
        <v>0.72647220693450743</v>
      </c>
      <c r="G62" s="62">
        <v>783.83233532934105</v>
      </c>
      <c r="H62" s="63">
        <v>36.633000000000003</v>
      </c>
      <c r="I62" s="9">
        <f t="shared" si="10"/>
        <v>1.1100909090909092</v>
      </c>
      <c r="J62" s="9">
        <f t="shared" si="7"/>
        <v>0.91974449267054359</v>
      </c>
      <c r="K62" s="64">
        <f t="shared" si="8"/>
        <v>0.86942138857273998</v>
      </c>
      <c r="L62" s="65">
        <f t="shared" si="4"/>
        <v>2.0247539739582689E-2</v>
      </c>
      <c r="M62" s="65">
        <f t="shared" si="11"/>
        <v>0.72455290431187513</v>
      </c>
      <c r="N62" s="4">
        <f t="shared" si="12"/>
        <v>2.3570400000004099E-2</v>
      </c>
      <c r="O62" s="9">
        <f t="shared" si="13"/>
        <v>0.13519460103414666</v>
      </c>
      <c r="P62" s="9">
        <f t="shared" si="19"/>
        <v>22.45868056734346</v>
      </c>
      <c r="Q62" s="9">
        <f t="shared" si="14"/>
        <v>2.9762157629971749E-3</v>
      </c>
      <c r="R62" s="9">
        <f t="shared" si="20"/>
        <v>0.49441234050288302</v>
      </c>
      <c r="S62" s="7">
        <f t="shared" si="5"/>
        <v>0.20673031671824421</v>
      </c>
      <c r="T62" s="7">
        <f t="shared" si="15"/>
        <v>0.72647220693450743</v>
      </c>
      <c r="U62" s="37">
        <f t="shared" si="16"/>
        <v>0.68236886162569177</v>
      </c>
      <c r="V62" s="86" t="str">
        <f t="shared" si="17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33.912606400000001</v>
      </c>
      <c r="F63" s="9">
        <f t="shared" si="6"/>
        <v>0.74848651623555318</v>
      </c>
      <c r="G63" s="62">
        <v>807.58483033932202</v>
      </c>
      <c r="H63" s="63">
        <v>37.652999999999999</v>
      </c>
      <c r="I63" s="9">
        <f t="shared" si="10"/>
        <v>1.1074411764705883</v>
      </c>
      <c r="J63" s="9">
        <f t="shared" si="7"/>
        <v>0.92104214803600948</v>
      </c>
      <c r="K63" s="64">
        <f t="shared" si="8"/>
        <v>0.86856984950459415</v>
      </c>
      <c r="L63" s="65">
        <f t="shared" si="4"/>
        <v>2.0276106726164218E-2</v>
      </c>
      <c r="M63" s="65">
        <f t="shared" si="11"/>
        <v>0.74482901103803933</v>
      </c>
      <c r="N63" s="4">
        <f t="shared" si="12"/>
        <v>2.2570399999992219E-2</v>
      </c>
      <c r="O63" s="9">
        <f t="shared" si="13"/>
        <v>0.12945882221682795</v>
      </c>
      <c r="P63" s="9">
        <f t="shared" si="19"/>
        <v>22.58813938956029</v>
      </c>
      <c r="Q63" s="9">
        <f t="shared" si="14"/>
        <v>2.8499465540303345E-3</v>
      </c>
      <c r="R63" s="9">
        <f t="shared" si="20"/>
        <v>0.49726228705691333</v>
      </c>
      <c r="S63" s="7">
        <f t="shared" si="5"/>
        <v>0.20075225860375898</v>
      </c>
      <c r="T63" s="7">
        <f t="shared" si="15"/>
        <v>0.74848651623555318</v>
      </c>
      <c r="U63" s="37">
        <f t="shared" si="16"/>
        <v>0.66761938604391646</v>
      </c>
      <c r="V63" s="86" t="str">
        <f t="shared" si="17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34.910035999999998</v>
      </c>
      <c r="F64" s="9">
        <f t="shared" si="6"/>
        <v>0.77050082553659882</v>
      </c>
      <c r="G64" s="62">
        <v>831.33732534930198</v>
      </c>
      <c r="H64" s="63">
        <v>38.673999999999999</v>
      </c>
      <c r="I64" s="9">
        <f t="shared" si="10"/>
        <v>1.1049714285714285</v>
      </c>
      <c r="J64" s="9">
        <f t="shared" si="7"/>
        <v>0.92400579200496535</v>
      </c>
      <c r="K64" s="64">
        <f t="shared" si="8"/>
        <v>0.86942138857273998</v>
      </c>
      <c r="L64" s="65">
        <f t="shared" si="4"/>
        <v>2.0341349301154991E-2</v>
      </c>
      <c r="M64" s="65">
        <f t="shared" si="11"/>
        <v>0.76517036033919428</v>
      </c>
      <c r="N64" s="4">
        <f t="shared" si="12"/>
        <v>2.3570400000004099E-2</v>
      </c>
      <c r="O64" s="9">
        <f t="shared" si="13"/>
        <v>0.13519460103414666</v>
      </c>
      <c r="P64" s="9">
        <f t="shared" si="19"/>
        <v>22.723333990594437</v>
      </c>
      <c r="Q64" s="9">
        <f t="shared" si="14"/>
        <v>2.9762157629971749E-3</v>
      </c>
      <c r="R64" s="9">
        <f t="shared" si="20"/>
        <v>0.50023850281991056</v>
      </c>
      <c r="S64" s="7">
        <f t="shared" si="5"/>
        <v>0.16625682593451208</v>
      </c>
      <c r="T64" s="7">
        <f t="shared" si="15"/>
        <v>0.77050082553659882</v>
      </c>
      <c r="U64" s="37">
        <f t="shared" si="16"/>
        <v>0.65376095148034563</v>
      </c>
      <c r="V64" s="86" t="str">
        <f t="shared" si="17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35.907465600000002</v>
      </c>
      <c r="F65" s="9">
        <f t="shared" si="6"/>
        <v>0.79251513483764446</v>
      </c>
      <c r="G65" s="62">
        <v>855.08982035928204</v>
      </c>
      <c r="H65" s="63">
        <v>39.735999999999997</v>
      </c>
      <c r="I65" s="9">
        <f t="shared" si="10"/>
        <v>1.1037777777777777</v>
      </c>
      <c r="J65" s="9">
        <f t="shared" si="7"/>
        <v>0.96215019126232926</v>
      </c>
      <c r="K65" s="64">
        <f t="shared" si="8"/>
        <v>0.90433449036654945</v>
      </c>
      <c r="L65" s="65">
        <f t="shared" si="4"/>
        <v>2.1181071904509175E-2</v>
      </c>
      <c r="M65" s="65">
        <f t="shared" si="11"/>
        <v>0.78635143224370341</v>
      </c>
      <c r="N65" s="4">
        <f t="shared" si="12"/>
        <v>6.4570399999993811E-2</v>
      </c>
      <c r="O65" s="9">
        <f t="shared" si="13"/>
        <v>0.37036153254136156</v>
      </c>
      <c r="P65" s="9">
        <f t="shared" si="19"/>
        <v>23.0936955231358</v>
      </c>
      <c r="Q65" s="9">
        <f t="shared" si="14"/>
        <v>8.1532533305748289E-3</v>
      </c>
      <c r="R65" s="9">
        <f t="shared" si="20"/>
        <v>0.50839175615048537</v>
      </c>
      <c r="S65" s="7">
        <f t="shared" si="5"/>
        <v>0.15241019700737676</v>
      </c>
      <c r="T65" s="7">
        <f t="shared" si="15"/>
        <v>0.79251513483764446</v>
      </c>
      <c r="U65" s="37">
        <f t="shared" si="16"/>
        <v>0.64651978149246414</v>
      </c>
      <c r="V65" s="86" t="str">
        <f t="shared" si="17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36.904895199999999</v>
      </c>
      <c r="F66" s="9">
        <f t="shared" si="6"/>
        <v>0.81452944413869022</v>
      </c>
      <c r="G66" s="62">
        <v>878.842315369262</v>
      </c>
      <c r="H66" s="63">
        <v>40.707999999999998</v>
      </c>
      <c r="I66" s="9">
        <f t="shared" si="10"/>
        <v>1.1002162162162161</v>
      </c>
      <c r="J66" s="9">
        <f t="shared" si="7"/>
        <v>0.88346271003242727</v>
      </c>
      <c r="K66" s="64">
        <f t="shared" si="8"/>
        <v>0.82769597423379404</v>
      </c>
      <c r="L66" s="65">
        <f t="shared" si="4"/>
        <v>1.9448821354593887E-2</v>
      </c>
      <c r="M66" s="65">
        <f t="shared" si="11"/>
        <v>0.80580025359829732</v>
      </c>
      <c r="N66" s="4">
        <f t="shared" si="12"/>
        <v>2.5429599999995389E-2</v>
      </c>
      <c r="O66" s="9">
        <f t="shared" si="13"/>
        <v>0.14585856101112898</v>
      </c>
      <c r="P66" s="9">
        <f t="shared" si="19"/>
        <v>23.239554084146928</v>
      </c>
      <c r="Q66" s="9">
        <f t="shared" si="14"/>
        <v>3.2109754763044356E-3</v>
      </c>
      <c r="R66" s="9">
        <f t="shared" si="20"/>
        <v>0.51160273162678982</v>
      </c>
      <c r="S66" s="7">
        <f t="shared" si="5"/>
        <v>0.17764762380328139</v>
      </c>
      <c r="T66" s="7">
        <f t="shared" si="15"/>
        <v>0.81452944413869022</v>
      </c>
      <c r="U66" s="37">
        <f t="shared" si="16"/>
        <v>0.63490018691633587</v>
      </c>
      <c r="V66" s="86" t="str">
        <f t="shared" si="17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37.902324800000002</v>
      </c>
      <c r="F67" s="9">
        <f t="shared" si="6"/>
        <v>0.83654375343973586</v>
      </c>
      <c r="G67" s="62">
        <v>902.59481037924195</v>
      </c>
      <c r="H67" s="63">
        <v>41.689</v>
      </c>
      <c r="I67" s="9">
        <f t="shared" si="10"/>
        <v>1.097078947368421</v>
      </c>
      <c r="J67" s="9">
        <f t="shared" si="7"/>
        <v>0.8941927127059911</v>
      </c>
      <c r="K67" s="64">
        <f t="shared" si="8"/>
        <v>0.83535982584707014</v>
      </c>
      <c r="L67" s="65">
        <f t="shared" si="4"/>
        <v>1.9685034952250768E-2</v>
      </c>
      <c r="M67" s="65">
        <f t="shared" si="11"/>
        <v>0.82548528855054815</v>
      </c>
      <c r="N67" s="4">
        <f t="shared" si="12"/>
        <v>1.6429600000002154E-2</v>
      </c>
      <c r="O67" s="9">
        <f t="shared" si="13"/>
        <v>9.4236551655912534E-2</v>
      </c>
      <c r="P67" s="9">
        <f t="shared" si="19"/>
        <v>23.333790635802842</v>
      </c>
      <c r="Q67" s="9">
        <f t="shared" si="14"/>
        <v>2.0745525956172269E-3</v>
      </c>
      <c r="R67" s="9">
        <f t="shared" si="20"/>
        <v>0.51367728422240699</v>
      </c>
      <c r="S67" s="7">
        <f t="shared" si="5"/>
        <v>0.33718303468857974</v>
      </c>
      <c r="T67" s="7">
        <f t="shared" si="15"/>
        <v>0.83654375343973586</v>
      </c>
      <c r="U67" s="37">
        <f t="shared" si="16"/>
        <v>0.62227309359366278</v>
      </c>
      <c r="V67" s="86" t="str">
        <f t="shared" si="17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38.899754399999999</v>
      </c>
      <c r="F68" s="9">
        <f t="shared" si="6"/>
        <v>0.85855806274078161</v>
      </c>
      <c r="G68" s="62">
        <v>926.34730538922202</v>
      </c>
      <c r="H68" s="63">
        <v>42.704000000000001</v>
      </c>
      <c r="I68" s="9">
        <f t="shared" si="10"/>
        <v>1.094974358974359</v>
      </c>
      <c r="J68" s="9">
        <f t="shared" si="7"/>
        <v>0.9269623454477337</v>
      </c>
      <c r="K68" s="64">
        <f t="shared" si="8"/>
        <v>0.86431215416388918</v>
      </c>
      <c r="L68" s="65">
        <f t="shared" si="4"/>
        <v>2.0406435783109165E-2</v>
      </c>
      <c r="M68" s="65">
        <f t="shared" si="11"/>
        <v>0.84589172433365734</v>
      </c>
      <c r="N68" s="4">
        <f t="shared" si="12"/>
        <v>1.7570400000003872E-2</v>
      </c>
      <c r="O68" s="9">
        <f t="shared" si="13"/>
        <v>0.10077992813064185</v>
      </c>
      <c r="P68" s="9">
        <f t="shared" si="19"/>
        <v>23.434570563933484</v>
      </c>
      <c r="Q68" s="9">
        <f t="shared" si="14"/>
        <v>2.2186005092051041E-3</v>
      </c>
      <c r="R68" s="9">
        <f t="shared" si="20"/>
        <v>0.51589588473161208</v>
      </c>
      <c r="S68" s="7">
        <f t="shared" si="5"/>
        <v>0.41412323060548367</v>
      </c>
      <c r="T68" s="7">
        <f t="shared" si="15"/>
        <v>0.85855806274078161</v>
      </c>
      <c r="U68" s="37">
        <f t="shared" si="16"/>
        <v>0.60988406659020555</v>
      </c>
      <c r="V68" s="86" t="str">
        <f t="shared" si="17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39.897184000000003</v>
      </c>
      <c r="F69" s="9">
        <f t="shared" si="6"/>
        <v>0.88057237204182726</v>
      </c>
      <c r="G69" s="62">
        <v>950.09980039920197</v>
      </c>
      <c r="H69" s="63">
        <v>43.645000000000003</v>
      </c>
      <c r="I69" s="9">
        <f t="shared" si="10"/>
        <v>1.0911250000000001</v>
      </c>
      <c r="J69" s="9">
        <f t="shared" si="7"/>
        <v>0.86241264749685176</v>
      </c>
      <c r="K69" s="64">
        <f t="shared" si="8"/>
        <v>0.8012982631214004</v>
      </c>
      <c r="L69" s="65">
        <f t="shared" si="4"/>
        <v>1.8985418767129374E-2</v>
      </c>
      <c r="M69" s="65">
        <f t="shared" si="11"/>
        <v>0.86487714310078667</v>
      </c>
      <c r="N69" s="4">
        <f t="shared" si="12"/>
        <v>5.6429600000001301E-2</v>
      </c>
      <c r="O69" s="9">
        <f t="shared" si="13"/>
        <v>0.32366770434593095</v>
      </c>
      <c r="P69" s="9">
        <f t="shared" si="19"/>
        <v>23.758238268279413</v>
      </c>
      <c r="Q69" s="9">
        <f t="shared" si="14"/>
        <v>7.125320954230731E-3</v>
      </c>
      <c r="R69" s="9">
        <f t="shared" si="20"/>
        <v>0.52302120568584276</v>
      </c>
      <c r="S69" s="7">
        <f t="shared" si="5"/>
        <v>0.37749500594083435</v>
      </c>
      <c r="T69" s="7">
        <f t="shared" si="15"/>
        <v>0.88057237204182726</v>
      </c>
      <c r="U69" s="37">
        <f t="shared" si="16"/>
        <v>0.60473468383115025</v>
      </c>
      <c r="V69" s="86" t="str">
        <f t="shared" si="17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40.8946136</v>
      </c>
      <c r="F70" s="9">
        <f t="shared" si="6"/>
        <v>0.9025866813428729</v>
      </c>
      <c r="G70" s="62">
        <v>973.85229540918203</v>
      </c>
      <c r="H70" s="63">
        <v>44.615000000000002</v>
      </c>
      <c r="I70" s="9">
        <f t="shared" si="10"/>
        <v>1.088170731707317</v>
      </c>
      <c r="J70" s="9">
        <f t="shared" si="7"/>
        <v>0.89140423624341492</v>
      </c>
      <c r="K70" s="64">
        <f t="shared" si="8"/>
        <v>0.82599289609750848</v>
      </c>
      <c r="L70" s="65">
        <f t="shared" si="4"/>
        <v>1.9623648568924932E-2</v>
      </c>
      <c r="M70" s="65">
        <f t="shared" si="11"/>
        <v>0.88450079166971163</v>
      </c>
      <c r="N70" s="4">
        <f t="shared" si="12"/>
        <v>2.7429599999997833E-2</v>
      </c>
      <c r="O70" s="9">
        <f t="shared" si="13"/>
        <v>0.15733011864564417</v>
      </c>
      <c r="P70" s="9">
        <f t="shared" si="19"/>
        <v>23.915568386925056</v>
      </c>
      <c r="Q70" s="9">
        <f t="shared" si="14"/>
        <v>3.463513894235425E-3</v>
      </c>
      <c r="R70" s="9">
        <f t="shared" si="20"/>
        <v>0.52648471958007814</v>
      </c>
      <c r="S70" s="7">
        <f t="shared" si="5"/>
        <v>0.27589096110976291</v>
      </c>
      <c r="T70" s="7">
        <f t="shared" si="15"/>
        <v>0.9025866813428729</v>
      </c>
      <c r="U70" s="37">
        <f t="shared" si="16"/>
        <v>0.59523374601645007</v>
      </c>
      <c r="V70" s="86" t="str">
        <f t="shared" si="17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41.892043200000003</v>
      </c>
      <c r="F71" s="9">
        <f t="shared" si="6"/>
        <v>0.92460099064391865</v>
      </c>
      <c r="G71" s="62">
        <v>997.60479041916199</v>
      </c>
      <c r="H71" s="63">
        <v>45.762999999999998</v>
      </c>
      <c r="I71" s="9">
        <f t="shared" si="10"/>
        <v>1.0895952380952381</v>
      </c>
      <c r="J71" s="9">
        <f t="shared" si="7"/>
        <v>1.0536022550969089</v>
      </c>
      <c r="K71" s="64">
        <f t="shared" si="8"/>
        <v>0.97756685022673984</v>
      </c>
      <c r="L71" s="65">
        <f t="shared" si="4"/>
        <v>2.3194325923982587E-2</v>
      </c>
      <c r="M71" s="65">
        <f t="shared" si="11"/>
        <v>0.90769511759369426</v>
      </c>
      <c r="N71" s="4">
        <f t="shared" si="12"/>
        <v>0.15057039999999233</v>
      </c>
      <c r="O71" s="9">
        <f t="shared" si="13"/>
        <v>0.86363851082490328</v>
      </c>
      <c r="P71" s="9">
        <f t="shared" si="19"/>
        <v>24.779206897749958</v>
      </c>
      <c r="Q71" s="9">
        <f t="shared" si="14"/>
        <v>1.9012405301593909E-2</v>
      </c>
      <c r="R71" s="9">
        <f t="shared" si="20"/>
        <v>0.54549712488167201</v>
      </c>
      <c r="S71" s="7">
        <f t="shared" si="5"/>
        <v>0.11807628386962812</v>
      </c>
      <c r="T71" s="7">
        <f t="shared" si="15"/>
        <v>0.92460099064391865</v>
      </c>
      <c r="U71" s="37">
        <f t="shared" si="16"/>
        <v>0.60096954837411543</v>
      </c>
      <c r="V71" s="86" t="str">
        <f t="shared" si="17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42.8894728</v>
      </c>
      <c r="F72" s="9">
        <f t="shared" si="6"/>
        <v>0.94661529994496429</v>
      </c>
      <c r="G72" s="62">
        <v>1021.35728542914</v>
      </c>
      <c r="H72" s="63">
        <v>46.798000000000002</v>
      </c>
      <c r="I72" s="9">
        <f t="shared" si="10"/>
        <v>1.088325581395349</v>
      </c>
      <c r="J72" s="9">
        <f t="shared" si="7"/>
        <v>0.95100217958032718</v>
      </c>
      <c r="K72" s="64">
        <f t="shared" si="8"/>
        <v>0.88134293552672704</v>
      </c>
      <c r="L72" s="65">
        <f t="shared" si="4"/>
        <v>2.0935656127249912E-2</v>
      </c>
      <c r="M72" s="65">
        <f t="shared" si="11"/>
        <v>0.92863077372094416</v>
      </c>
      <c r="N72" s="4">
        <f t="shared" si="12"/>
        <v>3.7570400000006998E-2</v>
      </c>
      <c r="O72" s="9">
        <f t="shared" si="13"/>
        <v>0.21549550447567145</v>
      </c>
      <c r="P72" s="9">
        <f t="shared" si="19"/>
        <v>24.994702402225631</v>
      </c>
      <c r="Q72" s="9">
        <f t="shared" si="14"/>
        <v>4.743984688512305E-3</v>
      </c>
      <c r="R72" s="9">
        <f t="shared" si="20"/>
        <v>0.55024110957018435</v>
      </c>
      <c r="S72" s="7">
        <f t="shared" si="5"/>
        <v>8.7183838022215007E-2</v>
      </c>
      <c r="T72" s="7">
        <f t="shared" si="15"/>
        <v>0.94661529994496429</v>
      </c>
      <c r="U72" s="37">
        <f t="shared" si="16"/>
        <v>0.59252948011340956</v>
      </c>
      <c r="V72" s="86" t="str">
        <f t="shared" si="17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43.886902400000004</v>
      </c>
      <c r="F73" s="9">
        <f t="shared" si="6"/>
        <v>0.96862960924600994</v>
      </c>
      <c r="G73" s="62">
        <v>1045.10978043912</v>
      </c>
      <c r="H73" s="63">
        <v>47.776000000000003</v>
      </c>
      <c r="I73" s="9">
        <f t="shared" si="10"/>
        <v>1.0858181818181818</v>
      </c>
      <c r="J73" s="9">
        <f t="shared" si="7"/>
        <v>0.90070328198258687</v>
      </c>
      <c r="K73" s="64">
        <f t="shared" si="8"/>
        <v>0.83280520864264485</v>
      </c>
      <c r="L73" s="65">
        <f t="shared" si="4"/>
        <v>1.9828360638031634E-2</v>
      </c>
      <c r="M73" s="65">
        <f t="shared" si="11"/>
        <v>0.94845913435897578</v>
      </c>
      <c r="N73" s="4">
        <f t="shared" si="12"/>
        <v>1.9429600000002267E-2</v>
      </c>
      <c r="O73" s="9">
        <f t="shared" si="13"/>
        <v>0.11144388810766494</v>
      </c>
      <c r="P73" s="9">
        <f t="shared" si="19"/>
        <v>25.106146290333296</v>
      </c>
      <c r="Q73" s="9">
        <f t="shared" si="14"/>
        <v>2.4533602225132625E-3</v>
      </c>
      <c r="R73" s="9">
        <f t="shared" si="20"/>
        <v>0.55269446979269765</v>
      </c>
      <c r="S73" s="7">
        <f t="shared" si="5"/>
        <v>0.12012005657778801</v>
      </c>
      <c r="T73" s="7">
        <f t="shared" si="15"/>
        <v>0.96862960924600994</v>
      </c>
      <c r="U73" s="37">
        <f t="shared" si="16"/>
        <v>0.58272881747956484</v>
      </c>
      <c r="V73" s="86" t="str">
        <f t="shared" si="17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44.884332000000001</v>
      </c>
      <c r="F74" s="9">
        <f t="shared" si="6"/>
        <v>0.99064391854705569</v>
      </c>
      <c r="G74" s="62">
        <v>1068.8622754491</v>
      </c>
      <c r="H74" s="63">
        <v>48.768999999999998</v>
      </c>
      <c r="I74" s="9">
        <f t="shared" si="10"/>
        <v>1.0837555555555556</v>
      </c>
      <c r="J74" s="9">
        <f t="shared" si="7"/>
        <v>0.9162582788246586</v>
      </c>
      <c r="K74" s="64">
        <f t="shared" si="8"/>
        <v>0.84557829466476564</v>
      </c>
      <c r="L74" s="65">
        <f t="shared" si="4"/>
        <v>2.0170793149689788E-2</v>
      </c>
      <c r="M74" s="65">
        <f t="shared" si="11"/>
        <v>0.96862992750866561</v>
      </c>
      <c r="N74" s="4">
        <f t="shared" si="12"/>
        <v>4.4296000000016988E-3</v>
      </c>
      <c r="O74" s="9">
        <f t="shared" si="13"/>
        <v>2.5407205848902929E-2</v>
      </c>
      <c r="P74" s="9">
        <f t="shared" si="19"/>
        <v>25.1315534961822</v>
      </c>
      <c r="Q74" s="9">
        <f t="shared" si="14"/>
        <v>5.5932208803308604E-4</v>
      </c>
      <c r="R74" s="9">
        <f t="shared" si="20"/>
        <v>0.55325379188073076</v>
      </c>
      <c r="S74" s="7">
        <f t="shared" si="5"/>
        <v>0.16256481982545298</v>
      </c>
      <c r="T74" s="7">
        <f t="shared" si="15"/>
        <v>0.99064391854705569</v>
      </c>
      <c r="U74" s="37">
        <f t="shared" si="16"/>
        <v>0.57117148269794837</v>
      </c>
      <c r="V74" s="86" t="str">
        <f t="shared" si="17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45.881761600000004</v>
      </c>
      <c r="F75" s="9">
        <f t="shared" si="6"/>
        <v>1.0126582278481013</v>
      </c>
      <c r="G75" s="62">
        <v>1092.6147704590801</v>
      </c>
      <c r="H75" s="63">
        <v>49.795999999999999</v>
      </c>
      <c r="I75" s="9">
        <f t="shared" si="10"/>
        <v>1.0825217391304347</v>
      </c>
      <c r="J75" s="9">
        <f t="shared" si="7"/>
        <v>0.94871073981846032</v>
      </c>
      <c r="K75" s="64">
        <f t="shared" si="8"/>
        <v>0.87453062298159068</v>
      </c>
      <c r="L75" s="65">
        <f t="shared" si="4"/>
        <v>2.088521166358746E-2</v>
      </c>
      <c r="M75" s="65">
        <f t="shared" si="11"/>
        <v>0.98951513917225309</v>
      </c>
      <c r="N75" s="4">
        <f t="shared" si="12"/>
        <v>2.9570399999997221E-2</v>
      </c>
      <c r="O75" s="9">
        <f t="shared" si="13"/>
        <v>0.16960927393761072</v>
      </c>
      <c r="P75" s="9">
        <f t="shared" si="19"/>
        <v>25.301162770119809</v>
      </c>
      <c r="Q75" s="9">
        <f t="shared" si="14"/>
        <v>3.7338310167883484E-3</v>
      </c>
      <c r="R75" s="9">
        <f t="shared" si="20"/>
        <v>0.55698762289751913</v>
      </c>
      <c r="S75" s="7">
        <f t="shared" si="5"/>
        <v>0.24549133337833934</v>
      </c>
      <c r="T75" s="7">
        <f t="shared" si="15"/>
        <v>1.0126582278481013</v>
      </c>
      <c r="U75" s="37">
        <f t="shared" si="16"/>
        <v>0.56288944034090183</v>
      </c>
      <c r="V75" s="86" t="str">
        <f t="shared" si="17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46.879191200000001</v>
      </c>
      <c r="F76" s="9">
        <f t="shared" si="6"/>
        <v>1.034672537149147</v>
      </c>
      <c r="G76" s="62">
        <v>1116.3672654690599</v>
      </c>
      <c r="H76" s="63">
        <v>50.798999999999999</v>
      </c>
      <c r="I76" s="9">
        <f t="shared" si="10"/>
        <v>1.0808297872340424</v>
      </c>
      <c r="J76" s="9">
        <f t="shared" si="7"/>
        <v>0.92799070847851362</v>
      </c>
      <c r="K76" s="64">
        <f t="shared" si="8"/>
        <v>0.85409368534618768</v>
      </c>
      <c r="L76" s="65">
        <f t="shared" si="4"/>
        <v>2.0429074484942515E-2</v>
      </c>
      <c r="M76" s="65">
        <f t="shared" si="11"/>
        <v>1.0099442136571957</v>
      </c>
      <c r="N76" s="4">
        <f t="shared" si="12"/>
        <v>5.5704000000034171E-3</v>
      </c>
      <c r="O76" s="9">
        <f t="shared" si="13"/>
        <v>3.1950582323632251E-2</v>
      </c>
      <c r="P76" s="9">
        <f t="shared" si="19"/>
        <v>25.333113352443441</v>
      </c>
      <c r="Q76" s="9">
        <f t="shared" si="14"/>
        <v>7.0337000162096317E-4</v>
      </c>
      <c r="R76" s="9">
        <f t="shared" si="20"/>
        <v>0.55769099289914015</v>
      </c>
      <c r="S76" s="7">
        <f t="shared" si="5"/>
        <v>0.31366634153785111</v>
      </c>
      <c r="T76" s="7">
        <f t="shared" si="15"/>
        <v>1.034672537149147</v>
      </c>
      <c r="U76" s="37">
        <f t="shared" si="16"/>
        <v>0.55219980010543102</v>
      </c>
      <c r="V76" s="86" t="str">
        <f t="shared" si="17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47.876620799999998</v>
      </c>
      <c r="F77" s="9">
        <f t="shared" si="6"/>
        <v>1.0566868464501926</v>
      </c>
      <c r="G77" s="62">
        <v>1140.11976047904</v>
      </c>
      <c r="H77" s="63">
        <v>51.844000000000001</v>
      </c>
      <c r="I77" s="9">
        <f t="shared" si="10"/>
        <v>1.0800833333333333</v>
      </c>
      <c r="J77" s="9">
        <f t="shared" si="7"/>
        <v>0.96751793843067824</v>
      </c>
      <c r="K77" s="64">
        <f t="shared" si="8"/>
        <v>0.88985832620814298</v>
      </c>
      <c r="L77" s="65">
        <f t="shared" si="4"/>
        <v>2.1299239150923022E-2</v>
      </c>
      <c r="M77" s="65">
        <f t="shared" si="11"/>
        <v>1.0312434528081187</v>
      </c>
      <c r="N77" s="4">
        <f t="shared" si="12"/>
        <v>4.7570400000005009E-2</v>
      </c>
      <c r="O77" s="9">
        <f t="shared" si="13"/>
        <v>0.27285329264816588</v>
      </c>
      <c r="P77" s="9">
        <f t="shared" si="19"/>
        <v>25.605966645091605</v>
      </c>
      <c r="Q77" s="9">
        <f t="shared" si="14"/>
        <v>6.0066767781654573E-3</v>
      </c>
      <c r="R77" s="9">
        <f t="shared" si="20"/>
        <v>0.56369766967730561</v>
      </c>
      <c r="S77" s="7">
        <f t="shared" si="5"/>
        <v>0.34701461844364628</v>
      </c>
      <c r="T77" s="7">
        <f t="shared" si="15"/>
        <v>1.0566868464501926</v>
      </c>
      <c r="U77" s="37">
        <f t="shared" si="16"/>
        <v>0.54661939248422231</v>
      </c>
      <c r="V77" s="86" t="str">
        <f t="shared" si="17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48.874050400000002</v>
      </c>
      <c r="F78" s="9">
        <f t="shared" si="6"/>
        <v>1.0787011557512385</v>
      </c>
      <c r="G78" s="62">
        <v>1163.8722554890201</v>
      </c>
      <c r="H78" s="63">
        <v>52.808999999999997</v>
      </c>
      <c r="I78" s="9">
        <f t="shared" si="10"/>
        <v>1.0777346938775509</v>
      </c>
      <c r="J78" s="9">
        <f t="shared" si="7"/>
        <v>0.89539661800071624</v>
      </c>
      <c r="K78" s="64">
        <f t="shared" si="8"/>
        <v>0.8217352007567974</v>
      </c>
      <c r="L78" s="65">
        <f t="shared" si="4"/>
        <v>1.9711538095778015E-2</v>
      </c>
      <c r="M78" s="65">
        <f t="shared" si="11"/>
        <v>1.0509549909038967</v>
      </c>
      <c r="N78" s="4">
        <f t="shared" si="12"/>
        <v>3.2429600000007497E-2</v>
      </c>
      <c r="O78" s="9">
        <f t="shared" si="13"/>
        <v>0.18600901273195253</v>
      </c>
      <c r="P78" s="9">
        <f t="shared" si="19"/>
        <v>25.791975657823556</v>
      </c>
      <c r="Q78" s="9">
        <f t="shared" si="14"/>
        <v>4.0948599390633472E-3</v>
      </c>
      <c r="R78" s="9">
        <f t="shared" si="20"/>
        <v>0.56779252961636895</v>
      </c>
      <c r="S78" s="7">
        <f t="shared" si="5"/>
        <v>0.34725689774087853</v>
      </c>
      <c r="T78" s="7">
        <f t="shared" si="15"/>
        <v>1.0787011557512385</v>
      </c>
      <c r="U78" s="37">
        <f t="shared" si="16"/>
        <v>0.54026341235415487</v>
      </c>
      <c r="V78" s="86" t="str">
        <f t="shared" si="17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49.871479999999998</v>
      </c>
      <c r="F79" s="9">
        <f t="shared" si="6"/>
        <v>1.1007154650522841</v>
      </c>
      <c r="G79" s="62">
        <v>1187.6247504989999</v>
      </c>
      <c r="H79" s="63">
        <v>53.718000000000004</v>
      </c>
      <c r="I79" s="9">
        <f t="shared" si="10"/>
        <v>1.07436</v>
      </c>
      <c r="J79" s="9">
        <f t="shared" si="7"/>
        <v>0.84608511113593776</v>
      </c>
      <c r="K79" s="64">
        <f t="shared" si="8"/>
        <v>0.77404901294086703</v>
      </c>
      <c r="L79" s="65">
        <f t="shared" si="4"/>
        <v>1.8625979331556144E-2</v>
      </c>
      <c r="M79" s="65">
        <f t="shared" si="11"/>
        <v>1.0695809702354528</v>
      </c>
      <c r="N79" s="4">
        <f t="shared" si="12"/>
        <v>8.8429599999990671E-2</v>
      </c>
      <c r="O79" s="9">
        <f t="shared" si="13"/>
        <v>0.50721262649788867</v>
      </c>
      <c r="P79" s="9">
        <f t="shared" si="19"/>
        <v>26.299188284321446</v>
      </c>
      <c r="Q79" s="9">
        <f t="shared" si="14"/>
        <v>1.116593564112028E-2</v>
      </c>
      <c r="R79" s="9">
        <f t="shared" si="20"/>
        <v>0.57895846525748917</v>
      </c>
      <c r="S79" s="7">
        <f t="shared" si="5"/>
        <v>0.28719273969126008</v>
      </c>
      <c r="T79" s="7">
        <f t="shared" si="15"/>
        <v>1.1007154650522841</v>
      </c>
      <c r="U79" s="37">
        <f t="shared" si="16"/>
        <v>0.54129465778550623</v>
      </c>
      <c r="V79" s="86" t="str">
        <f t="shared" si="17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50.868909600000002</v>
      </c>
      <c r="F80" s="9">
        <f t="shared" si="6"/>
        <v>1.1227297743533298</v>
      </c>
      <c r="G80" s="62">
        <v>1211.37724550898</v>
      </c>
      <c r="H80" s="63">
        <v>54.76</v>
      </c>
      <c r="I80" s="9">
        <f t="shared" si="10"/>
        <v>1.0737254901960784</v>
      </c>
      <c r="J80" s="9">
        <f t="shared" si="7"/>
        <v>0.9704528853177451</v>
      </c>
      <c r="K80" s="64">
        <f t="shared" si="8"/>
        <v>0.88730370900371158</v>
      </c>
      <c r="L80" s="65">
        <f t="shared" si="4"/>
        <v>2.1363849979477052E-2</v>
      </c>
      <c r="M80" s="65">
        <f t="shared" si="11"/>
        <v>1.0909448202149299</v>
      </c>
      <c r="N80" s="4">
        <f t="shared" si="12"/>
        <v>4.4570399999990684E-2</v>
      </c>
      <c r="O80" s="9">
        <f t="shared" si="13"/>
        <v>0.25564595619633196</v>
      </c>
      <c r="P80" s="9">
        <f t="shared" si="19"/>
        <v>26.554834240517778</v>
      </c>
      <c r="Q80" s="9">
        <f t="shared" si="14"/>
        <v>5.6278691512676275E-3</v>
      </c>
      <c r="R80" s="9">
        <f t="shared" si="20"/>
        <v>0.58458633440875685</v>
      </c>
      <c r="S80" s="7">
        <f t="shared" si="5"/>
        <v>0.22221691952484568</v>
      </c>
      <c r="T80" s="7">
        <f t="shared" si="15"/>
        <v>1.1227297743533298</v>
      </c>
      <c r="U80" s="37">
        <f t="shared" si="16"/>
        <v>0.53585325634855296</v>
      </c>
      <c r="V80" s="86" t="str">
        <f t="shared" si="17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51.866339199999999</v>
      </c>
      <c r="F81" s="9">
        <f t="shared" si="6"/>
        <v>1.1447440836543754</v>
      </c>
      <c r="G81" s="62">
        <v>1235.12974051896</v>
      </c>
      <c r="H81" s="63">
        <v>55.828000000000003</v>
      </c>
      <c r="I81" s="9">
        <f t="shared" si="10"/>
        <v>1.0736153846153846</v>
      </c>
      <c r="J81" s="9">
        <f t="shared" si="7"/>
        <v>0.99476964963817893</v>
      </c>
      <c r="K81" s="64">
        <f t="shared" si="8"/>
        <v>0.90944372477540636</v>
      </c>
      <c r="L81" s="65">
        <f t="shared" si="4"/>
        <v>2.1899166750427714E-2</v>
      </c>
      <c r="M81" s="65">
        <f t="shared" si="11"/>
        <v>1.1128439869653577</v>
      </c>
      <c r="N81" s="4">
        <f t="shared" si="12"/>
        <v>7.0570400000008249E-2</v>
      </c>
      <c r="O81" s="9">
        <f t="shared" si="13"/>
        <v>0.40477620544494786</v>
      </c>
      <c r="P81" s="9">
        <f t="shared" si="19"/>
        <v>26.959610445962724</v>
      </c>
      <c r="Q81" s="9">
        <f t="shared" si="14"/>
        <v>8.9108685843686929E-3</v>
      </c>
      <c r="R81" s="9">
        <f t="shared" si="20"/>
        <v>0.59349720299312558</v>
      </c>
      <c r="S81" s="7">
        <f t="shared" si="5"/>
        <v>0.19288368779112178</v>
      </c>
      <c r="T81" s="7">
        <f t="shared" si="15"/>
        <v>1.1447440836543754</v>
      </c>
      <c r="U81" s="37">
        <f t="shared" si="16"/>
        <v>0.53331572973813524</v>
      </c>
      <c r="V81" s="86" t="str">
        <f t="shared" si="17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52.863768800000003</v>
      </c>
      <c r="F82" s="9">
        <f t="shared" si="6"/>
        <v>1.1667583929554211</v>
      </c>
      <c r="G82" s="62">
        <v>1258.8822355289401</v>
      </c>
      <c r="H82" s="63">
        <v>56.866999999999997</v>
      </c>
      <c r="I82" s="9">
        <f t="shared" si="10"/>
        <v>1.0729622641509433</v>
      </c>
      <c r="J82" s="9">
        <f t="shared" si="7"/>
        <v>0.96834719608911501</v>
      </c>
      <c r="K82" s="64">
        <f t="shared" si="8"/>
        <v>0.88474909179928618</v>
      </c>
      <c r="L82" s="65">
        <f t="shared" si="4"/>
        <v>2.131749468550611E-2</v>
      </c>
      <c r="M82" s="65">
        <f t="shared" si="11"/>
        <v>1.1341614816508638</v>
      </c>
      <c r="N82" s="4">
        <f t="shared" si="12"/>
        <v>4.157039999999057E-2</v>
      </c>
      <c r="O82" s="9">
        <f t="shared" si="13"/>
        <v>0.23843861974457956</v>
      </c>
      <c r="P82" s="9">
        <f t="shared" si="19"/>
        <v>27.198049065707302</v>
      </c>
      <c r="Q82" s="9">
        <f t="shared" si="14"/>
        <v>5.2490615243715923E-3</v>
      </c>
      <c r="R82" s="9">
        <f t="shared" si="20"/>
        <v>0.59874626451749713</v>
      </c>
      <c r="S82" s="7">
        <f t="shared" si="5"/>
        <v>0.21451812776519866</v>
      </c>
      <c r="T82" s="7">
        <f t="shared" si="15"/>
        <v>1.1667583929554211</v>
      </c>
      <c r="U82" s="37">
        <f t="shared" si="16"/>
        <v>0.527919766456866</v>
      </c>
      <c r="V82" s="86" t="str">
        <f t="shared" si="17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53.861198399999999</v>
      </c>
      <c r="F83" s="9">
        <f t="shared" si="6"/>
        <v>1.1887727022564667</v>
      </c>
      <c r="G83" s="62">
        <v>1282.6347305389199</v>
      </c>
      <c r="H83" s="63">
        <v>57.902000000000001</v>
      </c>
      <c r="I83" s="9">
        <f t="shared" si="10"/>
        <v>1.0722592592592592</v>
      </c>
      <c r="J83" s="9">
        <f t="shared" si="7"/>
        <v>0.96525163206798037</v>
      </c>
      <c r="K83" s="64">
        <f t="shared" si="8"/>
        <v>0.88134293552672704</v>
      </c>
      <c r="L83" s="65">
        <f t="shared" si="4"/>
        <v>2.1249347981683663E-2</v>
      </c>
      <c r="M83" s="65">
        <f t="shared" si="11"/>
        <v>1.1554108296325476</v>
      </c>
      <c r="N83" s="4">
        <f t="shared" si="12"/>
        <v>3.7570400000006998E-2</v>
      </c>
      <c r="O83" s="9">
        <f t="shared" si="13"/>
        <v>0.21549550447567145</v>
      </c>
      <c r="P83" s="9">
        <f t="shared" si="19"/>
        <v>27.413544570182975</v>
      </c>
      <c r="Q83" s="9">
        <f t="shared" si="14"/>
        <v>4.743984688512305E-3</v>
      </c>
      <c r="R83" s="9">
        <f t="shared" si="20"/>
        <v>0.60349024920600947</v>
      </c>
      <c r="S83" s="7">
        <f t="shared" si="5"/>
        <v>0.22312179599107509</v>
      </c>
      <c r="T83" s="7">
        <f t="shared" si="15"/>
        <v>1.1887727022564667</v>
      </c>
      <c r="U83" s="37">
        <f t="shared" si="16"/>
        <v>0.52231659400140462</v>
      </c>
      <c r="V83" s="86" t="str">
        <f t="shared" si="17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54.858628000000003</v>
      </c>
      <c r="F84" s="9">
        <f t="shared" si="6"/>
        <v>1.2107870115575126</v>
      </c>
      <c r="G84" s="62">
        <v>1306.3872255489</v>
      </c>
      <c r="H84" s="63">
        <v>58.895000000000003</v>
      </c>
      <c r="I84" s="9">
        <f t="shared" si="10"/>
        <v>1.0708181818181819</v>
      </c>
      <c r="J84" s="9">
        <f t="shared" si="7"/>
        <v>0.92732829612021583</v>
      </c>
      <c r="K84" s="64">
        <f t="shared" si="8"/>
        <v>0.84557829466477175</v>
      </c>
      <c r="L84" s="65">
        <f t="shared" si="4"/>
        <v>2.0414491934402111E-2</v>
      </c>
      <c r="M84" s="65">
        <f t="shared" si="11"/>
        <v>1.1758253215669496</v>
      </c>
      <c r="N84" s="4">
        <f t="shared" si="12"/>
        <v>4.4296000000016988E-3</v>
      </c>
      <c r="O84" s="9">
        <f t="shared" si="13"/>
        <v>2.5407205848902929E-2</v>
      </c>
      <c r="P84" s="9">
        <f t="shared" si="19"/>
        <v>27.438951776031878</v>
      </c>
      <c r="Q84" s="9">
        <f t="shared" si="14"/>
        <v>5.5932208803308604E-4</v>
      </c>
      <c r="R84" s="9">
        <f t="shared" si="20"/>
        <v>0.60404957129404258</v>
      </c>
      <c r="S84" s="7">
        <f t="shared" si="5"/>
        <v>0.22672478281291175</v>
      </c>
      <c r="T84" s="7">
        <f t="shared" si="15"/>
        <v>1.2107870115575126</v>
      </c>
      <c r="U84" s="37">
        <f t="shared" si="16"/>
        <v>0.51372390117357147</v>
      </c>
      <c r="V84" s="86" t="str">
        <f t="shared" si="17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55.8560576</v>
      </c>
      <c r="F85" s="9">
        <f t="shared" si="6"/>
        <v>1.2328013208585582</v>
      </c>
      <c r="G85" s="62">
        <v>1330.1397205588801</v>
      </c>
      <c r="H85" s="63">
        <v>59.956000000000003</v>
      </c>
      <c r="I85" s="9">
        <f t="shared" si="10"/>
        <v>1.0706428571428572</v>
      </c>
      <c r="J85" s="9">
        <f t="shared" si="7"/>
        <v>0.99099339515644791</v>
      </c>
      <c r="K85" s="64">
        <f t="shared" si="8"/>
        <v>0.90348295129840972</v>
      </c>
      <c r="L85" s="65">
        <f t="shared" si="4"/>
        <v>2.1816035116267431E-2</v>
      </c>
      <c r="M85" s="65">
        <f t="shared" si="11"/>
        <v>1.1976413566832171</v>
      </c>
      <c r="N85" s="4">
        <f t="shared" si="12"/>
        <v>6.3570400000003247E-2</v>
      </c>
      <c r="O85" s="9">
        <f t="shared" si="13"/>
        <v>0.36462575372416511</v>
      </c>
      <c r="P85" s="9">
        <f t="shared" si="19"/>
        <v>27.803577529756044</v>
      </c>
      <c r="Q85" s="9">
        <f t="shared" si="14"/>
        <v>8.0269841216106808E-3</v>
      </c>
      <c r="R85" s="9">
        <f t="shared" si="20"/>
        <v>0.61207655541565331</v>
      </c>
      <c r="S85" s="7">
        <f t="shared" si="5"/>
        <v>0.18419925979949645</v>
      </c>
      <c r="T85" s="7">
        <f t="shared" si="15"/>
        <v>1.2328013208585582</v>
      </c>
      <c r="U85" s="37">
        <f t="shared" si="16"/>
        <v>0.51106831940970709</v>
      </c>
      <c r="V85" s="86" t="str">
        <f t="shared" si="17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56.853487200000004</v>
      </c>
      <c r="F86" s="9">
        <f t="shared" si="6"/>
        <v>1.2548156301596038</v>
      </c>
      <c r="G86" s="62">
        <v>1353.8922155688599</v>
      </c>
      <c r="H86" s="63">
        <v>60.905999999999999</v>
      </c>
      <c r="I86" s="9">
        <f t="shared" si="10"/>
        <v>1.0685263157894738</v>
      </c>
      <c r="J86" s="9">
        <f t="shared" si="7"/>
        <v>0.88907496798344587</v>
      </c>
      <c r="K86" s="64">
        <f t="shared" si="8"/>
        <v>0.8089621147346705</v>
      </c>
      <c r="L86" s="65">
        <f t="shared" si="4"/>
        <v>1.9572371337004863E-2</v>
      </c>
      <c r="M86" s="65">
        <f t="shared" si="11"/>
        <v>1.217213728020222</v>
      </c>
      <c r="N86" s="4">
        <f t="shared" si="12"/>
        <v>4.7429600000008065E-2</v>
      </c>
      <c r="O86" s="9">
        <f t="shared" si="13"/>
        <v>0.27204569499071451</v>
      </c>
      <c r="P86" s="9">
        <f t="shared" si="19"/>
        <v>28.07562322474676</v>
      </c>
      <c r="Q86" s="9">
        <f t="shared" si="14"/>
        <v>5.9888980735435231E-3</v>
      </c>
      <c r="R86" s="9">
        <f t="shared" si="20"/>
        <v>0.61806545348919684</v>
      </c>
      <c r="S86" s="7">
        <f t="shared" si="5"/>
        <v>0.18010345486165658</v>
      </c>
      <c r="T86" s="7">
        <f t="shared" si="15"/>
        <v>1.2548156301596038</v>
      </c>
      <c r="U86" s="37">
        <f t="shared" si="16"/>
        <v>0.50777068912496581</v>
      </c>
      <c r="V86" s="86" t="str">
        <f t="shared" si="17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57.8509168</v>
      </c>
      <c r="F87" s="9">
        <f t="shared" si="6"/>
        <v>1.2768299394606495</v>
      </c>
      <c r="G87" s="62">
        <v>1377.64471057884</v>
      </c>
      <c r="H87" s="63">
        <v>61.927</v>
      </c>
      <c r="I87" s="9">
        <f t="shared" si="10"/>
        <v>1.0677068965517242</v>
      </c>
      <c r="J87" s="9">
        <f t="shared" si="7"/>
        <v>0.95625494533886735</v>
      </c>
      <c r="K87" s="64">
        <f t="shared" si="8"/>
        <v>0.86942138857273998</v>
      </c>
      <c r="L87" s="65">
        <f t="shared" si="4"/>
        <v>2.1051292137344357E-2</v>
      </c>
      <c r="M87" s="65">
        <f t="shared" si="11"/>
        <v>1.2382650201575665</v>
      </c>
      <c r="N87" s="4">
        <f t="shared" si="12"/>
        <v>2.3570400000004099E-2</v>
      </c>
      <c r="O87" s="9">
        <f t="shared" si="13"/>
        <v>0.13519460103414666</v>
      </c>
      <c r="P87" s="9">
        <f t="shared" si="19"/>
        <v>28.210817825780907</v>
      </c>
      <c r="Q87" s="9">
        <f t="shared" si="14"/>
        <v>2.9762157629971749E-3</v>
      </c>
      <c r="R87" s="9">
        <f t="shared" si="20"/>
        <v>0.62104166925219406</v>
      </c>
      <c r="S87" s="7">
        <f t="shared" si="5"/>
        <v>0.18919994120351138</v>
      </c>
      <c r="T87" s="7">
        <f t="shared" si="15"/>
        <v>1.2768299394606495</v>
      </c>
      <c r="U87" s="37">
        <f t="shared" si="16"/>
        <v>0.50154180174868213</v>
      </c>
      <c r="V87" s="86" t="str">
        <f t="shared" si="17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58.848346400000004</v>
      </c>
      <c r="F88" s="9">
        <f t="shared" si="6"/>
        <v>1.2988442487616951</v>
      </c>
      <c r="G88" s="62">
        <v>1401.39720558882</v>
      </c>
      <c r="H88" s="63">
        <v>62.951999999999998</v>
      </c>
      <c r="I88" s="9">
        <f t="shared" si="10"/>
        <v>1.0669830508474576</v>
      </c>
      <c r="J88" s="9">
        <f t="shared" si="7"/>
        <v>0.96065256068115257</v>
      </c>
      <c r="K88" s="64">
        <f t="shared" si="8"/>
        <v>0.87282754484530511</v>
      </c>
      <c r="L88" s="65">
        <f t="shared" si="4"/>
        <v>2.1148102601676447E-2</v>
      </c>
      <c r="M88" s="65">
        <f t="shared" si="11"/>
        <v>1.2594131227592429</v>
      </c>
      <c r="N88" s="4">
        <f t="shared" si="12"/>
        <v>2.7570399999994777E-2</v>
      </c>
      <c r="O88" s="9">
        <f t="shared" si="13"/>
        <v>0.15813771630309553</v>
      </c>
      <c r="P88" s="9">
        <f t="shared" si="19"/>
        <v>28.368955542084002</v>
      </c>
      <c r="Q88" s="9">
        <f t="shared" si="14"/>
        <v>3.4812925988573591E-3</v>
      </c>
      <c r="R88" s="9">
        <f t="shared" si="20"/>
        <v>0.62452296185105138</v>
      </c>
      <c r="S88" s="7">
        <f t="shared" si="5"/>
        <v>0.18354492215200316</v>
      </c>
      <c r="T88" s="7">
        <f t="shared" si="15"/>
        <v>1.2988442487616951</v>
      </c>
      <c r="U88" s="37">
        <f t="shared" si="16"/>
        <v>0.49588411504144619</v>
      </c>
      <c r="V88" s="86" t="str">
        <f t="shared" si="17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59.845776000000001</v>
      </c>
      <c r="F89" s="9">
        <f t="shared" si="6"/>
        <v>1.3208585580627408</v>
      </c>
      <c r="G89" s="62">
        <v>1425.1497005988001</v>
      </c>
      <c r="H89" s="63">
        <v>63.912999999999997</v>
      </c>
      <c r="I89" s="9">
        <f t="shared" si="10"/>
        <v>1.0652166666666667</v>
      </c>
      <c r="J89" s="9">
        <f t="shared" si="7"/>
        <v>0.90216387902304551</v>
      </c>
      <c r="K89" s="64">
        <f t="shared" si="8"/>
        <v>0.81832904448423227</v>
      </c>
      <c r="L89" s="65">
        <f t="shared" si="4"/>
        <v>1.9860514673044481E-2</v>
      </c>
      <c r="M89" s="65">
        <f t="shared" si="11"/>
        <v>1.2792736374322873</v>
      </c>
      <c r="N89" s="4">
        <f t="shared" si="12"/>
        <v>3.6429599999998175E-2</v>
      </c>
      <c r="O89" s="9">
        <f t="shared" si="13"/>
        <v>0.20895212800090138</v>
      </c>
      <c r="P89" s="9">
        <f t="shared" si="19"/>
        <v>28.577907670084905</v>
      </c>
      <c r="Q89" s="9">
        <f t="shared" si="14"/>
        <v>4.5999367749235305E-3</v>
      </c>
      <c r="R89" s="9">
        <f t="shared" si="20"/>
        <v>0.62912289862597492</v>
      </c>
      <c r="S89" s="7">
        <f t="shared" si="5"/>
        <v>0.25376370301971179</v>
      </c>
      <c r="T89" s="7">
        <f t="shared" si="15"/>
        <v>1.3208585580627408</v>
      </c>
      <c r="U89" s="37">
        <f t="shared" si="16"/>
        <v>0.49178133607812641</v>
      </c>
      <c r="V89" s="86" t="str">
        <f t="shared" si="17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60.843205600000005</v>
      </c>
      <c r="F90" s="9">
        <f t="shared" si="6"/>
        <v>1.3428728673637866</v>
      </c>
      <c r="G90" s="62">
        <v>1448.9021956087799</v>
      </c>
      <c r="H90" s="63">
        <v>64.873000000000005</v>
      </c>
      <c r="I90" s="9">
        <f t="shared" si="10"/>
        <v>1.0634918032786886</v>
      </c>
      <c r="J90" s="9">
        <f t="shared" si="7"/>
        <v>0.90268678803200841</v>
      </c>
      <c r="K90" s="64">
        <f t="shared" si="8"/>
        <v>0.81747750541609854</v>
      </c>
      <c r="L90" s="65">
        <f t="shared" si="4"/>
        <v>1.9872026153704096E-2</v>
      </c>
      <c r="M90" s="65">
        <f t="shared" si="11"/>
        <v>1.2991456635859915</v>
      </c>
      <c r="N90" s="4">
        <f t="shared" si="12"/>
        <v>3.7429599999995844E-2</v>
      </c>
      <c r="O90" s="9">
        <f t="shared" si="13"/>
        <v>0.2146879068181386</v>
      </c>
      <c r="P90" s="9">
        <f t="shared" si="19"/>
        <v>28.792595576903043</v>
      </c>
      <c r="Q90" s="9">
        <f t="shared" si="14"/>
        <v>4.7262059838885772E-3</v>
      </c>
      <c r="R90" s="9">
        <f t="shared" si="20"/>
        <v>0.63384910460986355</v>
      </c>
      <c r="S90" s="7">
        <f t="shared" si="5"/>
        <v>0.3122686469556944</v>
      </c>
      <c r="T90" s="7">
        <f t="shared" si="15"/>
        <v>1.3428728673637866</v>
      </c>
      <c r="U90" s="37">
        <f t="shared" si="16"/>
        <v>0.48789687128714226</v>
      </c>
      <c r="V90" s="86" t="str">
        <f t="shared" si="17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61.840635200000001</v>
      </c>
      <c r="F91" s="9">
        <f t="shared" si="6"/>
        <v>1.3648871766648323</v>
      </c>
      <c r="G91" s="62">
        <v>1472.65469061876</v>
      </c>
      <c r="H91" s="63">
        <v>65.897000000000006</v>
      </c>
      <c r="I91" s="9">
        <f t="shared" si="10"/>
        <v>1.0628548387096775</v>
      </c>
      <c r="J91" s="9">
        <f t="shared" si="7"/>
        <v>0.96344294884440951</v>
      </c>
      <c r="K91" s="64">
        <f t="shared" si="8"/>
        <v>0.87197600577716539</v>
      </c>
      <c r="L91" s="65">
        <f t="shared" si="4"/>
        <v>2.1209531069772362E-2</v>
      </c>
      <c r="M91" s="65">
        <f t="shared" si="11"/>
        <v>1.3203551946557639</v>
      </c>
      <c r="N91" s="4">
        <f t="shared" si="12"/>
        <v>2.6570400000004213E-2</v>
      </c>
      <c r="O91" s="9">
        <f t="shared" si="13"/>
        <v>0.15240193748589906</v>
      </c>
      <c r="P91" s="9">
        <f t="shared" si="19"/>
        <v>28.944997514388941</v>
      </c>
      <c r="Q91" s="9">
        <f t="shared" si="14"/>
        <v>3.3550233898932101E-3</v>
      </c>
      <c r="R91" s="9">
        <f t="shared" si="20"/>
        <v>0.63720412799975679</v>
      </c>
      <c r="S91" s="7">
        <f t="shared" si="5"/>
        <v>0.36438347442695806</v>
      </c>
      <c r="T91" s="7">
        <f t="shared" si="15"/>
        <v>1.3648871766648323</v>
      </c>
      <c r="U91" s="37">
        <f t="shared" si="16"/>
        <v>0.48260053853606061</v>
      </c>
      <c r="V91" s="86" t="str">
        <f t="shared" si="17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62.838064800000005</v>
      </c>
      <c r="F92" s="9">
        <f t="shared" si="6"/>
        <v>1.3869014859658779</v>
      </c>
      <c r="G92" s="62">
        <v>1496.4071856287401</v>
      </c>
      <c r="H92" s="63">
        <v>66.921999999999997</v>
      </c>
      <c r="I92" s="9">
        <f t="shared" si="10"/>
        <v>1.0622539682539682</v>
      </c>
      <c r="J92" s="9">
        <f t="shared" si="7"/>
        <v>0.96492932070170445</v>
      </c>
      <c r="K92" s="64">
        <f t="shared" si="8"/>
        <v>0.87282754484529901</v>
      </c>
      <c r="L92" s="65">
        <f t="shared" si="4"/>
        <v>2.1242252519575223E-2</v>
      </c>
      <c r="M92" s="65">
        <f t="shared" si="11"/>
        <v>1.3415974471753391</v>
      </c>
      <c r="N92" s="4">
        <f t="shared" si="12"/>
        <v>2.7570399999987671E-2</v>
      </c>
      <c r="O92" s="9">
        <f t="shared" si="13"/>
        <v>0.15813771630305476</v>
      </c>
      <c r="P92" s="9">
        <f t="shared" si="19"/>
        <v>29.103135230691997</v>
      </c>
      <c r="Q92" s="9">
        <f t="shared" si="14"/>
        <v>3.4812925988564618E-3</v>
      </c>
      <c r="R92" s="9">
        <f t="shared" si="20"/>
        <v>0.64068542059861322</v>
      </c>
      <c r="S92" s="7">
        <f t="shared" si="5"/>
        <v>0.36438347442696079</v>
      </c>
      <c r="T92" s="7">
        <f t="shared" si="15"/>
        <v>1.3869014859658779</v>
      </c>
      <c r="U92" s="37">
        <f t="shared" si="16"/>
        <v>0.47755414408960134</v>
      </c>
      <c r="V92" s="86" t="str">
        <f t="shared" si="17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63.835494400000002</v>
      </c>
      <c r="F93" s="9">
        <f t="shared" si="6"/>
        <v>1.4089157952669236</v>
      </c>
      <c r="G93" s="62">
        <v>1520.1596806387199</v>
      </c>
      <c r="H93" s="63">
        <v>68.022000000000006</v>
      </c>
      <c r="I93" s="9">
        <f t="shared" si="10"/>
        <v>1.0628437500000001</v>
      </c>
      <c r="J93" s="9">
        <f t="shared" si="7"/>
        <v>1.0349592778806935</v>
      </c>
      <c r="K93" s="64">
        <f t="shared" si="8"/>
        <v>0.93669297495594572</v>
      </c>
      <c r="L93" s="65">
        <f t="shared" ref="L93:L105" si="21">J93/$C$4</f>
        <v>2.2783913657252474E-2</v>
      </c>
      <c r="M93" s="65">
        <f t="shared" si="11"/>
        <v>1.3643813608325916</v>
      </c>
      <c r="N93" s="4">
        <f t="shared" si="12"/>
        <v>0.10257040000001183</v>
      </c>
      <c r="O93" s="9">
        <f t="shared" si="13"/>
        <v>0.58832112759698707</v>
      </c>
      <c r="P93" s="9">
        <f t="shared" si="19"/>
        <v>29.691456358288985</v>
      </c>
      <c r="Q93" s="9">
        <f t="shared" si="14"/>
        <v>1.2951483271260035E-2</v>
      </c>
      <c r="R93" s="9">
        <f t="shared" si="20"/>
        <v>0.65363690386987328</v>
      </c>
      <c r="S93" s="7">
        <f>SLOPE(R93:R97,F93:F97)</f>
        <v>0.27253025358517563</v>
      </c>
      <c r="T93" s="7">
        <f t="shared" si="15"/>
        <v>1.4089157952669236</v>
      </c>
      <c r="U93" s="37">
        <f t="shared" si="16"/>
        <v>0.47907199748829898</v>
      </c>
      <c r="V93" s="86" t="str">
        <f t="shared" si="17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64.832924000000006</v>
      </c>
      <c r="F94" s="9">
        <f t="shared" ref="F94:F105" si="22">D94/$C$4</f>
        <v>1.4309301045679692</v>
      </c>
      <c r="G94" s="62">
        <v>1543.9121756487</v>
      </c>
      <c r="H94" s="63">
        <v>68.968999999999994</v>
      </c>
      <c r="I94" s="9">
        <f t="shared" si="10"/>
        <v>1.0610615384615383</v>
      </c>
      <c r="J94" s="9">
        <f t="shared" ref="J94:J105" si="23">(H94-H93)/I94</f>
        <v>0.89250242862734364</v>
      </c>
      <c r="K94" s="64">
        <f t="shared" ref="K94:K105" si="24">(H94-H93)/$G$12</f>
        <v>0.8064074975302391</v>
      </c>
      <c r="L94" s="65">
        <f t="shared" si="21"/>
        <v>1.9647824515736791E-2</v>
      </c>
      <c r="M94" s="65">
        <f t="shared" si="11"/>
        <v>1.3840291853483284</v>
      </c>
      <c r="N94" s="4">
        <f t="shared" si="12"/>
        <v>5.0429600000015284E-2</v>
      </c>
      <c r="O94" s="9">
        <f t="shared" si="13"/>
        <v>0.28925303144250769</v>
      </c>
      <c r="P94" s="9">
        <f t="shared" si="19"/>
        <v>29.980709389731494</v>
      </c>
      <c r="Q94" s="9">
        <f t="shared" si="14"/>
        <v>6.3677057004404561E-3</v>
      </c>
      <c r="R94" s="9">
        <f t="shared" si="20"/>
        <v>0.66000460957031371</v>
      </c>
      <c r="S94" s="7">
        <f>SLOPE(R94:R98,F94:F98)</f>
        <v>0.22254821810931683</v>
      </c>
      <c r="T94" s="7">
        <f t="shared" si="15"/>
        <v>1.4309301045679692</v>
      </c>
      <c r="U94" s="37">
        <f t="shared" si="16"/>
        <v>0.47687188720966578</v>
      </c>
      <c r="V94" s="86" t="str">
        <f t="shared" si="17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5">D95*$C$6</f>
        <v>65.830353599999995</v>
      </c>
      <c r="F95" s="9">
        <f t="shared" si="22"/>
        <v>1.4529444138690149</v>
      </c>
      <c r="G95" s="62">
        <v>1567.6646706586801</v>
      </c>
      <c r="H95" s="63">
        <v>70.027000000000001</v>
      </c>
      <c r="I95" s="9">
        <f t="shared" ref="I95:I105" si="26">H95/D95</f>
        <v>1.0610151515151516</v>
      </c>
      <c r="J95" s="9">
        <f t="shared" si="23"/>
        <v>0.99715823896497713</v>
      </c>
      <c r="K95" s="64">
        <f t="shared" si="24"/>
        <v>0.90092833409399042</v>
      </c>
      <c r="L95" s="65">
        <f t="shared" si="21"/>
        <v>2.1951749894661029E-2</v>
      </c>
      <c r="M95" s="65">
        <f t="shared" ref="M95:M105" si="27">L95+M94</f>
        <v>1.4059809352429895</v>
      </c>
      <c r="N95" s="4">
        <f t="shared" ref="N95:N105" si="28">ABS((H95-H94)-(E95-E94))</f>
        <v>6.0570400000017344E-2</v>
      </c>
      <c r="O95" s="9">
        <f t="shared" ref="O95:O105" si="29">N95/($G$12-1)</f>
        <v>0.34741841727249423</v>
      </c>
      <c r="P95" s="9">
        <f t="shared" si="19"/>
        <v>30.328127807003987</v>
      </c>
      <c r="Q95" s="9">
        <f t="shared" ref="Q95:Q105" si="30">O95/$C$4</f>
        <v>7.6481764947164393E-3</v>
      </c>
      <c r="R95" s="9">
        <f t="shared" si="20"/>
        <v>0.66765278606503009</v>
      </c>
      <c r="S95" s="7"/>
      <c r="T95" s="7">
        <f t="shared" ref="T95:T105" si="31">IF(ABS((F95-R95))&gt;$L$4,F95,"")</f>
        <v>1.4529444138690149</v>
      </c>
      <c r="U95" s="37">
        <f t="shared" ref="U95:U105" si="32">R95/M95</f>
        <v>0.47486617302505785</v>
      </c>
      <c r="V95" s="86" t="str">
        <f t="shared" ref="V95:V102" si="33">IF(F95&lt;=$L$5,ABS(R95-F95),"")</f>
        <v/>
      </c>
      <c r="W95" s="87" t="str">
        <f t="shared" ref="W95:W105" si="34">IF(F95&lt;=$L$5,$W$29,"")</f>
        <v/>
      </c>
      <c r="X95" s="7"/>
    </row>
    <row r="96" spans="2:24">
      <c r="B96" s="75"/>
      <c r="C96" s="76"/>
      <c r="D96" s="61">
        <v>67</v>
      </c>
      <c r="E96" s="4">
        <f t="shared" si="25"/>
        <v>66.827783199999999</v>
      </c>
      <c r="F96" s="9">
        <f t="shared" si="22"/>
        <v>1.4749587231700607</v>
      </c>
      <c r="G96" s="62">
        <v>1591.4171656686599</v>
      </c>
      <c r="H96" s="63">
        <v>71.072999999999993</v>
      </c>
      <c r="I96" s="9">
        <f t="shared" si="26"/>
        <v>1.0607910447761193</v>
      </c>
      <c r="J96" s="9">
        <f t="shared" si="23"/>
        <v>0.98605658970353705</v>
      </c>
      <c r="K96" s="64">
        <f t="shared" si="24"/>
        <v>0.89070986527627671</v>
      </c>
      <c r="L96" s="65">
        <f t="shared" si="21"/>
        <v>2.1707354754067959E-2</v>
      </c>
      <c r="M96" s="65">
        <f t="shared" si="27"/>
        <v>1.4276882899970575</v>
      </c>
      <c r="N96" s="4">
        <f t="shared" si="28"/>
        <v>4.8570399999988467E-2</v>
      </c>
      <c r="O96" s="9">
        <f t="shared" si="29"/>
        <v>0.27858907146532158</v>
      </c>
      <c r="P96" s="9">
        <f t="shared" ref="P96:P105" si="35">O96+P95</f>
        <v>30.60671687846931</v>
      </c>
      <c r="Q96" s="9">
        <f t="shared" si="30"/>
        <v>6.1329459871287085E-3</v>
      </c>
      <c r="R96" s="9">
        <f t="shared" ref="R96:R105" si="36">Q96+R95</f>
        <v>0.67378573205215875</v>
      </c>
      <c r="S96" s="7"/>
      <c r="T96" s="7">
        <f t="shared" si="31"/>
        <v>1.4749587231700607</v>
      </c>
      <c r="U96" s="37">
        <f t="shared" si="32"/>
        <v>0.47194176542104116</v>
      </c>
      <c r="V96" s="86" t="str">
        <f t="shared" si="33"/>
        <v/>
      </c>
      <c r="W96" s="87" t="str">
        <f t="shared" si="34"/>
        <v/>
      </c>
      <c r="X96" s="7"/>
    </row>
    <row r="97" spans="2:24">
      <c r="B97" s="75"/>
      <c r="C97" s="76"/>
      <c r="D97" s="61">
        <v>68</v>
      </c>
      <c r="E97" s="4">
        <f t="shared" si="25"/>
        <v>67.825212800000003</v>
      </c>
      <c r="F97" s="9">
        <f t="shared" si="22"/>
        <v>1.4969730324711064</v>
      </c>
      <c r="G97" s="62">
        <v>1615.16966067864</v>
      </c>
      <c r="H97" s="63">
        <v>72.046999999999997</v>
      </c>
      <c r="I97" s="9">
        <f t="shared" si="26"/>
        <v>1.0595147058823529</v>
      </c>
      <c r="J97" s="9">
        <f t="shared" si="23"/>
        <v>0.91928879759046545</v>
      </c>
      <c r="K97" s="64">
        <f t="shared" si="24"/>
        <v>0.8293990523700796</v>
      </c>
      <c r="L97" s="65">
        <f t="shared" si="21"/>
        <v>2.0237507927142885E-2</v>
      </c>
      <c r="M97" s="65">
        <f t="shared" si="27"/>
        <v>1.4479257979242004</v>
      </c>
      <c r="N97" s="4">
        <f t="shared" si="28"/>
        <v>2.342960000000005E-2</v>
      </c>
      <c r="O97" s="9">
        <f t="shared" si="29"/>
        <v>0.13438700337665455</v>
      </c>
      <c r="P97" s="9">
        <f t="shared" si="35"/>
        <v>30.741103881845966</v>
      </c>
      <c r="Q97" s="9">
        <f t="shared" si="30"/>
        <v>2.9584370583743435E-3</v>
      </c>
      <c r="R97" s="9">
        <f t="shared" si="36"/>
        <v>0.67674416911053314</v>
      </c>
      <c r="S97" s="7"/>
      <c r="T97" s="7">
        <f t="shared" si="31"/>
        <v>1.4969730324711064</v>
      </c>
      <c r="U97" s="37">
        <f t="shared" si="32"/>
        <v>0.46738870878655414</v>
      </c>
      <c r="V97" s="86" t="str">
        <f t="shared" si="33"/>
        <v/>
      </c>
      <c r="W97" s="87" t="str">
        <f t="shared" si="34"/>
        <v/>
      </c>
      <c r="X97" s="7"/>
    </row>
    <row r="98" spans="2:24">
      <c r="B98" s="75"/>
      <c r="C98" s="76"/>
      <c r="D98" s="61">
        <v>69</v>
      </c>
      <c r="E98" s="4">
        <f t="shared" si="25"/>
        <v>68.822642400000007</v>
      </c>
      <c r="F98" s="9">
        <f t="shared" si="22"/>
        <v>1.518987341772152</v>
      </c>
      <c r="G98" s="62">
        <v>1638.92215568862</v>
      </c>
      <c r="H98" s="63">
        <v>73.019000000000005</v>
      </c>
      <c r="I98" s="9">
        <f t="shared" si="26"/>
        <v>1.0582463768115944</v>
      </c>
      <c r="J98" s="9">
        <f t="shared" si="23"/>
        <v>0.91850066421069265</v>
      </c>
      <c r="K98" s="64">
        <f t="shared" si="24"/>
        <v>0.82769597423380004</v>
      </c>
      <c r="L98" s="65">
        <f t="shared" si="21"/>
        <v>2.0220157715150087E-2</v>
      </c>
      <c r="M98" s="65">
        <f t="shared" si="27"/>
        <v>1.4681459556393506</v>
      </c>
      <c r="N98" s="4">
        <f t="shared" si="28"/>
        <v>2.5429599999995389E-2</v>
      </c>
      <c r="O98" s="9">
        <f t="shared" si="29"/>
        <v>0.14585856101112898</v>
      </c>
      <c r="P98" s="9">
        <f t="shared" si="35"/>
        <v>30.886962442857094</v>
      </c>
      <c r="Q98" s="9">
        <f t="shared" si="30"/>
        <v>3.2109754763044356E-3</v>
      </c>
      <c r="R98" s="9">
        <f t="shared" si="36"/>
        <v>0.67995514458683759</v>
      </c>
      <c r="S98" s="7"/>
      <c r="T98" s="7">
        <f t="shared" si="31"/>
        <v>1.518987341772152</v>
      </c>
      <c r="U98" s="37">
        <f t="shared" si="32"/>
        <v>0.46313865591839581</v>
      </c>
      <c r="V98" s="86" t="str">
        <f t="shared" si="33"/>
        <v/>
      </c>
      <c r="W98" s="87" t="str">
        <f t="shared" si="34"/>
        <v/>
      </c>
      <c r="X98" s="7"/>
    </row>
    <row r="99" spans="2:24">
      <c r="B99" s="75"/>
      <c r="C99" s="76"/>
      <c r="D99" s="61">
        <v>70</v>
      </c>
      <c r="E99" s="4">
        <f t="shared" si="25"/>
        <v>69.820071999999996</v>
      </c>
      <c r="F99" s="9">
        <f t="shared" si="22"/>
        <v>1.5410016510731976</v>
      </c>
      <c r="G99" s="62">
        <v>1662.6746506986001</v>
      </c>
      <c r="H99" s="63">
        <v>74.025999999999996</v>
      </c>
      <c r="I99" s="9">
        <f t="shared" si="26"/>
        <v>1.0575142857142856</v>
      </c>
      <c r="J99" s="9">
        <f t="shared" si="23"/>
        <v>0.95223299921648286</v>
      </c>
      <c r="K99" s="64">
        <f t="shared" si="24"/>
        <v>0.85749984161874671</v>
      </c>
      <c r="L99" s="65">
        <f t="shared" si="21"/>
        <v>2.0962751771414042E-2</v>
      </c>
      <c r="M99" s="65">
        <f t="shared" si="27"/>
        <v>1.4891087074107645</v>
      </c>
      <c r="N99" s="4">
        <f t="shared" si="28"/>
        <v>9.5704000000012002E-3</v>
      </c>
      <c r="O99" s="9">
        <f t="shared" si="29"/>
        <v>5.4893697592621866E-2</v>
      </c>
      <c r="P99" s="9">
        <f t="shared" si="35"/>
        <v>30.941856140449715</v>
      </c>
      <c r="Q99" s="9">
        <f t="shared" si="30"/>
        <v>1.2084468374820444E-3</v>
      </c>
      <c r="R99" s="9">
        <f t="shared" si="36"/>
        <v>0.68116359142431959</v>
      </c>
      <c r="S99" s="7"/>
      <c r="T99" s="7">
        <f t="shared" si="31"/>
        <v>1.5410016510731976</v>
      </c>
      <c r="U99" s="37">
        <f t="shared" si="32"/>
        <v>0.45743039983206774</v>
      </c>
      <c r="V99" s="86" t="str">
        <f t="shared" si="33"/>
        <v/>
      </c>
      <c r="W99" s="87" t="str">
        <f t="shared" si="34"/>
        <v/>
      </c>
      <c r="X99" s="7"/>
    </row>
    <row r="100" spans="2:24">
      <c r="B100" s="75"/>
      <c r="C100" s="76"/>
      <c r="D100" s="61">
        <v>71</v>
      </c>
      <c r="E100" s="4">
        <f t="shared" si="25"/>
        <v>70.8175016</v>
      </c>
      <c r="F100" s="9">
        <f t="shared" si="22"/>
        <v>1.5630159603742433</v>
      </c>
      <c r="G100" s="62">
        <v>1686.4271457085799</v>
      </c>
      <c r="H100" s="63">
        <v>74.176000000000002</v>
      </c>
      <c r="I100" s="9">
        <f t="shared" si="26"/>
        <v>1.0447323943661972</v>
      </c>
      <c r="J100" s="9">
        <f t="shared" si="23"/>
        <v>0.14357743744607965</v>
      </c>
      <c r="K100" s="64">
        <f t="shared" si="24"/>
        <v>0.12773086022126917</v>
      </c>
      <c r="L100" s="65">
        <f t="shared" si="21"/>
        <v>3.1607581165895358E-3</v>
      </c>
      <c r="M100" s="65">
        <f t="shared" si="27"/>
        <v>1.4922694655273541</v>
      </c>
      <c r="N100" s="4">
        <f t="shared" si="28"/>
        <v>0.84742959999999812</v>
      </c>
      <c r="O100" s="9">
        <f t="shared" si="29"/>
        <v>4.8606687487911238</v>
      </c>
      <c r="P100" s="9">
        <f t="shared" si="35"/>
        <v>35.802524889240843</v>
      </c>
      <c r="Q100" s="9">
        <f t="shared" si="30"/>
        <v>0.10700426524581451</v>
      </c>
      <c r="R100" s="9">
        <f t="shared" si="36"/>
        <v>0.78816785667013411</v>
      </c>
      <c r="S100" s="7"/>
      <c r="T100" s="7">
        <f t="shared" si="31"/>
        <v>1.5630159603742433</v>
      </c>
      <c r="U100" s="37">
        <f t="shared" si="32"/>
        <v>0.52816724785801539</v>
      </c>
      <c r="V100" s="86" t="str">
        <f t="shared" si="33"/>
        <v/>
      </c>
      <c r="W100" s="87" t="str">
        <f t="shared" si="34"/>
        <v/>
      </c>
      <c r="X100" s="7"/>
    </row>
    <row r="101" spans="2:24">
      <c r="B101" s="75"/>
      <c r="C101" s="76"/>
      <c r="D101" s="61">
        <v>72</v>
      </c>
      <c r="E101" s="4">
        <f t="shared" si="25"/>
        <v>71.814931200000004</v>
      </c>
      <c r="F101" s="9">
        <f t="shared" si="22"/>
        <v>1.5850302696752889</v>
      </c>
      <c r="G101" s="62">
        <v>1710.17964071856</v>
      </c>
      <c r="H101" s="63">
        <v>74.165000000000006</v>
      </c>
      <c r="I101" s="9">
        <f t="shared" si="26"/>
        <v>1.0300694444444445</v>
      </c>
      <c r="J101" s="9">
        <f t="shared" si="23"/>
        <v>-1.0678891660482559E-2</v>
      </c>
      <c r="K101" s="64">
        <f t="shared" si="24"/>
        <v>-9.366929749555707E-3</v>
      </c>
      <c r="L101" s="65">
        <f t="shared" si="21"/>
        <v>-2.3508842400622035E-4</v>
      </c>
      <c r="M101" s="65">
        <f t="shared" si="27"/>
        <v>1.4920343771033477</v>
      </c>
      <c r="N101" s="4">
        <f t="shared" si="28"/>
        <v>1.0084295999999995</v>
      </c>
      <c r="O101" s="9">
        <f t="shared" si="29"/>
        <v>5.7841291383684759</v>
      </c>
      <c r="P101" s="9">
        <f t="shared" si="35"/>
        <v>41.58665402760932</v>
      </c>
      <c r="Q101" s="9">
        <f t="shared" si="30"/>
        <v>0.12733360788923448</v>
      </c>
      <c r="R101" s="9">
        <f t="shared" si="36"/>
        <v>0.91550146455936865</v>
      </c>
      <c r="S101" s="7"/>
      <c r="T101" s="7">
        <f t="shared" si="31"/>
        <v>1.5850302696752889</v>
      </c>
      <c r="U101" s="37">
        <f t="shared" si="32"/>
        <v>0.61359274196934621</v>
      </c>
      <c r="V101" s="86" t="str">
        <f t="shared" si="33"/>
        <v/>
      </c>
      <c r="W101" s="87" t="str">
        <f t="shared" si="34"/>
        <v/>
      </c>
      <c r="X101" s="7"/>
    </row>
    <row r="102" spans="2:24">
      <c r="B102" s="75"/>
      <c r="C102" s="76"/>
      <c r="D102" s="61">
        <v>73</v>
      </c>
      <c r="E102" s="4">
        <f t="shared" si="25"/>
        <v>72.812360800000008</v>
      </c>
      <c r="F102" s="9">
        <f t="shared" si="22"/>
        <v>1.6070445789763348</v>
      </c>
      <c r="G102" s="62">
        <v>1733.9321357285401</v>
      </c>
      <c r="H102" s="63">
        <v>74.171999999999997</v>
      </c>
      <c r="I102" s="9">
        <f t="shared" si="26"/>
        <v>1.0160547945205478</v>
      </c>
      <c r="J102" s="9">
        <f t="shared" si="23"/>
        <v>6.8893922234714968E-3</v>
      </c>
      <c r="K102" s="64">
        <f t="shared" si="24"/>
        <v>5.9607734769844944E-3</v>
      </c>
      <c r="L102" s="65">
        <f t="shared" si="21"/>
        <v>1.5166521130372036E-4</v>
      </c>
      <c r="M102" s="65">
        <f t="shared" si="27"/>
        <v>1.4921860423146516</v>
      </c>
      <c r="N102" s="4">
        <f t="shared" si="28"/>
        <v>0.99042960000001301</v>
      </c>
      <c r="O102" s="9">
        <f t="shared" si="29"/>
        <v>5.6808851196580425</v>
      </c>
      <c r="P102" s="9">
        <f t="shared" si="35"/>
        <v>47.267539147267364</v>
      </c>
      <c r="Q102" s="9">
        <f t="shared" si="30"/>
        <v>0.12506076212786005</v>
      </c>
      <c r="R102" s="9">
        <f t="shared" si="36"/>
        <v>1.0405622266872288</v>
      </c>
      <c r="S102" s="7"/>
      <c r="T102" s="7">
        <f t="shared" si="31"/>
        <v>1.6070445789763348</v>
      </c>
      <c r="U102" s="37">
        <f t="shared" si="32"/>
        <v>0.69734081219063526</v>
      </c>
      <c r="V102" s="86" t="str">
        <f t="shared" si="33"/>
        <v/>
      </c>
      <c r="W102" s="87" t="str">
        <f t="shared" si="34"/>
        <v/>
      </c>
      <c r="X102" s="7"/>
    </row>
    <row r="103" spans="2:24">
      <c r="B103" s="75"/>
      <c r="C103" s="76"/>
      <c r="D103" s="61">
        <v>74</v>
      </c>
      <c r="E103" s="4">
        <f t="shared" si="25"/>
        <v>73.809790399999997</v>
      </c>
      <c r="F103" s="9">
        <f t="shared" si="22"/>
        <v>1.6290588882773804</v>
      </c>
      <c r="G103" s="62">
        <v>1757.6846307385199</v>
      </c>
      <c r="H103" s="63">
        <v>74.171000000000006</v>
      </c>
      <c r="I103" s="9">
        <f t="shared" si="26"/>
        <v>1.002310810810811</v>
      </c>
      <c r="J103" s="9">
        <f t="shared" si="23"/>
        <v>-9.9769451671545117E-4</v>
      </c>
      <c r="K103" s="64">
        <f t="shared" si="24"/>
        <v>-8.5153906813372718E-4</v>
      </c>
      <c r="L103" s="65">
        <f t="shared" si="21"/>
        <v>-2.1963555678931234E-5</v>
      </c>
      <c r="M103" s="65">
        <f t="shared" si="27"/>
        <v>1.4921640787589727</v>
      </c>
      <c r="N103" s="4">
        <f t="shared" si="28"/>
        <v>0.99842959999998016</v>
      </c>
      <c r="O103" s="9">
        <f t="shared" si="29"/>
        <v>5.7267713501958593</v>
      </c>
      <c r="P103" s="9">
        <f t="shared" si="35"/>
        <v>52.994310497463225</v>
      </c>
      <c r="Q103" s="9">
        <f t="shared" si="30"/>
        <v>0.12607091579957863</v>
      </c>
      <c r="R103" s="9">
        <f t="shared" si="36"/>
        <v>1.1666331424868073</v>
      </c>
      <c r="S103" s="7"/>
      <c r="T103" s="7">
        <f t="shared" si="31"/>
        <v>1.6290588882773804</v>
      </c>
      <c r="U103" s="37">
        <f t="shared" si="32"/>
        <v>0.78183971795989871</v>
      </c>
      <c r="V103" s="86" t="str">
        <f>IF(F103&lt;=$L$5,(R103-F103),"")</f>
        <v/>
      </c>
      <c r="W103" s="87" t="str">
        <f t="shared" si="34"/>
        <v/>
      </c>
      <c r="X103" s="7"/>
    </row>
    <row r="104" spans="2:24">
      <c r="B104" s="75"/>
      <c r="C104" s="76"/>
      <c r="D104" s="61">
        <v>75</v>
      </c>
      <c r="E104" s="4">
        <f t="shared" si="25"/>
        <v>74.807220000000001</v>
      </c>
      <c r="F104" s="9">
        <f t="shared" si="22"/>
        <v>1.6510731975784261</v>
      </c>
      <c r="G104" s="62">
        <v>1781.4371257485</v>
      </c>
      <c r="H104" s="63">
        <v>74.171000000000006</v>
      </c>
      <c r="I104" s="9">
        <f t="shared" si="26"/>
        <v>0.98894666666666675</v>
      </c>
      <c r="J104" s="9">
        <f t="shared" si="23"/>
        <v>0</v>
      </c>
      <c r="K104" s="64">
        <f t="shared" si="24"/>
        <v>0</v>
      </c>
      <c r="L104" s="65">
        <f t="shared" si="21"/>
        <v>0</v>
      </c>
      <c r="M104" s="65">
        <f t="shared" si="27"/>
        <v>1.4921640787589727</v>
      </c>
      <c r="N104" s="4">
        <f t="shared" si="28"/>
        <v>0.9974296000000038</v>
      </c>
      <c r="O104" s="9">
        <f t="shared" si="29"/>
        <v>5.721035571378744</v>
      </c>
      <c r="P104" s="9">
        <f t="shared" si="35"/>
        <v>58.715346068841967</v>
      </c>
      <c r="Q104" s="9">
        <f t="shared" si="30"/>
        <v>0.12594464659061627</v>
      </c>
      <c r="R104" s="9">
        <f t="shared" si="36"/>
        <v>1.2925777890774235</v>
      </c>
      <c r="S104" s="7"/>
      <c r="T104" s="7">
        <f t="shared" si="31"/>
        <v>1.6510731975784261</v>
      </c>
      <c r="U104" s="37">
        <f t="shared" si="32"/>
        <v>0.86624373785519326</v>
      </c>
      <c r="V104" s="86" t="str">
        <f>IF(F104&lt;=$L$5,(R104-F104),"")</f>
        <v/>
      </c>
      <c r="W104" s="87" t="str">
        <f t="shared" si="34"/>
        <v/>
      </c>
      <c r="X104" s="7"/>
    </row>
    <row r="105" spans="2:24" ht="16" thickBot="1">
      <c r="B105" s="81"/>
      <c r="C105" s="82"/>
      <c r="D105" s="66">
        <v>76</v>
      </c>
      <c r="E105" s="49">
        <f t="shared" si="25"/>
        <v>75.804649600000005</v>
      </c>
      <c r="F105" s="67">
        <f t="shared" si="22"/>
        <v>1.6730875068794717</v>
      </c>
      <c r="G105" s="62">
        <v>1805.18962075848</v>
      </c>
      <c r="H105" s="69">
        <v>74.171000000000006</v>
      </c>
      <c r="I105" s="67">
        <f t="shared" si="26"/>
        <v>0.9759342105263159</v>
      </c>
      <c r="J105" s="67">
        <f t="shared" si="23"/>
        <v>0</v>
      </c>
      <c r="K105" s="70">
        <f t="shared" si="24"/>
        <v>0</v>
      </c>
      <c r="L105" s="71">
        <f t="shared" si="21"/>
        <v>0</v>
      </c>
      <c r="M105" s="71">
        <f t="shared" si="27"/>
        <v>1.4921640787589727</v>
      </c>
      <c r="N105" s="4">
        <f t="shared" si="28"/>
        <v>0.9974296000000038</v>
      </c>
      <c r="O105" s="67">
        <f t="shared" si="29"/>
        <v>5.721035571378744</v>
      </c>
      <c r="P105" s="67">
        <f t="shared" si="35"/>
        <v>64.436381640220716</v>
      </c>
      <c r="Q105" s="67">
        <f t="shared" si="30"/>
        <v>0.12594464659061627</v>
      </c>
      <c r="R105" s="67">
        <f t="shared" si="36"/>
        <v>1.4185224356680397</v>
      </c>
      <c r="S105" s="48"/>
      <c r="T105" s="7">
        <f t="shared" si="31"/>
        <v>1.6730875068794717</v>
      </c>
      <c r="U105" s="50">
        <f t="shared" si="32"/>
        <v>0.95064775775048782</v>
      </c>
      <c r="V105" s="86" t="str">
        <f>IF(F105&lt;=$L$5,(R105-F105),"")</f>
        <v/>
      </c>
      <c r="W105" s="87" t="str">
        <f t="shared" si="34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>
    <tabColor rgb="FF00B050"/>
  </sheetPr>
  <dimension ref="B1:Y106"/>
  <sheetViews>
    <sheetView view="pageBreakPreview" zoomScale="80" zoomScaleNormal="80" zoomScaleSheetLayoutView="80" workbookViewId="0">
      <selection activeCell="J24" sqref="J24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0.6640625" customWidth="1"/>
    <col min="10" max="10" width="25.6640625" bestFit="1" customWidth="1"/>
  </cols>
  <sheetData>
    <row r="1" spans="2:23" s="30" customFormat="1" ht="27" thickBot="1">
      <c r="B1" s="120" t="s">
        <v>73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1.1299944964226748E-2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24</v>
      </c>
      <c r="D5" s="21" t="s">
        <v>28</v>
      </c>
      <c r="E5" s="7"/>
      <c r="F5" s="20">
        <f>(C11/C6)</f>
        <v>36.980169439293547</v>
      </c>
      <c r="G5" s="7"/>
      <c r="H5" s="37"/>
      <c r="I5" s="7"/>
      <c r="J5" s="34" t="s">
        <v>55</v>
      </c>
      <c r="K5" s="35"/>
      <c r="L5" s="13">
        <v>0.39600000000000002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0.99718309999999999</v>
      </c>
      <c r="D6" s="26" t="s">
        <v>15</v>
      </c>
      <c r="E6" s="7"/>
      <c r="F6" s="20">
        <f>100-F5</f>
        <v>63.019830560706453</v>
      </c>
      <c r="G6" s="7"/>
      <c r="H6" s="37"/>
      <c r="I6" s="7"/>
      <c r="J6" s="107" t="s">
        <v>87</v>
      </c>
      <c r="K6" s="35"/>
      <c r="L6" s="28">
        <v>0.51329999999999998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107" t="s">
        <v>91</v>
      </c>
      <c r="K7" s="35"/>
      <c r="L7" s="96">
        <f>L5-L6</f>
        <v>-0.11729999999999996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0.77641024586592566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88</v>
      </c>
      <c r="K9" s="7"/>
      <c r="L9" s="7">
        <f>VLOOKUP(1,F29:R105,13,TRUE)</f>
        <v>0.77641024586592566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116.712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36.875999999999998</v>
      </c>
      <c r="D11" s="9">
        <f>(C11/C6)</f>
        <v>36.980169439293547</v>
      </c>
      <c r="E11" s="7"/>
      <c r="F11" s="7" t="s">
        <v>11</v>
      </c>
      <c r="G11" s="12">
        <f>(C11/C6)+D12</f>
        <v>99.980169439293547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63</v>
      </c>
      <c r="E12" s="7"/>
      <c r="F12" s="7" t="s">
        <v>12</v>
      </c>
      <c r="G12" s="13">
        <f>G10/G11</f>
        <v>1.1673514923463475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6.0999999999999999E-2</v>
      </c>
      <c r="D13" s="7"/>
      <c r="E13" s="7"/>
      <c r="F13" s="7" t="s">
        <v>13</v>
      </c>
      <c r="G13" s="19">
        <f>1173.7/1000</f>
        <v>1.1737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99.980169439293547</v>
      </c>
      <c r="E14" s="16"/>
      <c r="F14" s="18" t="s">
        <v>16</v>
      </c>
      <c r="G14" s="17">
        <f>(G12-G13)/G13</f>
        <v>-5.4089696290810845E-3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0.6835201178970457</v>
      </c>
      <c r="K16" s="148">
        <f>(G10-C11-C13)/G10</f>
        <v>0.6835201178970457</v>
      </c>
      <c r="L16" s="147">
        <f>(G10-C11-C13)/G10</f>
        <v>0.6835201178970457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500.98</v>
      </c>
      <c r="D18" s="5">
        <v>411.86</v>
      </c>
      <c r="E18" s="23">
        <f>C18-D18</f>
        <v>89.12</v>
      </c>
      <c r="F18" s="84" t="s">
        <v>3</v>
      </c>
      <c r="G18" s="4">
        <f>E18/C4</f>
        <v>1.9619152449091912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0.58828034608343183</v>
      </c>
      <c r="K19" s="147">
        <f t="shared" ref="K19:L19" si="0">1-K16+(K17*K18*K16*(1-K16))/(K17*K16+K18*(1-K16))</f>
        <v>0.58640048704464998</v>
      </c>
      <c r="L19" s="147">
        <f t="shared" si="0"/>
        <v>0.58433986579760666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E20" s="7"/>
      <c r="F20" s="10" t="s">
        <v>79</v>
      </c>
      <c r="G20" s="10" t="s">
        <v>80</v>
      </c>
      <c r="H20" s="37"/>
      <c r="I20" s="7" t="s">
        <v>123</v>
      </c>
      <c r="J20" s="146">
        <f>(J14^J19)*(J15^(1-J19))</f>
        <v>26.085737967071985</v>
      </c>
      <c r="K20" s="146">
        <f t="shared" ref="K20:L20" si="1">(K14^K19)*(K15^(1-K19))</f>
        <v>20.14826136375844</v>
      </c>
      <c r="L20" s="146">
        <f t="shared" si="1"/>
        <v>15.859992998640058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 ht="16">
      <c r="B21" s="40" t="s">
        <v>0</v>
      </c>
      <c r="C21" s="7"/>
      <c r="D21" s="5">
        <v>1070</v>
      </c>
      <c r="E21" s="94" t="s">
        <v>81</v>
      </c>
      <c r="F21" s="5">
        <f>17.16925/1000</f>
        <v>1.716925E-2</v>
      </c>
      <c r="G21" s="93">
        <v>1.6494000000000002E-2</v>
      </c>
      <c r="H21" s="42" t="s">
        <v>77</v>
      </c>
      <c r="I21" s="145" t="s">
        <v>124</v>
      </c>
      <c r="J21" s="146">
        <f>J20/J14</f>
        <v>22.855073028638287</v>
      </c>
      <c r="K21" s="146">
        <f t="shared" ref="K21:L21" si="2">K20/K14</f>
        <v>20.05081067659378</v>
      </c>
      <c r="L21" s="146">
        <f t="shared" si="2"/>
        <v>17.765536517814066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 ht="16">
      <c r="B22" s="40" t="s">
        <v>9</v>
      </c>
      <c r="C22" s="7"/>
      <c r="D22" s="10">
        <f>E18</f>
        <v>89.12</v>
      </c>
      <c r="E22" s="94" t="s">
        <v>78</v>
      </c>
      <c r="F22" s="90" t="s">
        <v>17</v>
      </c>
      <c r="G22" s="91">
        <f>VLOOKUP(C5,'Water Dens'!A3:C13,3,TRUE)</f>
        <v>9.1350000000000003E-4</v>
      </c>
      <c r="H22" s="42" t="s">
        <v>77</v>
      </c>
      <c r="I22" s="145" t="s">
        <v>125</v>
      </c>
      <c r="J22" s="146">
        <f>(J20-J14)/(J14+J20)</f>
        <v>0.91616039080664413</v>
      </c>
      <c r="K22" s="146">
        <f t="shared" ref="K22:L22" si="3">(K20-K14)/(K14+K20)</f>
        <v>0.90499178246737155</v>
      </c>
      <c r="L22" s="146">
        <f t="shared" si="3"/>
        <v>0.89342164568002591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12.006283662477557</v>
      </c>
      <c r="E23" s="95" t="s">
        <v>75</v>
      </c>
      <c r="F23" s="92" t="e">
        <f>F21/F22</f>
        <v>#VALUE!</v>
      </c>
      <c r="G23" s="112">
        <f>G21/G22</f>
        <v>18.055829228243024</v>
      </c>
      <c r="H23" s="3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E24" s="97" t="s">
        <v>83</v>
      </c>
      <c r="F24" s="48"/>
      <c r="G24" s="48">
        <f>(G21-G22)/(G21+G22)</f>
        <v>0.89504523912106848</v>
      </c>
      <c r="H24" s="5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6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98">
        <f>AVERAGE(V30:V105)</f>
        <v>4.250295751442229E-2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>SLOPE(R29:R31,F29:F31)</f>
        <v>2.812541994103543</v>
      </c>
      <c r="T29" s="7"/>
      <c r="U29" s="37"/>
      <c r="V29" s="100" t="s">
        <v>86</v>
      </c>
      <c r="W29" s="83">
        <f>STDEV(V30:V105)</f>
        <v>1.8220833811092355E-2</v>
      </c>
      <c r="X29" s="7"/>
    </row>
    <row r="30" spans="2:25">
      <c r="B30" s="75"/>
      <c r="C30" s="76"/>
      <c r="D30" s="61">
        <v>1</v>
      </c>
      <c r="E30" s="4">
        <f>D30*$C$6</f>
        <v>0.99718309999999999</v>
      </c>
      <c r="F30" s="9">
        <f t="shared" ref="F30:F93" si="5">D30/$C$4</f>
        <v>2.2014309301045681E-2</v>
      </c>
      <c r="G30" s="62">
        <v>12.006283662477557</v>
      </c>
      <c r="H30" s="63">
        <v>0.253</v>
      </c>
      <c r="I30" s="9">
        <f>H30/D30</f>
        <v>0.253</v>
      </c>
      <c r="J30" s="9">
        <f t="shared" ref="J30:J93" si="6">(H30-H29)/I30</f>
        <v>1</v>
      </c>
      <c r="K30" s="64">
        <f t="shared" ref="K30:K93" si="7">(H30-H29)/$G$12</f>
        <v>0.21672992381367182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0.74418309999999999</v>
      </c>
      <c r="O30" s="9">
        <f>N30/($G$12-1)</f>
        <v>4.4468267929147158</v>
      </c>
      <c r="P30" s="9">
        <f>O30</f>
        <v>4.4468267929147158</v>
      </c>
      <c r="Q30" s="9">
        <f>O30/$C$4</f>
        <v>9.7893820427401565E-2</v>
      </c>
      <c r="R30" s="9">
        <f>Q30</f>
        <v>9.7893820427401565E-2</v>
      </c>
      <c r="S30" s="7">
        <f t="shared" ref="S30:S93" si="8">SLOPE(R30:R32,F30:F32)</f>
        <v>0.86155849570556187</v>
      </c>
      <c r="T30" s="7">
        <f>IF((ABS(F30-R30))&gt;$L$4,F30,"")</f>
        <v>2.2014309301045681E-2</v>
      </c>
      <c r="U30" s="37">
        <f>R30/M30</f>
        <v>4.4468267929147158</v>
      </c>
      <c r="V30" s="86">
        <f>IF(F30&lt;=$L$5,ABS(R30-F30),"")</f>
        <v>7.5879511126355881E-2</v>
      </c>
      <c r="W30" s="87">
        <f>IF(F30&lt;=$L$5,$W$29,"")</f>
        <v>1.8220833811092355E-2</v>
      </c>
      <c r="X30" s="7"/>
    </row>
    <row r="31" spans="2:25">
      <c r="B31" s="75"/>
      <c r="C31" s="76"/>
      <c r="D31" s="61">
        <v>2</v>
      </c>
      <c r="E31" s="4">
        <f t="shared" ref="E31:E94" si="9">D31*$C$6</f>
        <v>1.9943662</v>
      </c>
      <c r="F31" s="9">
        <f t="shared" si="5"/>
        <v>4.4028618602091361E-2</v>
      </c>
      <c r="G31" s="62">
        <v>24.012567324955114</v>
      </c>
      <c r="H31" s="63">
        <v>1.0529999999999999</v>
      </c>
      <c r="I31" s="9">
        <f t="shared" ref="I31:I94" si="10">H31/D31</f>
        <v>0.52649999999999997</v>
      </c>
      <c r="J31" s="9">
        <f t="shared" si="6"/>
        <v>1.5194681861348527</v>
      </c>
      <c r="K31" s="64">
        <f t="shared" si="7"/>
        <v>0.68531201205904124</v>
      </c>
      <c r="L31" s="65">
        <f t="shared" si="4"/>
        <v>3.3450042622671497E-2</v>
      </c>
      <c r="M31" s="65">
        <f t="shared" ref="M31:M94" si="11">L31+M30</f>
        <v>5.5464351923717181E-2</v>
      </c>
      <c r="N31" s="4">
        <f t="shared" ref="N31:N94" si="12">ABS((H31-H30)-(E31-E30))</f>
        <v>0.19718310000000006</v>
      </c>
      <c r="O31" s="9">
        <f t="shared" ref="O31:O94" si="13">N31/($G$12-1)</f>
        <v>1.1782571952923708</v>
      </c>
      <c r="P31" s="9">
        <f>O31+P30</f>
        <v>5.6250839882070869</v>
      </c>
      <c r="Q31" s="9">
        <f t="shared" ref="Q31:Q94" si="14">O31/$C$4</f>
        <v>2.5938518333348835E-2</v>
      </c>
      <c r="R31" s="9">
        <f>Q31+R30</f>
        <v>0.12383233876075039</v>
      </c>
      <c r="S31" s="7">
        <f t="shared" si="8"/>
        <v>0.50492528519028812</v>
      </c>
      <c r="T31" s="7">
        <f t="shared" ref="T31:T94" si="15">IF((ABS(F31-R31))&gt;$L$4,F31,"")</f>
        <v>4.4028618602091361E-2</v>
      </c>
      <c r="U31" s="37">
        <f t="shared" ref="U31:U94" si="16">R31/M31</f>
        <v>2.2326473575507206</v>
      </c>
      <c r="V31" s="86">
        <f t="shared" ref="V31:V48" si="17">IF(F31&lt;=$L$5,ABS(R31-F31),"")</f>
        <v>7.9803720158659025E-2</v>
      </c>
      <c r="W31" s="87">
        <f t="shared" ref="W31:W94" si="18">IF(F31&lt;=$L$5,$W$29,"")</f>
        <v>1.8220833811092355E-2</v>
      </c>
      <c r="X31" s="7"/>
    </row>
    <row r="32" spans="2:25">
      <c r="B32" s="75"/>
      <c r="C32" s="76"/>
      <c r="D32" s="61">
        <v>3</v>
      </c>
      <c r="E32" s="4">
        <f t="shared" si="9"/>
        <v>2.9915493</v>
      </c>
      <c r="F32" s="9">
        <f t="shared" si="5"/>
        <v>6.6042927903137039E-2</v>
      </c>
      <c r="G32" s="62">
        <v>36.0188509874327</v>
      </c>
      <c r="H32" s="63">
        <v>1.9590000000000001</v>
      </c>
      <c r="I32" s="9">
        <f t="shared" si="10"/>
        <v>0.65300000000000002</v>
      </c>
      <c r="J32" s="9">
        <f t="shared" si="6"/>
        <v>1.3874425727411945</v>
      </c>
      <c r="K32" s="64">
        <f t="shared" si="7"/>
        <v>0.77611585365686442</v>
      </c>
      <c r="L32" s="65">
        <f t="shared" si="4"/>
        <v>3.0543589933763229E-2</v>
      </c>
      <c r="M32" s="65">
        <f t="shared" si="11"/>
        <v>8.6007941857480411E-2</v>
      </c>
      <c r="N32" s="4">
        <f t="shared" si="12"/>
        <v>9.118309999999985E-2</v>
      </c>
      <c r="O32" s="9">
        <f t="shared" si="13"/>
        <v>0.54485979611875235</v>
      </c>
      <c r="P32" s="9">
        <f t="shared" ref="P32:P95" si="19">O32+P31</f>
        <v>6.1699437843258389</v>
      </c>
      <c r="Q32" s="9">
        <f t="shared" si="14"/>
        <v>1.1994712077462904E-2</v>
      </c>
      <c r="R32" s="9">
        <f t="shared" ref="R32:R95" si="20">Q32+R31</f>
        <v>0.13582705083821331</v>
      </c>
      <c r="S32" s="7">
        <f t="shared" si="8"/>
        <v>0.50980662797693821</v>
      </c>
      <c r="T32" s="7">
        <f t="shared" si="15"/>
        <v>6.6042927903137039E-2</v>
      </c>
      <c r="U32" s="37">
        <f t="shared" si="16"/>
        <v>1.5792384738526324</v>
      </c>
      <c r="V32" s="86">
        <f t="shared" si="17"/>
        <v>6.978412293507627E-2</v>
      </c>
      <c r="W32" s="87">
        <f t="shared" si="18"/>
        <v>1.8220833811092355E-2</v>
      </c>
      <c r="X32" s="7"/>
    </row>
    <row r="33" spans="2:24">
      <c r="B33" s="75"/>
      <c r="C33" s="76"/>
      <c r="D33" s="61">
        <v>4</v>
      </c>
      <c r="E33" s="4">
        <f t="shared" si="9"/>
        <v>3.9887324</v>
      </c>
      <c r="F33" s="9">
        <f t="shared" si="5"/>
        <v>8.8057237204182723E-2</v>
      </c>
      <c r="G33" s="62">
        <v>48.025134649910299</v>
      </c>
      <c r="H33" s="63">
        <v>3.0339999999999998</v>
      </c>
      <c r="I33" s="9">
        <f t="shared" si="10"/>
        <v>0.75849999999999995</v>
      </c>
      <c r="J33" s="9">
        <f t="shared" si="6"/>
        <v>1.4172709294660513</v>
      </c>
      <c r="K33" s="64">
        <f t="shared" si="7"/>
        <v>0.92088801620433658</v>
      </c>
      <c r="L33" s="65">
        <f t="shared" si="4"/>
        <v>3.120024060464615E-2</v>
      </c>
      <c r="M33" s="65">
        <f t="shared" si="11"/>
        <v>0.11720818246212655</v>
      </c>
      <c r="N33" s="4">
        <f t="shared" si="12"/>
        <v>7.7816899999999745E-2</v>
      </c>
      <c r="O33" s="9">
        <f t="shared" si="13"/>
        <v>0.46499077426182345</v>
      </c>
      <c r="P33" s="9">
        <f t="shared" si="19"/>
        <v>6.6349345585876627</v>
      </c>
      <c r="Q33" s="9">
        <f t="shared" si="14"/>
        <v>1.0236450726732493E-2</v>
      </c>
      <c r="R33" s="9">
        <f t="shared" si="20"/>
        <v>0.1460635015649458</v>
      </c>
      <c r="S33" s="7">
        <f t="shared" si="8"/>
        <v>0.67711914851336719</v>
      </c>
      <c r="T33" s="7">
        <f t="shared" si="15"/>
        <v>8.8057237204182723E-2</v>
      </c>
      <c r="U33" s="37">
        <f t="shared" si="16"/>
        <v>1.2461886064323475</v>
      </c>
      <c r="V33" s="86">
        <f t="shared" si="17"/>
        <v>5.8006264360763074E-2</v>
      </c>
      <c r="W33" s="87">
        <f t="shared" si="18"/>
        <v>1.8220833811092355E-2</v>
      </c>
      <c r="X33" s="7"/>
    </row>
    <row r="34" spans="2:24">
      <c r="B34" s="75"/>
      <c r="C34" s="76"/>
      <c r="D34" s="61">
        <v>5</v>
      </c>
      <c r="E34" s="4">
        <f t="shared" si="9"/>
        <v>4.9859154999999999</v>
      </c>
      <c r="F34" s="9">
        <f t="shared" si="5"/>
        <v>0.11007154650522841</v>
      </c>
      <c r="G34" s="62">
        <v>60.0314183123878</v>
      </c>
      <c r="H34" s="63">
        <v>4.1239999999999997</v>
      </c>
      <c r="I34" s="9">
        <f t="shared" si="10"/>
        <v>0.82479999999999998</v>
      </c>
      <c r="J34" s="9">
        <f t="shared" si="6"/>
        <v>1.321532492725509</v>
      </c>
      <c r="K34" s="64">
        <f t="shared" si="7"/>
        <v>0.93373761643044373</v>
      </c>
      <c r="L34" s="65">
        <f t="shared" si="4"/>
        <v>2.9092625046241258E-2</v>
      </c>
      <c r="M34" s="65">
        <f t="shared" si="11"/>
        <v>0.14630080750836782</v>
      </c>
      <c r="N34" s="4">
        <f t="shared" si="12"/>
        <v>9.2816899999999869E-2</v>
      </c>
      <c r="O34" s="9">
        <f t="shared" si="13"/>
        <v>0.55462248169205308</v>
      </c>
      <c r="P34" s="9">
        <f t="shared" si="19"/>
        <v>7.1895570402797162</v>
      </c>
      <c r="Q34" s="9">
        <f t="shared" si="14"/>
        <v>1.2209630857282402E-2</v>
      </c>
      <c r="R34" s="9">
        <f t="shared" si="20"/>
        <v>0.15827313242222821</v>
      </c>
      <c r="S34" s="7">
        <f t="shared" si="8"/>
        <v>0.79662809175367166</v>
      </c>
      <c r="T34" s="7">
        <f t="shared" si="15"/>
        <v>0.11007154650522841</v>
      </c>
      <c r="U34" s="37">
        <f t="shared" si="16"/>
        <v>1.0818336215483679</v>
      </c>
      <c r="V34" s="86">
        <f t="shared" si="17"/>
        <v>4.8201585916999801E-2</v>
      </c>
      <c r="W34" s="87">
        <f t="shared" si="18"/>
        <v>1.8220833811092355E-2</v>
      </c>
      <c r="X34" s="7"/>
    </row>
    <row r="35" spans="2:24">
      <c r="B35" s="75"/>
      <c r="C35" s="76"/>
      <c r="D35" s="61">
        <v>6</v>
      </c>
      <c r="E35" s="4">
        <f t="shared" si="9"/>
        <v>5.9830985999999999</v>
      </c>
      <c r="F35" s="9">
        <f t="shared" si="5"/>
        <v>0.13208585580627408</v>
      </c>
      <c r="G35" s="62">
        <v>72.037701974865399</v>
      </c>
      <c r="H35" s="63">
        <v>5.2549999999999999</v>
      </c>
      <c r="I35" s="9">
        <f t="shared" si="10"/>
        <v>0.87583333333333335</v>
      </c>
      <c r="J35" s="9">
        <f t="shared" si="6"/>
        <v>1.2913415794481449</v>
      </c>
      <c r="K35" s="64">
        <f t="shared" si="7"/>
        <v>0.96885985704846989</v>
      </c>
      <c r="L35" s="65">
        <f t="shared" si="4"/>
        <v>2.8427992943272317E-2</v>
      </c>
      <c r="M35" s="65">
        <f t="shared" si="11"/>
        <v>0.17472880045164013</v>
      </c>
      <c r="N35" s="4">
        <f t="shared" si="12"/>
        <v>0.13381690000000024</v>
      </c>
      <c r="O35" s="9">
        <f t="shared" si="13"/>
        <v>0.79961581533468074</v>
      </c>
      <c r="P35" s="9">
        <f t="shared" si="19"/>
        <v>7.9891728556143971</v>
      </c>
      <c r="Q35" s="9">
        <f t="shared" si="14"/>
        <v>1.7602989880785489E-2</v>
      </c>
      <c r="R35" s="9">
        <f t="shared" si="20"/>
        <v>0.17587612230301369</v>
      </c>
      <c r="S35" s="7">
        <f t="shared" si="8"/>
        <v>0.94900199438506094</v>
      </c>
      <c r="T35" s="7">
        <f t="shared" si="15"/>
        <v>0.13208585580627408</v>
      </c>
      <c r="U35" s="37">
        <f t="shared" si="16"/>
        <v>1.0065663007381036</v>
      </c>
      <c r="V35" s="86">
        <f t="shared" si="17"/>
        <v>4.3790266496739616E-2</v>
      </c>
      <c r="W35" s="87">
        <f t="shared" si="18"/>
        <v>1.8220833811092355E-2</v>
      </c>
      <c r="X35" s="7"/>
    </row>
    <row r="36" spans="2:24">
      <c r="B36" s="75"/>
      <c r="C36" s="76"/>
      <c r="D36" s="61">
        <v>7</v>
      </c>
      <c r="E36" s="4">
        <f t="shared" si="9"/>
        <v>6.9802816999999999</v>
      </c>
      <c r="F36" s="9">
        <f t="shared" si="5"/>
        <v>0.15410016510731978</v>
      </c>
      <c r="G36" s="62">
        <v>84.0439856373429</v>
      </c>
      <c r="H36" s="63">
        <v>6.3849999999999998</v>
      </c>
      <c r="I36" s="9">
        <f t="shared" si="10"/>
        <v>0.91214285714285714</v>
      </c>
      <c r="J36" s="9">
        <f t="shared" si="6"/>
        <v>1.2388410336726703</v>
      </c>
      <c r="K36" s="64">
        <f t="shared" si="7"/>
        <v>0.96800321703339576</v>
      </c>
      <c r="L36" s="65">
        <f t="shared" si="4"/>
        <v>2.7272229690097311E-2</v>
      </c>
      <c r="M36" s="65">
        <f t="shared" si="11"/>
        <v>0.20200103014173745</v>
      </c>
      <c r="N36" s="4">
        <f t="shared" si="12"/>
        <v>0.1328168999999999</v>
      </c>
      <c r="O36" s="9">
        <f t="shared" si="13"/>
        <v>0.79364036817266348</v>
      </c>
      <c r="P36" s="9">
        <f t="shared" si="19"/>
        <v>8.7828132237870609</v>
      </c>
      <c r="Q36" s="9">
        <f t="shared" si="14"/>
        <v>1.7471444538748784E-2</v>
      </c>
      <c r="R36" s="9">
        <f t="shared" si="20"/>
        <v>0.19334756684176246</v>
      </c>
      <c r="S36" s="7">
        <f t="shared" si="8"/>
        <v>0.94601427080405076</v>
      </c>
      <c r="T36" s="7">
        <f t="shared" si="15"/>
        <v>0.15410016510731978</v>
      </c>
      <c r="U36" s="37">
        <f t="shared" si="16"/>
        <v>0.95716129123745985</v>
      </c>
      <c r="V36" s="86">
        <f t="shared" si="17"/>
        <v>3.9247401734442688E-2</v>
      </c>
      <c r="W36" s="87">
        <f t="shared" si="18"/>
        <v>1.8220833811092355E-2</v>
      </c>
      <c r="X36" s="7"/>
    </row>
    <row r="37" spans="2:24">
      <c r="B37" s="75"/>
      <c r="C37" s="76"/>
      <c r="D37" s="61">
        <v>8</v>
      </c>
      <c r="E37" s="4">
        <f t="shared" si="9"/>
        <v>7.9774647999999999</v>
      </c>
      <c r="F37" s="9">
        <f t="shared" si="5"/>
        <v>0.17611447440836545</v>
      </c>
      <c r="G37" s="62">
        <v>96.050269299820499</v>
      </c>
      <c r="H37" s="63">
        <v>7.5670000000000002</v>
      </c>
      <c r="I37" s="9">
        <f t="shared" si="10"/>
        <v>0.94587500000000002</v>
      </c>
      <c r="J37" s="9">
        <f t="shared" si="6"/>
        <v>1.2496365798863489</v>
      </c>
      <c r="K37" s="64">
        <f t="shared" si="7"/>
        <v>1.0125484978172339</v>
      </c>
      <c r="L37" s="65">
        <f t="shared" si="4"/>
        <v>2.7509886183518965E-2</v>
      </c>
      <c r="M37" s="65">
        <f t="shared" si="11"/>
        <v>0.22951091632525641</v>
      </c>
      <c r="N37" s="4">
        <f t="shared" si="12"/>
        <v>0.18481690000000039</v>
      </c>
      <c r="O37" s="9">
        <f t="shared" si="13"/>
        <v>1.1043636205974598</v>
      </c>
      <c r="P37" s="9">
        <f t="shared" si="19"/>
        <v>9.8871768443845198</v>
      </c>
      <c r="Q37" s="9">
        <f t="shared" si="14"/>
        <v>2.4311802324655143E-2</v>
      </c>
      <c r="R37" s="9">
        <f t="shared" si="20"/>
        <v>0.21765936916641759</v>
      </c>
      <c r="S37" s="7">
        <f t="shared" si="8"/>
        <v>0.94003882364203628</v>
      </c>
      <c r="T37" s="7">
        <f t="shared" si="15"/>
        <v>0.17611447440836545</v>
      </c>
      <c r="U37" s="37">
        <f t="shared" si="16"/>
        <v>0.94836172784895711</v>
      </c>
      <c r="V37" s="86">
        <f t="shared" si="17"/>
        <v>4.1544894758052148E-2</v>
      </c>
      <c r="W37" s="87">
        <f t="shared" si="18"/>
        <v>1.8220833811092355E-2</v>
      </c>
      <c r="X37" s="7"/>
    </row>
    <row r="38" spans="2:24">
      <c r="B38" s="75"/>
      <c r="C38" s="76"/>
      <c r="D38" s="61">
        <v>9</v>
      </c>
      <c r="E38" s="4">
        <f t="shared" si="9"/>
        <v>8.9746479000000008</v>
      </c>
      <c r="F38" s="9">
        <f t="shared" si="5"/>
        <v>0.19812878370941112</v>
      </c>
      <c r="G38" s="62">
        <v>108.056552962298</v>
      </c>
      <c r="H38" s="63">
        <v>8.6959999999999997</v>
      </c>
      <c r="I38" s="9">
        <f t="shared" si="10"/>
        <v>0.9662222222222222</v>
      </c>
      <c r="J38" s="9">
        <f t="shared" si="6"/>
        <v>1.1684682612695487</v>
      </c>
      <c r="K38" s="64">
        <f t="shared" si="7"/>
        <v>0.96714657701832174</v>
      </c>
      <c r="L38" s="65">
        <f t="shared" si="4"/>
        <v>2.5723021712042902E-2</v>
      </c>
      <c r="M38" s="65">
        <f t="shared" si="11"/>
        <v>0.25523393803729932</v>
      </c>
      <c r="N38" s="4">
        <f t="shared" si="12"/>
        <v>0.13181689999999868</v>
      </c>
      <c r="O38" s="9">
        <f t="shared" si="13"/>
        <v>0.78766492101064089</v>
      </c>
      <c r="P38" s="9">
        <f t="shared" si="19"/>
        <v>10.674841765395161</v>
      </c>
      <c r="Q38" s="9">
        <f t="shared" si="14"/>
        <v>1.7339899196711965E-2</v>
      </c>
      <c r="R38" s="9">
        <f t="shared" si="20"/>
        <v>0.23499926836312957</v>
      </c>
      <c r="S38" s="7">
        <f t="shared" si="8"/>
        <v>0.89223524634592422</v>
      </c>
      <c r="T38" s="7">
        <f t="shared" si="15"/>
        <v>0.19812878370941112</v>
      </c>
      <c r="U38" s="37">
        <f t="shared" si="16"/>
        <v>0.92072108501804051</v>
      </c>
      <c r="V38" s="86">
        <f t="shared" si="17"/>
        <v>3.6870484653718449E-2</v>
      </c>
      <c r="W38" s="87">
        <f t="shared" si="18"/>
        <v>1.8220833811092355E-2</v>
      </c>
      <c r="X38" s="7"/>
    </row>
    <row r="39" spans="2:24">
      <c r="B39" s="75"/>
      <c r="C39" s="76"/>
      <c r="D39" s="61">
        <v>10</v>
      </c>
      <c r="E39" s="4">
        <f t="shared" si="9"/>
        <v>9.9718309999999999</v>
      </c>
      <c r="F39" s="9">
        <f t="shared" si="5"/>
        <v>0.22014309301045681</v>
      </c>
      <c r="G39" s="62">
        <v>120.062836624776</v>
      </c>
      <c r="H39" s="63">
        <v>9.8759999999999994</v>
      </c>
      <c r="I39" s="9">
        <f t="shared" si="10"/>
        <v>0.98759999999999992</v>
      </c>
      <c r="J39" s="9">
        <f t="shared" si="6"/>
        <v>1.1948157148643173</v>
      </c>
      <c r="K39" s="64">
        <f t="shared" si="7"/>
        <v>1.0108352177870856</v>
      </c>
      <c r="L39" s="65">
        <f t="shared" si="4"/>
        <v>2.6303042704773082E-2</v>
      </c>
      <c r="M39" s="65">
        <f t="shared" si="11"/>
        <v>0.2815369807420724</v>
      </c>
      <c r="N39" s="4">
        <f t="shared" si="12"/>
        <v>0.18281690000000062</v>
      </c>
      <c r="O39" s="9">
        <f t="shared" si="13"/>
        <v>1.0924127262734304</v>
      </c>
      <c r="P39" s="9">
        <f t="shared" si="19"/>
        <v>11.767254491668591</v>
      </c>
      <c r="Q39" s="9">
        <f t="shared" si="14"/>
        <v>2.4048711640581848E-2</v>
      </c>
      <c r="R39" s="9">
        <f t="shared" si="20"/>
        <v>0.25904798000371143</v>
      </c>
      <c r="S39" s="7">
        <f t="shared" si="8"/>
        <v>0.77571402668662248</v>
      </c>
      <c r="T39" s="7">
        <f t="shared" si="15"/>
        <v>0.22014309301045681</v>
      </c>
      <c r="U39" s="37">
        <f t="shared" si="16"/>
        <v>0.92012061549042445</v>
      </c>
      <c r="V39" s="86">
        <f t="shared" si="17"/>
        <v>3.8904886993254617E-2</v>
      </c>
      <c r="W39" s="87">
        <f t="shared" si="18"/>
        <v>1.8220833811092355E-2</v>
      </c>
      <c r="X39" s="7"/>
    </row>
    <row r="40" spans="2:24">
      <c r="B40" s="75"/>
      <c r="C40" s="76"/>
      <c r="D40" s="61">
        <v>11</v>
      </c>
      <c r="E40" s="4">
        <f t="shared" si="9"/>
        <v>10.969014099999999</v>
      </c>
      <c r="F40" s="9">
        <f t="shared" si="5"/>
        <v>0.24215740231150248</v>
      </c>
      <c r="G40" s="62">
        <v>132.06912028725401</v>
      </c>
      <c r="H40" s="63">
        <v>10.989000000000001</v>
      </c>
      <c r="I40" s="9">
        <f t="shared" si="10"/>
        <v>0.99900000000000011</v>
      </c>
      <c r="J40" s="9">
        <f t="shared" si="6"/>
        <v>1.1141141141141153</v>
      </c>
      <c r="K40" s="64">
        <f t="shared" si="7"/>
        <v>0.95344033677714235</v>
      </c>
      <c r="L40" s="65">
        <f t="shared" si="4"/>
        <v>2.4526452704768636E-2</v>
      </c>
      <c r="M40" s="65">
        <f t="shared" si="11"/>
        <v>0.30606343344684106</v>
      </c>
      <c r="N40" s="4">
        <f t="shared" si="12"/>
        <v>0.11581690000000222</v>
      </c>
      <c r="O40" s="9">
        <f t="shared" si="13"/>
        <v>0.69205776641841799</v>
      </c>
      <c r="P40" s="9">
        <f t="shared" si="19"/>
        <v>12.45931225808701</v>
      </c>
      <c r="Q40" s="9">
        <f t="shared" si="14"/>
        <v>1.5235173724125878E-2</v>
      </c>
      <c r="R40" s="9">
        <f t="shared" si="20"/>
        <v>0.27428315372783729</v>
      </c>
      <c r="S40" s="7">
        <f t="shared" si="8"/>
        <v>0.96095288870908269</v>
      </c>
      <c r="T40" s="7">
        <f t="shared" si="15"/>
        <v>0.24215740231150248</v>
      </c>
      <c r="U40" s="37">
        <f t="shared" si="16"/>
        <v>0.89616440173496403</v>
      </c>
      <c r="V40" s="86">
        <f t="shared" si="17"/>
        <v>3.2125751416334808E-2</v>
      </c>
      <c r="W40" s="87">
        <f t="shared" si="18"/>
        <v>1.8220833811092355E-2</v>
      </c>
      <c r="X40" s="7"/>
    </row>
    <row r="41" spans="2:24">
      <c r="B41" s="75"/>
      <c r="C41" s="76"/>
      <c r="D41" s="61">
        <v>12</v>
      </c>
      <c r="E41" s="4">
        <f t="shared" si="9"/>
        <v>11.9661972</v>
      </c>
      <c r="F41" s="9">
        <f t="shared" si="5"/>
        <v>0.26417171161254815</v>
      </c>
      <c r="G41" s="62">
        <v>144.075403949731</v>
      </c>
      <c r="H41" s="63">
        <v>12.13</v>
      </c>
      <c r="I41" s="9">
        <f t="shared" si="10"/>
        <v>1.0108333333333335</v>
      </c>
      <c r="J41" s="9">
        <f t="shared" si="6"/>
        <v>1.1287716405605934</v>
      </c>
      <c r="K41" s="64">
        <f t="shared" si="7"/>
        <v>0.97742625719920773</v>
      </c>
      <c r="L41" s="65">
        <f t="shared" si="4"/>
        <v>2.4849128025549665E-2</v>
      </c>
      <c r="M41" s="65">
        <f t="shared" si="11"/>
        <v>0.33091256147239073</v>
      </c>
      <c r="N41" s="4">
        <f t="shared" si="12"/>
        <v>0.14381689999999914</v>
      </c>
      <c r="O41" s="9">
        <f t="shared" si="13"/>
        <v>0.85937028695482676</v>
      </c>
      <c r="P41" s="9">
        <f t="shared" si="19"/>
        <v>13.318682545041836</v>
      </c>
      <c r="Q41" s="9">
        <f t="shared" si="14"/>
        <v>1.891844330115194E-2</v>
      </c>
      <c r="R41" s="9">
        <f t="shared" si="20"/>
        <v>0.29320159702898924</v>
      </c>
      <c r="S41" s="7">
        <f t="shared" si="8"/>
        <v>0.98186695377613986</v>
      </c>
      <c r="T41" s="7">
        <f t="shared" si="15"/>
        <v>0.26417171161254815</v>
      </c>
      <c r="U41" s="37">
        <f t="shared" si="16"/>
        <v>0.88603948947840749</v>
      </c>
      <c r="V41" s="86">
        <f t="shared" si="17"/>
        <v>2.9029885416441081E-2</v>
      </c>
      <c r="W41" s="87">
        <f t="shared" si="18"/>
        <v>1.8220833811092355E-2</v>
      </c>
      <c r="X41" s="7"/>
    </row>
    <row r="42" spans="2:24">
      <c r="B42" s="75"/>
      <c r="C42" s="76"/>
      <c r="D42" s="61">
        <v>13</v>
      </c>
      <c r="E42" s="4">
        <f t="shared" si="9"/>
        <v>12.963380300000001</v>
      </c>
      <c r="F42" s="9">
        <f t="shared" si="5"/>
        <v>0.28618602091359385</v>
      </c>
      <c r="G42" s="62">
        <v>156.08168761220901</v>
      </c>
      <c r="H42" s="63">
        <v>13.305</v>
      </c>
      <c r="I42" s="9">
        <f t="shared" si="10"/>
        <v>1.0234615384615384</v>
      </c>
      <c r="J42" s="9">
        <f t="shared" si="6"/>
        <v>1.148064637354377</v>
      </c>
      <c r="K42" s="64">
        <f t="shared" si="7"/>
        <v>1.006552017711716</v>
      </c>
      <c r="L42" s="65">
        <f t="shared" si="4"/>
        <v>2.5273850024312098E-2</v>
      </c>
      <c r="M42" s="65">
        <f t="shared" si="11"/>
        <v>0.35618641149670283</v>
      </c>
      <c r="N42" s="4">
        <f t="shared" si="12"/>
        <v>0.17781689999999806</v>
      </c>
      <c r="O42" s="9">
        <f t="shared" si="13"/>
        <v>1.0625354904633391</v>
      </c>
      <c r="P42" s="9">
        <f t="shared" si="19"/>
        <v>14.381218035505176</v>
      </c>
      <c r="Q42" s="9">
        <f t="shared" si="14"/>
        <v>2.339098493039822E-2</v>
      </c>
      <c r="R42" s="9">
        <f t="shared" si="20"/>
        <v>0.31659258195938744</v>
      </c>
      <c r="S42" s="7">
        <f t="shared" si="8"/>
        <v>0.91912475857498888</v>
      </c>
      <c r="T42" s="7">
        <f t="shared" si="15"/>
        <v>0.28618602091359385</v>
      </c>
      <c r="U42" s="37">
        <f t="shared" si="16"/>
        <v>0.88883958438801391</v>
      </c>
      <c r="V42" s="86">
        <f t="shared" si="17"/>
        <v>3.040656104579359E-2</v>
      </c>
      <c r="W42" s="87">
        <f t="shared" si="18"/>
        <v>1.8220833811092355E-2</v>
      </c>
      <c r="X42" s="7"/>
    </row>
    <row r="43" spans="2:24">
      <c r="B43" s="75"/>
      <c r="C43" s="76"/>
      <c r="D43" s="61">
        <v>14</v>
      </c>
      <c r="E43" s="4">
        <f t="shared" si="9"/>
        <v>13.9605634</v>
      </c>
      <c r="F43" s="9">
        <f t="shared" si="5"/>
        <v>0.30820033021463955</v>
      </c>
      <c r="G43" s="62">
        <v>168.087971274686</v>
      </c>
      <c r="H43" s="63">
        <v>14.452999999999999</v>
      </c>
      <c r="I43" s="9">
        <f t="shared" si="10"/>
        <v>1.0323571428571428</v>
      </c>
      <c r="J43" s="9">
        <f t="shared" si="6"/>
        <v>1.1120182661039228</v>
      </c>
      <c r="K43" s="64">
        <f t="shared" si="7"/>
        <v>0.98342273730472407</v>
      </c>
      <c r="L43" s="65">
        <f t="shared" si="4"/>
        <v>2.4480314058424279E-2</v>
      </c>
      <c r="M43" s="65">
        <f t="shared" si="11"/>
        <v>0.38066672555512709</v>
      </c>
      <c r="N43" s="4">
        <f t="shared" si="12"/>
        <v>0.15081690000000059</v>
      </c>
      <c r="O43" s="9">
        <f t="shared" si="13"/>
        <v>0.90119841708894222</v>
      </c>
      <c r="P43" s="9">
        <f t="shared" si="19"/>
        <v>15.282416452594118</v>
      </c>
      <c r="Q43" s="9">
        <f t="shared" si="14"/>
        <v>1.9839260695408745E-2</v>
      </c>
      <c r="R43" s="9">
        <f t="shared" si="20"/>
        <v>0.3364318426547962</v>
      </c>
      <c r="S43" s="7">
        <f t="shared" si="8"/>
        <v>0.87729662844087819</v>
      </c>
      <c r="T43" s="7">
        <f t="shared" si="15"/>
        <v>0.30820033021463955</v>
      </c>
      <c r="U43" s="37">
        <f t="shared" si="16"/>
        <v>0.88379629757283595</v>
      </c>
      <c r="V43" s="86">
        <f t="shared" si="17"/>
        <v>2.8231512440156648E-2</v>
      </c>
      <c r="W43" s="87">
        <f t="shared" si="18"/>
        <v>1.8220833811092355E-2</v>
      </c>
      <c r="X43" s="7"/>
    </row>
    <row r="44" spans="2:24">
      <c r="B44" s="75"/>
      <c r="C44" s="76"/>
      <c r="D44" s="61">
        <v>15</v>
      </c>
      <c r="E44" s="4">
        <f t="shared" si="9"/>
        <v>14.957746499999999</v>
      </c>
      <c r="F44" s="9">
        <f t="shared" si="5"/>
        <v>0.33021463951568519</v>
      </c>
      <c r="G44" s="62">
        <v>180.09425493716401</v>
      </c>
      <c r="H44" s="63">
        <v>15.606999999999999</v>
      </c>
      <c r="I44" s="9">
        <f t="shared" si="10"/>
        <v>1.0404666666666667</v>
      </c>
      <c r="J44" s="9">
        <f t="shared" si="6"/>
        <v>1.1091177035945408</v>
      </c>
      <c r="K44" s="64">
        <f t="shared" si="7"/>
        <v>0.98856257739516706</v>
      </c>
      <c r="L44" s="65">
        <f t="shared" si="4"/>
        <v>2.4416460178195726E-2</v>
      </c>
      <c r="M44" s="65">
        <f t="shared" si="11"/>
        <v>0.4050831857333228</v>
      </c>
      <c r="N44" s="4">
        <f t="shared" si="12"/>
        <v>0.15681690000000081</v>
      </c>
      <c r="O44" s="9">
        <f t="shared" si="13"/>
        <v>0.93705110006103509</v>
      </c>
      <c r="P44" s="9">
        <f t="shared" si="19"/>
        <v>16.219467552655153</v>
      </c>
      <c r="Q44" s="9">
        <f t="shared" si="14"/>
        <v>2.0628532747628731E-2</v>
      </c>
      <c r="R44" s="9">
        <f t="shared" si="20"/>
        <v>0.35706037540242491</v>
      </c>
      <c r="S44" s="7">
        <f t="shared" si="8"/>
        <v>0.86833345769784853</v>
      </c>
      <c r="T44" s="7">
        <f t="shared" si="15"/>
        <v>0.33021463951568519</v>
      </c>
      <c r="U44" s="37">
        <f t="shared" si="16"/>
        <v>0.88144950957674995</v>
      </c>
      <c r="V44" s="86">
        <f t="shared" si="17"/>
        <v>2.6845735886739719E-2</v>
      </c>
      <c r="W44" s="87">
        <f t="shared" si="18"/>
        <v>1.8220833811092355E-2</v>
      </c>
      <c r="X44" s="7"/>
    </row>
    <row r="45" spans="2:24">
      <c r="B45" s="75"/>
      <c r="C45" s="76"/>
      <c r="D45" s="61">
        <v>16</v>
      </c>
      <c r="E45" s="4">
        <f t="shared" si="9"/>
        <v>15.9549296</v>
      </c>
      <c r="F45" s="9">
        <f t="shared" si="5"/>
        <v>0.35222894881673089</v>
      </c>
      <c r="G45" s="62">
        <v>192.100538599641</v>
      </c>
      <c r="H45" s="63">
        <v>16.741</v>
      </c>
      <c r="I45" s="9">
        <f t="shared" si="10"/>
        <v>1.0463125</v>
      </c>
      <c r="J45" s="9">
        <f t="shared" si="6"/>
        <v>1.0838062242398905</v>
      </c>
      <c r="K45" s="64">
        <f t="shared" si="7"/>
        <v>0.97142977709369138</v>
      </c>
      <c r="L45" s="65">
        <f t="shared" si="4"/>
        <v>2.3859245442815421E-2</v>
      </c>
      <c r="M45" s="65">
        <f t="shared" si="11"/>
        <v>0.42894243117613823</v>
      </c>
      <c r="N45" s="4">
        <f t="shared" si="12"/>
        <v>0.13681689999999946</v>
      </c>
      <c r="O45" s="9">
        <f t="shared" si="13"/>
        <v>0.81754215682072184</v>
      </c>
      <c r="P45" s="9">
        <f t="shared" si="19"/>
        <v>17.037009709475875</v>
      </c>
      <c r="Q45" s="9">
        <f t="shared" si="14"/>
        <v>1.7997625906895364E-2</v>
      </c>
      <c r="R45" s="9">
        <f t="shared" si="20"/>
        <v>0.37505800130932027</v>
      </c>
      <c r="S45" s="7">
        <f t="shared" si="8"/>
        <v>1.1581426450555932</v>
      </c>
      <c r="T45" s="7">
        <f t="shared" si="15"/>
        <v>0.35222894881673089</v>
      </c>
      <c r="U45" s="37">
        <f t="shared" si="16"/>
        <v>0.87437841082993439</v>
      </c>
      <c r="V45" s="86">
        <f t="shared" si="17"/>
        <v>2.2829052492589375E-2</v>
      </c>
      <c r="W45" s="87">
        <f t="shared" si="18"/>
        <v>1.8220833811092355E-2</v>
      </c>
      <c r="X45" s="7"/>
    </row>
    <row r="46" spans="2:24">
      <c r="B46" s="75"/>
      <c r="C46" s="76"/>
      <c r="D46" s="61">
        <v>17</v>
      </c>
      <c r="E46" s="4">
        <f t="shared" si="9"/>
        <v>16.952112700000001</v>
      </c>
      <c r="F46" s="9">
        <f t="shared" si="5"/>
        <v>0.37424325811777659</v>
      </c>
      <c r="G46" s="62">
        <v>204.10682226211901</v>
      </c>
      <c r="H46" s="63">
        <v>17.891999999999999</v>
      </c>
      <c r="I46" s="9">
        <f t="shared" si="10"/>
        <v>1.052470588235294</v>
      </c>
      <c r="J46" s="9">
        <f t="shared" si="6"/>
        <v>1.0936172591102167</v>
      </c>
      <c r="K46" s="64">
        <f t="shared" si="7"/>
        <v>0.98599265734994557</v>
      </c>
      <c r="L46" s="65">
        <f t="shared" si="4"/>
        <v>2.4075228599014127E-2</v>
      </c>
      <c r="M46" s="65">
        <f t="shared" si="11"/>
        <v>0.45301765977515235</v>
      </c>
      <c r="N46" s="4">
        <f t="shared" si="12"/>
        <v>0.15381689999999892</v>
      </c>
      <c r="O46" s="9">
        <f t="shared" si="13"/>
        <v>0.919124758574978</v>
      </c>
      <c r="P46" s="9">
        <f t="shared" si="19"/>
        <v>17.956134468050852</v>
      </c>
      <c r="Q46" s="9">
        <f t="shared" si="14"/>
        <v>2.0233896721518506E-2</v>
      </c>
      <c r="R46" s="9">
        <f t="shared" si="20"/>
        <v>0.39529189803083875</v>
      </c>
      <c r="S46" s="7">
        <f t="shared" si="8"/>
        <v>2.6818816713694886</v>
      </c>
      <c r="T46" s="7">
        <f t="shared" si="15"/>
        <v>0.37424325811777659</v>
      </c>
      <c r="U46" s="37">
        <f t="shared" si="16"/>
        <v>0.87257502991613001</v>
      </c>
      <c r="V46" s="86">
        <f t="shared" si="17"/>
        <v>2.1048639913062162E-2</v>
      </c>
      <c r="W46" s="87">
        <f t="shared" si="18"/>
        <v>1.8220833811092355E-2</v>
      </c>
      <c r="X46" s="7"/>
    </row>
    <row r="47" spans="2:24">
      <c r="B47" s="75"/>
      <c r="C47" s="76"/>
      <c r="D47" s="61">
        <v>18</v>
      </c>
      <c r="E47" s="4">
        <f t="shared" si="9"/>
        <v>17.949295800000002</v>
      </c>
      <c r="F47" s="9">
        <f t="shared" si="5"/>
        <v>0.39625756741882223</v>
      </c>
      <c r="G47" s="62">
        <v>216.113105924596</v>
      </c>
      <c r="H47" s="63">
        <v>19.123000000000001</v>
      </c>
      <c r="I47" s="9">
        <f t="shared" si="10"/>
        <v>1.062388888888889</v>
      </c>
      <c r="J47" s="9">
        <f t="shared" si="6"/>
        <v>1.1587094075197419</v>
      </c>
      <c r="K47" s="64">
        <f t="shared" si="7"/>
        <v>1.0545238585558512</v>
      </c>
      <c r="L47" s="65">
        <f t="shared" si="4"/>
        <v>2.5508187287170987E-2</v>
      </c>
      <c r="M47" s="65">
        <f t="shared" si="11"/>
        <v>0.47852584706232332</v>
      </c>
      <c r="N47" s="4">
        <f t="shared" si="12"/>
        <v>0.23381690000000077</v>
      </c>
      <c r="O47" s="9">
        <f t="shared" si="13"/>
        <v>1.3971605315362094</v>
      </c>
      <c r="P47" s="9">
        <f t="shared" si="19"/>
        <v>19.35329499958706</v>
      </c>
      <c r="Q47" s="9">
        <f t="shared" si="14"/>
        <v>3.0757524084451503E-2</v>
      </c>
      <c r="R47" s="9">
        <f t="shared" si="20"/>
        <v>0.42604942211529023</v>
      </c>
      <c r="S47" s="7">
        <f t="shared" si="8"/>
        <v>3.2674754932469741</v>
      </c>
      <c r="T47" s="7">
        <f t="shared" si="15"/>
        <v>0.39625756741882223</v>
      </c>
      <c r="U47" s="37">
        <f t="shared" si="16"/>
        <v>0.89033732395191068</v>
      </c>
      <c r="V47" s="86" t="str">
        <f t="shared" si="17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9"/>
        <v>18.946478899999999</v>
      </c>
      <c r="F48" s="9">
        <f t="shared" si="5"/>
        <v>0.41827187671986793</v>
      </c>
      <c r="G48" s="62">
        <v>228.11938958707401</v>
      </c>
      <c r="H48" s="63">
        <v>20.783999999999999</v>
      </c>
      <c r="I48" s="9">
        <f t="shared" si="10"/>
        <v>1.0938947368421053</v>
      </c>
      <c r="J48" s="9">
        <f t="shared" si="6"/>
        <v>1.5184276366435701</v>
      </c>
      <c r="K48" s="64">
        <f t="shared" si="7"/>
        <v>1.4228790650375827</v>
      </c>
      <c r="L48" s="65">
        <f t="shared" si="4"/>
        <v>3.3427135644327359E-2</v>
      </c>
      <c r="M48" s="65">
        <f t="shared" si="11"/>
        <v>0.51195298270665068</v>
      </c>
      <c r="N48" s="4">
        <f t="shared" si="12"/>
        <v>0.66381690000000049</v>
      </c>
      <c r="O48" s="9">
        <f t="shared" si="13"/>
        <v>3.966602811202768</v>
      </c>
      <c r="P48" s="9">
        <f t="shared" si="19"/>
        <v>23.319897810789829</v>
      </c>
      <c r="Q48" s="9">
        <f t="shared" si="14"/>
        <v>8.7322021160215035E-2</v>
      </c>
      <c r="R48" s="9">
        <f t="shared" si="20"/>
        <v>0.51337144327550521</v>
      </c>
      <c r="S48" s="7">
        <f t="shared" si="8"/>
        <v>2.0813492315869517</v>
      </c>
      <c r="T48" s="7">
        <f t="shared" si="15"/>
        <v>0.41827187671986793</v>
      </c>
      <c r="U48" s="37">
        <f t="shared" si="16"/>
        <v>1.0027706852323728</v>
      </c>
      <c r="V48" s="86" t="str">
        <f t="shared" si="17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9"/>
        <v>19.943662</v>
      </c>
      <c r="F49" s="9">
        <f t="shared" si="5"/>
        <v>0.44028618602091363</v>
      </c>
      <c r="G49" s="62">
        <v>240.12567324955199</v>
      </c>
      <c r="H49" s="63">
        <v>22.210999999999999</v>
      </c>
      <c r="I49" s="9">
        <f t="shared" si="10"/>
        <v>1.1105499999999999</v>
      </c>
      <c r="J49" s="9">
        <f t="shared" si="6"/>
        <v>1.2849488991940927</v>
      </c>
      <c r="K49" s="64">
        <f t="shared" si="7"/>
        <v>1.2224253015103146</v>
      </c>
      <c r="L49" s="65">
        <f t="shared" si="4"/>
        <v>2.8287262502896926E-2</v>
      </c>
      <c r="M49" s="65">
        <f t="shared" si="11"/>
        <v>0.54024024520954761</v>
      </c>
      <c r="N49" s="4">
        <f t="shared" si="12"/>
        <v>0.42981689999999872</v>
      </c>
      <c r="O49" s="9">
        <f t="shared" si="13"/>
        <v>2.5683481752911876</v>
      </c>
      <c r="P49" s="9">
        <f t="shared" si="19"/>
        <v>25.888245986081017</v>
      </c>
      <c r="Q49" s="9">
        <f t="shared" si="14"/>
        <v>5.6540411123636496E-2</v>
      </c>
      <c r="R49" s="9">
        <f t="shared" si="20"/>
        <v>0.56991185439914172</v>
      </c>
      <c r="S49" s="7">
        <f t="shared" si="8"/>
        <v>1.4389886616703247</v>
      </c>
      <c r="T49" s="7">
        <f t="shared" si="15"/>
        <v>0.44028618602091363</v>
      </c>
      <c r="U49" s="37">
        <f t="shared" si="16"/>
        <v>1.0549229892676455</v>
      </c>
      <c r="V49" s="86" t="str">
        <f t="shared" ref="V49:V94" si="21">IF(F49&lt;=$L$5,(R49-F49),"")</f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9"/>
        <v>20.940845100000001</v>
      </c>
      <c r="F50" s="9">
        <f t="shared" si="5"/>
        <v>0.46230049532195933</v>
      </c>
      <c r="G50" s="62">
        <v>252.13195691202901</v>
      </c>
      <c r="H50" s="63">
        <v>23.475000000000001</v>
      </c>
      <c r="I50" s="9">
        <f t="shared" si="10"/>
        <v>1.1178571428571429</v>
      </c>
      <c r="J50" s="9">
        <f t="shared" si="6"/>
        <v>1.1307348242811528</v>
      </c>
      <c r="K50" s="64">
        <f t="shared" si="7"/>
        <v>1.0827929790532878</v>
      </c>
      <c r="L50" s="65">
        <f t="shared" si="4"/>
        <v>2.4892346159188835E-2</v>
      </c>
      <c r="M50" s="65">
        <f t="shared" si="11"/>
        <v>0.56513259136873639</v>
      </c>
      <c r="N50" s="4">
        <f t="shared" si="12"/>
        <v>0.26681690000000202</v>
      </c>
      <c r="O50" s="9">
        <f t="shared" si="13"/>
        <v>1.5943502878827205</v>
      </c>
      <c r="P50" s="9">
        <f t="shared" si="19"/>
        <v>27.482596273963736</v>
      </c>
      <c r="Q50" s="9">
        <f t="shared" si="14"/>
        <v>3.5098520371661432E-2</v>
      </c>
      <c r="R50" s="9">
        <f t="shared" si="20"/>
        <v>0.60501037477080311</v>
      </c>
      <c r="S50" s="7">
        <f t="shared" si="8"/>
        <v>1.0744863847873845</v>
      </c>
      <c r="T50" s="7">
        <f t="shared" si="15"/>
        <v>0.46230049532195933</v>
      </c>
      <c r="U50" s="37">
        <f t="shared" si="16"/>
        <v>1.0705635881050211</v>
      </c>
      <c r="V50" s="86" t="str">
        <f t="shared" si="21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9"/>
        <v>21.938028199999998</v>
      </c>
      <c r="F51" s="9">
        <f t="shared" si="5"/>
        <v>0.48431480462300497</v>
      </c>
      <c r="G51" s="62">
        <v>264.13824057450699</v>
      </c>
      <c r="H51" s="63">
        <v>24.687000000000001</v>
      </c>
      <c r="I51" s="9">
        <f t="shared" si="10"/>
        <v>1.1221363636363637</v>
      </c>
      <c r="J51" s="9">
        <f t="shared" si="6"/>
        <v>1.0800826345850039</v>
      </c>
      <c r="K51" s="64">
        <f t="shared" si="7"/>
        <v>1.0382476982694475</v>
      </c>
      <c r="L51" s="65">
        <f t="shared" si="4"/>
        <v>2.3777273188442576E-2</v>
      </c>
      <c r="M51" s="65">
        <f t="shared" si="11"/>
        <v>0.58890986455717897</v>
      </c>
      <c r="N51" s="4">
        <f t="shared" si="12"/>
        <v>0.21481690000000242</v>
      </c>
      <c r="O51" s="9">
        <f t="shared" si="13"/>
        <v>1.2836270354579296</v>
      </c>
      <c r="P51" s="9">
        <f t="shared" si="19"/>
        <v>28.766223309421665</v>
      </c>
      <c r="Q51" s="9">
        <f t="shared" si="14"/>
        <v>2.8258162585755194E-2</v>
      </c>
      <c r="R51" s="9">
        <f t="shared" si="20"/>
        <v>0.6332685373565583</v>
      </c>
      <c r="S51" s="7">
        <f t="shared" si="8"/>
        <v>0.47096622142382877</v>
      </c>
      <c r="T51" s="7">
        <f t="shared" si="15"/>
        <v>0.48431480462300497</v>
      </c>
      <c r="U51" s="37">
        <f t="shared" si="16"/>
        <v>1.075323365202473</v>
      </c>
      <c r="V51" s="86" t="str">
        <f t="shared" si="21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9"/>
        <v>22.935211299999999</v>
      </c>
      <c r="F52" s="9">
        <f t="shared" si="5"/>
        <v>0.50632911392405067</v>
      </c>
      <c r="G52" s="62">
        <v>276.14452423698401</v>
      </c>
      <c r="H52" s="63">
        <v>25.829000000000001</v>
      </c>
      <c r="I52" s="9">
        <f t="shared" si="10"/>
        <v>1.123</v>
      </c>
      <c r="J52" s="9">
        <f t="shared" si="6"/>
        <v>1.0169189670525374</v>
      </c>
      <c r="K52" s="64">
        <f t="shared" si="7"/>
        <v>0.97828289721428108</v>
      </c>
      <c r="L52" s="65">
        <f t="shared" si="4"/>
        <v>2.238676867479444E-2</v>
      </c>
      <c r="M52" s="65">
        <f t="shared" si="11"/>
        <v>0.61129663323197336</v>
      </c>
      <c r="N52" s="4">
        <f t="shared" si="12"/>
        <v>0.14481689999999858</v>
      </c>
      <c r="O52" s="9">
        <f t="shared" si="13"/>
        <v>0.86534573411683868</v>
      </c>
      <c r="P52" s="9">
        <f t="shared" si="19"/>
        <v>29.631569043538505</v>
      </c>
      <c r="Q52" s="9">
        <f t="shared" si="14"/>
        <v>1.9049988643188524E-2</v>
      </c>
      <c r="R52" s="9">
        <f t="shared" si="20"/>
        <v>0.65231852599974682</v>
      </c>
      <c r="S52" s="7">
        <f t="shared" si="8"/>
        <v>0.29469053014438495</v>
      </c>
      <c r="T52" s="7">
        <f t="shared" si="15"/>
        <v>0.50632911392405067</v>
      </c>
      <c r="U52" s="37">
        <f t="shared" si="16"/>
        <v>1.0671063613599301</v>
      </c>
      <c r="V52" s="86" t="str">
        <f t="shared" si="21"/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9"/>
        <v>23.9323944</v>
      </c>
      <c r="F53" s="9">
        <f t="shared" si="5"/>
        <v>0.52834342322509631</v>
      </c>
      <c r="G53" s="62">
        <v>288.150807899462</v>
      </c>
      <c r="H53" s="63">
        <v>26.838999999999999</v>
      </c>
      <c r="I53" s="9">
        <f t="shared" si="10"/>
        <v>1.1182916666666667</v>
      </c>
      <c r="J53" s="9">
        <f t="shared" si="6"/>
        <v>0.90316330712768556</v>
      </c>
      <c r="K53" s="64">
        <f t="shared" si="7"/>
        <v>0.86520641522453801</v>
      </c>
      <c r="L53" s="65">
        <f t="shared" si="4"/>
        <v>1.9882516392464186E-2</v>
      </c>
      <c r="M53" s="65">
        <f t="shared" si="11"/>
        <v>0.63117914962443755</v>
      </c>
      <c r="N53" s="4">
        <f t="shared" si="12"/>
        <v>1.2816899999997133E-2</v>
      </c>
      <c r="O53" s="9">
        <f t="shared" si="13"/>
        <v>7.6586708730816203E-2</v>
      </c>
      <c r="P53" s="9">
        <f t="shared" si="19"/>
        <v>29.70815575226932</v>
      </c>
      <c r="Q53" s="9">
        <f t="shared" si="14"/>
        <v>1.6860034943492837E-3</v>
      </c>
      <c r="R53" s="9">
        <f t="shared" si="20"/>
        <v>0.65400452949409615</v>
      </c>
      <c r="S53" s="7">
        <f t="shared" si="8"/>
        <v>0.41419947338469765</v>
      </c>
      <c r="T53" s="7">
        <f t="shared" si="15"/>
        <v>0.52834342322509631</v>
      </c>
      <c r="U53" s="37">
        <f t="shared" si="16"/>
        <v>1.0361630764945897</v>
      </c>
      <c r="V53" s="86" t="str">
        <f t="shared" si="21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9"/>
        <v>24.929577500000001</v>
      </c>
      <c r="F54" s="9">
        <f t="shared" si="5"/>
        <v>0.55035773252614206</v>
      </c>
      <c r="G54" s="62">
        <v>300.15709156193901</v>
      </c>
      <c r="H54" s="63">
        <v>27.922000000000001</v>
      </c>
      <c r="I54" s="9">
        <f t="shared" si="10"/>
        <v>1.1168800000000001</v>
      </c>
      <c r="J54" s="9">
        <f t="shared" si="6"/>
        <v>0.96966549674092284</v>
      </c>
      <c r="K54" s="64">
        <f t="shared" si="7"/>
        <v>0.92774113632492894</v>
      </c>
      <c r="L54" s="65">
        <f t="shared" si="4"/>
        <v>2.1346516163806777E-2</v>
      </c>
      <c r="M54" s="65">
        <f t="shared" si="11"/>
        <v>0.65252566578824434</v>
      </c>
      <c r="N54" s="4">
        <f t="shared" si="12"/>
        <v>8.5816900000001084E-2</v>
      </c>
      <c r="O54" s="9">
        <f t="shared" si="13"/>
        <v>0.5127943515579535</v>
      </c>
      <c r="P54" s="9">
        <f t="shared" si="19"/>
        <v>30.220950103827274</v>
      </c>
      <c r="Q54" s="9">
        <f t="shared" si="14"/>
        <v>1.1288813463025944E-2</v>
      </c>
      <c r="R54" s="9">
        <f t="shared" si="20"/>
        <v>0.66529334295712206</v>
      </c>
      <c r="S54" s="7">
        <f t="shared" si="8"/>
        <v>0.21999744061920024</v>
      </c>
      <c r="T54" s="7">
        <f t="shared" si="15"/>
        <v>0.55035773252614206</v>
      </c>
      <c r="U54" s="37">
        <f t="shared" si="16"/>
        <v>1.0195665516902763</v>
      </c>
      <c r="V54" s="86" t="str">
        <f t="shared" si="21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9"/>
        <v>25.926760600000001</v>
      </c>
      <c r="F55" s="9">
        <f t="shared" si="5"/>
        <v>0.57237204182718771</v>
      </c>
      <c r="G55" s="62">
        <v>312.163375224417</v>
      </c>
      <c r="H55" s="63">
        <v>28.972000000000001</v>
      </c>
      <c r="I55" s="9">
        <f t="shared" si="10"/>
        <v>1.1143076923076924</v>
      </c>
      <c r="J55" s="9">
        <f t="shared" si="6"/>
        <v>0.94228910672373378</v>
      </c>
      <c r="K55" s="64">
        <f t="shared" si="7"/>
        <v>0.89947201582749237</v>
      </c>
      <c r="L55" s="65">
        <f t="shared" si="4"/>
        <v>2.0743843846422319E-2</v>
      </c>
      <c r="M55" s="65">
        <f t="shared" si="11"/>
        <v>0.6732695096346667</v>
      </c>
      <c r="N55" s="4">
        <f t="shared" si="12"/>
        <v>5.2816899999999833E-2</v>
      </c>
      <c r="O55" s="9">
        <f t="shared" si="13"/>
        <v>0.31560459521144257</v>
      </c>
      <c r="P55" s="9">
        <f t="shared" si="19"/>
        <v>30.536554699038717</v>
      </c>
      <c r="Q55" s="9">
        <f t="shared" si="14"/>
        <v>6.9478171758160174E-3</v>
      </c>
      <c r="R55" s="9">
        <f t="shared" si="20"/>
        <v>0.67224116013293811</v>
      </c>
      <c r="S55" s="7">
        <f t="shared" si="8"/>
        <v>9.1525326635873427E-2</v>
      </c>
      <c r="T55" s="7">
        <f t="shared" si="15"/>
        <v>0.57237204182718771</v>
      </c>
      <c r="U55" s="37">
        <f t="shared" si="16"/>
        <v>0.99847260348640088</v>
      </c>
      <c r="V55" s="86" t="str">
        <f t="shared" si="21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26.923943699999999</v>
      </c>
      <c r="F56" s="9">
        <f t="shared" si="5"/>
        <v>0.59438635112823335</v>
      </c>
      <c r="G56" s="62">
        <v>324.16965888689401</v>
      </c>
      <c r="H56" s="63">
        <v>29.99</v>
      </c>
      <c r="I56" s="9">
        <f t="shared" si="10"/>
        <v>1.1107407407407406</v>
      </c>
      <c r="J56" s="9">
        <f t="shared" si="6"/>
        <v>0.91650550183394219</v>
      </c>
      <c r="K56" s="64">
        <f t="shared" si="7"/>
        <v>0.8720595353451277</v>
      </c>
      <c r="L56" s="65">
        <f t="shared" si="4"/>
        <v>2.0176235593482493E-2</v>
      </c>
      <c r="M56" s="65">
        <f t="shared" si="11"/>
        <v>0.69344574522814917</v>
      </c>
      <c r="N56" s="4">
        <f t="shared" si="12"/>
        <v>2.0816899999999805E-2</v>
      </c>
      <c r="O56" s="9">
        <f t="shared" si="13"/>
        <v>0.12439028602695422</v>
      </c>
      <c r="P56" s="9">
        <f t="shared" si="19"/>
        <v>30.660944985065672</v>
      </c>
      <c r="Q56" s="9">
        <f t="shared" si="14"/>
        <v>2.7383662306429109E-3</v>
      </c>
      <c r="R56" s="9">
        <f t="shared" si="20"/>
        <v>0.67497952636358105</v>
      </c>
      <c r="S56" s="7">
        <f t="shared" si="8"/>
        <v>0.26780101791531402</v>
      </c>
      <c r="T56" s="7">
        <f t="shared" si="15"/>
        <v>0.59438635112823335</v>
      </c>
      <c r="U56" s="37">
        <f t="shared" si="16"/>
        <v>0.97337034801692723</v>
      </c>
      <c r="V56" s="86" t="str">
        <f t="shared" si="21"/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27.9211268</v>
      </c>
      <c r="F57" s="9">
        <f t="shared" si="5"/>
        <v>0.6164006604292791</v>
      </c>
      <c r="G57" s="62">
        <v>336.175942549372</v>
      </c>
      <c r="H57" s="63">
        <v>30.997</v>
      </c>
      <c r="I57" s="9">
        <f t="shared" si="10"/>
        <v>1.1070357142857143</v>
      </c>
      <c r="J57" s="9">
        <f t="shared" si="6"/>
        <v>0.90963641642739745</v>
      </c>
      <c r="K57" s="64">
        <f t="shared" si="7"/>
        <v>0.86263649517931951</v>
      </c>
      <c r="L57" s="65">
        <f t="shared" si="4"/>
        <v>2.0025017422727519E-2</v>
      </c>
      <c r="M57" s="65">
        <f t="shared" si="11"/>
        <v>0.71347076265087672</v>
      </c>
      <c r="N57" s="4">
        <f t="shared" si="12"/>
        <v>9.8169000000005724E-3</v>
      </c>
      <c r="O57" s="9">
        <f t="shared" si="13"/>
        <v>5.8660367244790991E-2</v>
      </c>
      <c r="P57" s="9">
        <f t="shared" si="19"/>
        <v>30.719605352310463</v>
      </c>
      <c r="Q57" s="9">
        <f t="shared" si="14"/>
        <v>1.2913674682397578E-3</v>
      </c>
      <c r="R57" s="9">
        <f t="shared" si="20"/>
        <v>0.67627089383182082</v>
      </c>
      <c r="S57" s="7">
        <f t="shared" si="8"/>
        <v>0.29767825372540507</v>
      </c>
      <c r="T57" s="7">
        <f t="shared" si="15"/>
        <v>0.6164006604292791</v>
      </c>
      <c r="U57" s="37">
        <f t="shared" si="16"/>
        <v>0.94786069623814573</v>
      </c>
      <c r="V57" s="86" t="str">
        <f t="shared" si="21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28.918309900000001</v>
      </c>
      <c r="F58" s="9">
        <f t="shared" si="5"/>
        <v>0.63841496973032474</v>
      </c>
      <c r="G58" s="62">
        <v>348.18222621184998</v>
      </c>
      <c r="H58" s="63">
        <v>32.073999999999998</v>
      </c>
      <c r="I58" s="9">
        <f t="shared" si="10"/>
        <v>1.1059999999999999</v>
      </c>
      <c r="J58" s="9">
        <f t="shared" si="6"/>
        <v>0.97377938517178875</v>
      </c>
      <c r="K58" s="64">
        <f t="shared" si="7"/>
        <v>0.92260129623448284</v>
      </c>
      <c r="L58" s="65">
        <f t="shared" si="4"/>
        <v>2.1437080576153855E-2</v>
      </c>
      <c r="M58" s="65">
        <f t="shared" si="11"/>
        <v>0.73490784322703062</v>
      </c>
      <c r="N58" s="4">
        <f t="shared" si="12"/>
        <v>7.9816899999997304E-2</v>
      </c>
      <c r="O58" s="9">
        <f t="shared" si="13"/>
        <v>0.47694166858583936</v>
      </c>
      <c r="P58" s="9">
        <f t="shared" si="19"/>
        <v>31.196547020896304</v>
      </c>
      <c r="Q58" s="9">
        <f t="shared" si="14"/>
        <v>1.049954141080549E-2</v>
      </c>
      <c r="R58" s="9">
        <f t="shared" si="20"/>
        <v>0.68677043524262626</v>
      </c>
      <c r="S58" s="7">
        <f t="shared" si="8"/>
        <v>0.21103426987619642</v>
      </c>
      <c r="T58" s="7">
        <f t="shared" si="15"/>
        <v>0.63841496973032474</v>
      </c>
      <c r="U58" s="37">
        <f t="shared" si="16"/>
        <v>0.93449871514089478</v>
      </c>
      <c r="V58" s="86" t="str">
        <f t="shared" si="21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29.915492999999998</v>
      </c>
      <c r="F59" s="9">
        <f t="shared" si="5"/>
        <v>0.66042927903137039</v>
      </c>
      <c r="G59" s="62">
        <v>360.188509874327</v>
      </c>
      <c r="H59" s="63">
        <v>33.091000000000001</v>
      </c>
      <c r="I59" s="9">
        <f t="shared" si="10"/>
        <v>1.1030333333333333</v>
      </c>
      <c r="J59" s="9">
        <f t="shared" si="6"/>
        <v>0.92200296153032824</v>
      </c>
      <c r="K59" s="64">
        <f t="shared" si="7"/>
        <v>0.8712028953300589</v>
      </c>
      <c r="L59" s="65">
        <f t="shared" si="4"/>
        <v>2.0297258371608767E-2</v>
      </c>
      <c r="M59" s="65">
        <f t="shared" si="11"/>
        <v>0.75520510159863941</v>
      </c>
      <c r="N59" s="4">
        <f t="shared" si="12"/>
        <v>1.9816900000005688E-2</v>
      </c>
      <c r="O59" s="9">
        <f t="shared" si="13"/>
        <v>0.11841483886497411</v>
      </c>
      <c r="P59" s="9">
        <f t="shared" si="19"/>
        <v>31.314961859761279</v>
      </c>
      <c r="Q59" s="9">
        <f t="shared" si="14"/>
        <v>2.6068208886070253E-3</v>
      </c>
      <c r="R59" s="9">
        <f t="shared" si="20"/>
        <v>0.68937725613123324</v>
      </c>
      <c r="S59" s="7">
        <f t="shared" si="8"/>
        <v>0.37237134325058441</v>
      </c>
      <c r="T59" s="7">
        <f t="shared" si="15"/>
        <v>0.66042927903137039</v>
      </c>
      <c r="U59" s="37">
        <f t="shared" si="16"/>
        <v>0.91283447989419042</v>
      </c>
      <c r="V59" s="86" t="str">
        <f t="shared" si="21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30.912676099999999</v>
      </c>
      <c r="F60" s="9">
        <f t="shared" si="5"/>
        <v>0.68244358833241614</v>
      </c>
      <c r="G60" s="62">
        <v>372.19479353680498</v>
      </c>
      <c r="H60" s="63">
        <v>34.139000000000003</v>
      </c>
      <c r="I60" s="9">
        <f t="shared" si="10"/>
        <v>1.1012580645161292</v>
      </c>
      <c r="J60" s="9">
        <f t="shared" si="6"/>
        <v>0.95163888807522345</v>
      </c>
      <c r="K60" s="64">
        <f t="shared" si="7"/>
        <v>0.89775873579734566</v>
      </c>
      <c r="L60" s="65">
        <f t="shared" si="4"/>
        <v>2.0949672824991161E-2</v>
      </c>
      <c r="M60" s="65">
        <f t="shared" si="11"/>
        <v>0.77615477442363057</v>
      </c>
      <c r="N60" s="4">
        <f t="shared" si="12"/>
        <v>5.0816900000000942E-2</v>
      </c>
      <c r="O60" s="9">
        <f t="shared" si="13"/>
        <v>0.30365370088741872</v>
      </c>
      <c r="P60" s="9">
        <f t="shared" si="19"/>
        <v>31.618615560648699</v>
      </c>
      <c r="Q60" s="9">
        <f t="shared" si="14"/>
        <v>6.6847264917428454E-3</v>
      </c>
      <c r="R60" s="9">
        <f t="shared" si="20"/>
        <v>0.69606198262297614</v>
      </c>
      <c r="S60" s="7">
        <f t="shared" si="8"/>
        <v>0.40822402622267701</v>
      </c>
      <c r="T60" s="7">
        <f t="shared" si="15"/>
        <v>0.68244358833241614</v>
      </c>
      <c r="U60" s="37">
        <f t="shared" si="16"/>
        <v>0.89680822119514625</v>
      </c>
      <c r="V60" s="86" t="str">
        <f t="shared" si="21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31.9098592</v>
      </c>
      <c r="F61" s="9">
        <f t="shared" si="5"/>
        <v>0.70445789763346178</v>
      </c>
      <c r="G61" s="62">
        <v>384.201077199282</v>
      </c>
      <c r="H61" s="63">
        <v>35.21</v>
      </c>
      <c r="I61" s="9">
        <f t="shared" si="10"/>
        <v>1.1003125</v>
      </c>
      <c r="J61" s="9">
        <f t="shared" si="6"/>
        <v>0.97335984095427242</v>
      </c>
      <c r="K61" s="64">
        <f t="shared" si="7"/>
        <v>0.91746145614403984</v>
      </c>
      <c r="L61" s="65">
        <f t="shared" si="4"/>
        <v>2.1427844599983984E-2</v>
      </c>
      <c r="M61" s="65">
        <f t="shared" si="11"/>
        <v>0.7975826190236146</v>
      </c>
      <c r="N61" s="4">
        <f t="shared" si="12"/>
        <v>7.3816899999997077E-2</v>
      </c>
      <c r="O61" s="9">
        <f t="shared" si="13"/>
        <v>0.44108898561374649</v>
      </c>
      <c r="P61" s="9">
        <f t="shared" si="19"/>
        <v>32.059704546262445</v>
      </c>
      <c r="Q61" s="9">
        <f t="shared" si="14"/>
        <v>9.7102693585855038E-3</v>
      </c>
      <c r="R61" s="9">
        <f t="shared" si="20"/>
        <v>0.70577225198156168</v>
      </c>
      <c r="S61" s="7">
        <f t="shared" si="8"/>
        <v>0.31261687163041918</v>
      </c>
      <c r="T61" s="7">
        <f t="shared" si="15"/>
        <v>0.70445789763346178</v>
      </c>
      <c r="U61" s="37">
        <f t="shared" si="16"/>
        <v>0.88488920789868086</v>
      </c>
      <c r="V61" s="86" t="str">
        <f t="shared" si="21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32.907042300000001</v>
      </c>
      <c r="F62" s="9">
        <f t="shared" si="5"/>
        <v>0.72647220693450743</v>
      </c>
      <c r="G62" s="62">
        <v>396.20736086175998</v>
      </c>
      <c r="H62" s="63">
        <v>36.270000000000003</v>
      </c>
      <c r="I62" s="9">
        <f t="shared" si="10"/>
        <v>1.0990909090909091</v>
      </c>
      <c r="J62" s="9">
        <f t="shared" si="6"/>
        <v>0.96443341604632127</v>
      </c>
      <c r="K62" s="64">
        <f t="shared" si="7"/>
        <v>0.90803841597823176</v>
      </c>
      <c r="L62" s="65">
        <f t="shared" si="4"/>
        <v>2.1231335521107789E-2</v>
      </c>
      <c r="M62" s="65">
        <f t="shared" si="11"/>
        <v>0.81881395454472239</v>
      </c>
      <c r="N62" s="4">
        <f t="shared" si="12"/>
        <v>6.2816900000001397E-2</v>
      </c>
      <c r="O62" s="9">
        <f t="shared" si="13"/>
        <v>0.37535906683160447</v>
      </c>
      <c r="P62" s="9">
        <f t="shared" si="19"/>
        <v>32.435063613094052</v>
      </c>
      <c r="Q62" s="9">
        <f t="shared" si="14"/>
        <v>8.263270596182818E-3</v>
      </c>
      <c r="R62" s="9">
        <f t="shared" si="20"/>
        <v>0.7140355225777445</v>
      </c>
      <c r="S62" s="7">
        <f t="shared" si="8"/>
        <v>0.32755548953546426</v>
      </c>
      <c r="T62" s="7">
        <f t="shared" si="15"/>
        <v>0.72647220693450743</v>
      </c>
      <c r="U62" s="37">
        <f t="shared" si="16"/>
        <v>0.87203633818718085</v>
      </c>
      <c r="V62" s="86" t="str">
        <f t="shared" si="21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33.904225400000001</v>
      </c>
      <c r="F63" s="9">
        <f t="shared" si="5"/>
        <v>0.74848651623555318</v>
      </c>
      <c r="G63" s="62">
        <v>408.213644524237</v>
      </c>
      <c r="H63" s="63">
        <v>37.308999999999997</v>
      </c>
      <c r="I63" s="9">
        <f t="shared" si="10"/>
        <v>1.0973235294117647</v>
      </c>
      <c r="J63" s="9">
        <f t="shared" si="6"/>
        <v>0.94684928569513549</v>
      </c>
      <c r="K63" s="64">
        <f t="shared" si="7"/>
        <v>0.89004897566167507</v>
      </c>
      <c r="L63" s="65">
        <f t="shared" si="4"/>
        <v>2.0844233036766881E-2</v>
      </c>
      <c r="M63" s="65">
        <f t="shared" si="11"/>
        <v>0.83965818758148925</v>
      </c>
      <c r="N63" s="4">
        <f t="shared" si="12"/>
        <v>4.1816899999993495E-2</v>
      </c>
      <c r="O63" s="9">
        <f t="shared" si="13"/>
        <v>0.24987467642923689</v>
      </c>
      <c r="P63" s="9">
        <f t="shared" si="19"/>
        <v>32.684938289523288</v>
      </c>
      <c r="Q63" s="9">
        <f t="shared" si="14"/>
        <v>5.5008184134119299E-3</v>
      </c>
      <c r="R63" s="9">
        <f t="shared" si="20"/>
        <v>0.71953634099115638</v>
      </c>
      <c r="S63" s="7">
        <f t="shared" si="8"/>
        <v>0.3365186602784887</v>
      </c>
      <c r="T63" s="7">
        <f t="shared" si="15"/>
        <v>0.74848651623555318</v>
      </c>
      <c r="U63" s="37">
        <f t="shared" si="16"/>
        <v>0.85693958760013289</v>
      </c>
      <c r="V63" s="86" t="str">
        <f t="shared" si="21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34.901408500000002</v>
      </c>
      <c r="F64" s="9">
        <f t="shared" si="5"/>
        <v>0.77050082553659882</v>
      </c>
      <c r="G64" s="62">
        <v>420.21992818671498</v>
      </c>
      <c r="H64" s="63">
        <v>38.374000000000002</v>
      </c>
      <c r="I64" s="9">
        <f t="shared" si="10"/>
        <v>1.0964</v>
      </c>
      <c r="J64" s="9">
        <f t="shared" si="6"/>
        <v>0.97136081721999712</v>
      </c>
      <c r="K64" s="64">
        <f t="shared" si="7"/>
        <v>0.91232161605360296</v>
      </c>
      <c r="L64" s="65">
        <f t="shared" si="4"/>
        <v>2.1383837473197515E-2</v>
      </c>
      <c r="M64" s="65">
        <f t="shared" si="11"/>
        <v>0.86104202505468674</v>
      </c>
      <c r="N64" s="4">
        <f t="shared" si="12"/>
        <v>6.7816900000003955E-2</v>
      </c>
      <c r="O64" s="9">
        <f t="shared" si="13"/>
        <v>0.40523630264169608</v>
      </c>
      <c r="P64" s="9">
        <f t="shared" si="19"/>
        <v>33.090174592164985</v>
      </c>
      <c r="Q64" s="9">
        <f t="shared" si="14"/>
        <v>8.920997306366453E-3</v>
      </c>
      <c r="R64" s="9">
        <f t="shared" si="20"/>
        <v>0.72845733829752279</v>
      </c>
      <c r="S64" s="7">
        <f t="shared" si="8"/>
        <v>0.23194833494323269</v>
      </c>
      <c r="T64" s="7">
        <f t="shared" si="15"/>
        <v>0.77050082553659882</v>
      </c>
      <c r="U64" s="37">
        <f t="shared" si="16"/>
        <v>0.84601833255613368</v>
      </c>
      <c r="V64" s="86" t="str">
        <f t="shared" si="21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35.898591600000003</v>
      </c>
      <c r="F65" s="9">
        <f t="shared" si="5"/>
        <v>0.79251513483764446</v>
      </c>
      <c r="G65" s="62">
        <v>432.226211849192</v>
      </c>
      <c r="H65" s="63">
        <v>39.415999999999997</v>
      </c>
      <c r="I65" s="9">
        <f t="shared" si="10"/>
        <v>1.0948888888888888</v>
      </c>
      <c r="J65" s="9">
        <f t="shared" si="6"/>
        <v>0.95169474325146652</v>
      </c>
      <c r="K65" s="64">
        <f t="shared" si="7"/>
        <v>0.89261889570689668</v>
      </c>
      <c r="L65" s="65">
        <f t="shared" si="4"/>
        <v>2.095090243811704E-2</v>
      </c>
      <c r="M65" s="65">
        <f t="shared" si="11"/>
        <v>0.88199292749280378</v>
      </c>
      <c r="N65" s="4">
        <f t="shared" si="12"/>
        <v>4.4816899999993609E-2</v>
      </c>
      <c r="O65" s="9">
        <f t="shared" si="13"/>
        <v>0.26780101791528332</v>
      </c>
      <c r="P65" s="9">
        <f t="shared" si="19"/>
        <v>33.357975610080267</v>
      </c>
      <c r="Q65" s="9">
        <f t="shared" si="14"/>
        <v>5.8954544395219228E-3</v>
      </c>
      <c r="R65" s="9">
        <f t="shared" si="20"/>
        <v>0.73435279273704468</v>
      </c>
      <c r="S65" s="7">
        <f t="shared" si="8"/>
        <v>0.22298516420023187</v>
      </c>
      <c r="T65" s="7">
        <f t="shared" si="15"/>
        <v>0.79251513483764446</v>
      </c>
      <c r="U65" s="37">
        <f t="shared" si="16"/>
        <v>0.83260621468309481</v>
      </c>
      <c r="V65" s="86" t="str">
        <f t="shared" si="21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36.895774699999997</v>
      </c>
      <c r="F66" s="9">
        <f t="shared" si="5"/>
        <v>0.81452944413869022</v>
      </c>
      <c r="G66" s="62">
        <v>444.23249551166998</v>
      </c>
      <c r="H66" s="63">
        <v>40.445999999999998</v>
      </c>
      <c r="I66" s="9">
        <f t="shared" si="10"/>
        <v>1.093135135135135</v>
      </c>
      <c r="J66" s="9">
        <f t="shared" si="6"/>
        <v>0.94224397962715833</v>
      </c>
      <c r="K66" s="64">
        <f t="shared" si="7"/>
        <v>0.88233921552601668</v>
      </c>
      <c r="L66" s="65">
        <f t="shared" si="4"/>
        <v>2.0742850404560448E-2</v>
      </c>
      <c r="M66" s="65">
        <f t="shared" si="11"/>
        <v>0.90273577789736426</v>
      </c>
      <c r="N66" s="4">
        <f t="shared" si="12"/>
        <v>3.2816900000007365E-2</v>
      </c>
      <c r="O66" s="9">
        <f t="shared" si="13"/>
        <v>0.19609565197118248</v>
      </c>
      <c r="P66" s="9">
        <f t="shared" si="19"/>
        <v>33.554071262051451</v>
      </c>
      <c r="Q66" s="9">
        <f t="shared" si="14"/>
        <v>4.3169103350838194E-3</v>
      </c>
      <c r="R66" s="9">
        <f t="shared" si="20"/>
        <v>0.73866970307212854</v>
      </c>
      <c r="S66" s="7">
        <f t="shared" si="8"/>
        <v>0.20207109913316271</v>
      </c>
      <c r="T66" s="7">
        <f t="shared" si="15"/>
        <v>0.81452944413869022</v>
      </c>
      <c r="U66" s="37">
        <f t="shared" si="16"/>
        <v>0.81825681573474862</v>
      </c>
      <c r="V66" s="86" t="str">
        <f t="shared" si="21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37.892957799999998</v>
      </c>
      <c r="F67" s="9">
        <f t="shared" si="5"/>
        <v>0.83654375343973586</v>
      </c>
      <c r="G67" s="62">
        <v>456.23877917414802</v>
      </c>
      <c r="H67" s="63">
        <v>41.484999999999999</v>
      </c>
      <c r="I67" s="9">
        <f t="shared" si="10"/>
        <v>1.0917105263157894</v>
      </c>
      <c r="J67" s="9">
        <f t="shared" si="6"/>
        <v>0.95171748824876612</v>
      </c>
      <c r="K67" s="64">
        <f t="shared" si="7"/>
        <v>0.89004897566168117</v>
      </c>
      <c r="L67" s="65">
        <f t="shared" si="4"/>
        <v>2.0951403153522646E-2</v>
      </c>
      <c r="M67" s="65">
        <f t="shared" si="11"/>
        <v>0.92368718105088687</v>
      </c>
      <c r="N67" s="4">
        <f t="shared" si="12"/>
        <v>4.1816900000000601E-2</v>
      </c>
      <c r="O67" s="9">
        <f t="shared" si="13"/>
        <v>0.24987467642927935</v>
      </c>
      <c r="P67" s="9">
        <f t="shared" si="19"/>
        <v>33.80394593848073</v>
      </c>
      <c r="Q67" s="9">
        <f t="shared" si="14"/>
        <v>5.500818413412864E-3</v>
      </c>
      <c r="R67" s="9">
        <f t="shared" si="20"/>
        <v>0.74417052148554141</v>
      </c>
      <c r="S67" s="7">
        <f t="shared" si="8"/>
        <v>9.5607154592254329E-2</v>
      </c>
      <c r="T67" s="7">
        <f t="shared" si="15"/>
        <v>0.83654375343973586</v>
      </c>
      <c r="U67" s="37">
        <f t="shared" si="16"/>
        <v>0.80565210468645043</v>
      </c>
      <c r="V67" s="86" t="str">
        <f t="shared" si="21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38.890140899999999</v>
      </c>
      <c r="F68" s="9">
        <f t="shared" si="5"/>
        <v>0.85855806274078161</v>
      </c>
      <c r="G68" s="62">
        <v>468.24506283662498</v>
      </c>
      <c r="H68" s="63">
        <v>42.508000000000003</v>
      </c>
      <c r="I68" s="9">
        <f t="shared" si="10"/>
        <v>1.0899487179487179</v>
      </c>
      <c r="J68" s="9">
        <f t="shared" si="6"/>
        <v>0.93857626799661542</v>
      </c>
      <c r="K68" s="64">
        <f t="shared" si="7"/>
        <v>0.87634273542050189</v>
      </c>
      <c r="L68" s="65">
        <f t="shared" si="4"/>
        <v>2.0662108266298634E-2</v>
      </c>
      <c r="M68" s="65">
        <f t="shared" si="11"/>
        <v>0.94434928931718554</v>
      </c>
      <c r="N68" s="4">
        <f t="shared" si="12"/>
        <v>2.5816900000002363E-2</v>
      </c>
      <c r="O68" s="9">
        <f t="shared" si="13"/>
        <v>0.15426752183704578</v>
      </c>
      <c r="P68" s="9">
        <f t="shared" si="19"/>
        <v>33.958213460317779</v>
      </c>
      <c r="Q68" s="9">
        <f t="shared" si="14"/>
        <v>3.3960929408265446E-3</v>
      </c>
      <c r="R68" s="9">
        <f t="shared" si="20"/>
        <v>0.74756661442636796</v>
      </c>
      <c r="S68" s="7">
        <f t="shared" si="8"/>
        <v>0.17030024411741962</v>
      </c>
      <c r="T68" s="7">
        <f t="shared" si="15"/>
        <v>0.85855806274078161</v>
      </c>
      <c r="U68" s="37">
        <f t="shared" si="16"/>
        <v>0.79162087893018707</v>
      </c>
      <c r="V68" s="86" t="str">
        <f t="shared" si="21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39.887324</v>
      </c>
      <c r="F69" s="9">
        <f t="shared" si="5"/>
        <v>0.88057237204182726</v>
      </c>
      <c r="G69" s="62">
        <v>480.25134649910302</v>
      </c>
      <c r="H69" s="63">
        <v>43.499000000000002</v>
      </c>
      <c r="I69" s="9">
        <f t="shared" si="10"/>
        <v>1.087475</v>
      </c>
      <c r="J69" s="9">
        <f t="shared" si="6"/>
        <v>0.91128531690383663</v>
      </c>
      <c r="K69" s="64">
        <f t="shared" si="7"/>
        <v>0.84893025493813712</v>
      </c>
      <c r="L69" s="65">
        <f t="shared" si="4"/>
        <v>2.006131682782249E-2</v>
      </c>
      <c r="M69" s="65">
        <f t="shared" si="11"/>
        <v>0.96441060614500806</v>
      </c>
      <c r="N69" s="4">
        <f t="shared" si="12"/>
        <v>6.1831000000012182E-3</v>
      </c>
      <c r="O69" s="9">
        <f t="shared" si="13"/>
        <v>3.6946787347463809E-2</v>
      </c>
      <c r="P69" s="9">
        <f t="shared" si="19"/>
        <v>33.99516024766524</v>
      </c>
      <c r="Q69" s="9">
        <f t="shared" si="14"/>
        <v>8.1335800434702938E-4</v>
      </c>
      <c r="R69" s="9">
        <f t="shared" si="20"/>
        <v>0.74837997243071497</v>
      </c>
      <c r="S69" s="7">
        <f t="shared" si="8"/>
        <v>0.30664142446839765</v>
      </c>
      <c r="T69" s="7">
        <f t="shared" si="15"/>
        <v>0.88057237204182726</v>
      </c>
      <c r="U69" s="37">
        <f t="shared" si="16"/>
        <v>0.77599724397700076</v>
      </c>
      <c r="V69" s="86" t="str">
        <f t="shared" si="21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40.8845071</v>
      </c>
      <c r="F70" s="9">
        <f t="shared" si="5"/>
        <v>0.9025866813428729</v>
      </c>
      <c r="G70" s="62">
        <v>492.25763016157998</v>
      </c>
      <c r="H70" s="63">
        <v>44.546999999999997</v>
      </c>
      <c r="I70" s="9">
        <f t="shared" si="10"/>
        <v>1.0865121951219512</v>
      </c>
      <c r="J70" s="9">
        <f t="shared" si="6"/>
        <v>0.96455429097357359</v>
      </c>
      <c r="K70" s="64">
        <f t="shared" si="7"/>
        <v>0.89775873579733967</v>
      </c>
      <c r="L70" s="65">
        <f t="shared" si="4"/>
        <v>2.1233996499143062E-2</v>
      </c>
      <c r="M70" s="65">
        <f t="shared" si="11"/>
        <v>0.9856446026441511</v>
      </c>
      <c r="N70" s="4">
        <f t="shared" si="12"/>
        <v>5.0816899999993836E-2</v>
      </c>
      <c r="O70" s="9">
        <f t="shared" si="13"/>
        <v>0.30365370088737625</v>
      </c>
      <c r="P70" s="9">
        <f t="shared" si="19"/>
        <v>34.298813948552613</v>
      </c>
      <c r="Q70" s="9">
        <f t="shared" si="14"/>
        <v>6.6847264917419104E-3</v>
      </c>
      <c r="R70" s="9">
        <f t="shared" si="20"/>
        <v>0.75506469892245687</v>
      </c>
      <c r="S70" s="7">
        <f t="shared" si="8"/>
        <v>0.19310792839013929</v>
      </c>
      <c r="T70" s="7">
        <f t="shared" si="15"/>
        <v>0.9025866813428729</v>
      </c>
      <c r="U70" s="37">
        <f t="shared" si="16"/>
        <v>0.76606182075859153</v>
      </c>
      <c r="V70" s="86" t="str">
        <f t="shared" si="21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41.881690200000001</v>
      </c>
      <c r="F71" s="9">
        <f t="shared" si="5"/>
        <v>0.92460099064391865</v>
      </c>
      <c r="G71" s="62">
        <v>504.26391382405802</v>
      </c>
      <c r="H71" s="63">
        <v>45.595999999999997</v>
      </c>
      <c r="I71" s="9">
        <f t="shared" si="10"/>
        <v>1.0856190476190475</v>
      </c>
      <c r="J71" s="9">
        <f t="shared" si="6"/>
        <v>0.96626897096236475</v>
      </c>
      <c r="K71" s="64">
        <f t="shared" si="7"/>
        <v>0.89861537581241757</v>
      </c>
      <c r="L71" s="65">
        <f t="shared" si="4"/>
        <v>2.1271743994768624E-2</v>
      </c>
      <c r="M71" s="65">
        <f t="shared" si="11"/>
        <v>1.0069163466389197</v>
      </c>
      <c r="N71" s="4">
        <f t="shared" si="12"/>
        <v>5.1816899999998611E-2</v>
      </c>
      <c r="O71" s="9">
        <f t="shared" si="13"/>
        <v>0.30962914804942004</v>
      </c>
      <c r="P71" s="9">
        <f t="shared" si="19"/>
        <v>34.608443096602031</v>
      </c>
      <c r="Q71" s="9">
        <f t="shared" si="14"/>
        <v>6.8162718337791981E-3</v>
      </c>
      <c r="R71" s="9">
        <f t="shared" si="20"/>
        <v>0.76188097075623606</v>
      </c>
      <c r="S71" s="7">
        <f t="shared" si="8"/>
        <v>0.15127979825604662</v>
      </c>
      <c r="T71" s="7">
        <f t="shared" si="15"/>
        <v>0.92460099064391865</v>
      </c>
      <c r="U71" s="37">
        <f t="shared" si="16"/>
        <v>0.75664773275296393</v>
      </c>
      <c r="V71" s="86" t="str">
        <f t="shared" si="21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42.878873300000002</v>
      </c>
      <c r="F72" s="9">
        <f t="shared" si="5"/>
        <v>0.94661529994496429</v>
      </c>
      <c r="G72" s="62">
        <v>516.27019748653504</v>
      </c>
      <c r="H72" s="63">
        <v>46.606000000000002</v>
      </c>
      <c r="I72" s="9">
        <f t="shared" si="10"/>
        <v>1.0838604651162791</v>
      </c>
      <c r="J72" s="9">
        <f t="shared" si="6"/>
        <v>0.93185426769085999</v>
      </c>
      <c r="K72" s="64">
        <f t="shared" si="7"/>
        <v>0.86520641522454411</v>
      </c>
      <c r="L72" s="65">
        <f t="shared" si="4"/>
        <v>2.0514128072446011E-2</v>
      </c>
      <c r="M72" s="65">
        <f t="shared" si="11"/>
        <v>1.0274304747113656</v>
      </c>
      <c r="N72" s="4">
        <f t="shared" si="12"/>
        <v>1.2816900000004239E-2</v>
      </c>
      <c r="O72" s="9">
        <f t="shared" si="13"/>
        <v>7.6586708730858669E-2</v>
      </c>
      <c r="P72" s="9">
        <f t="shared" si="19"/>
        <v>34.685029805332888</v>
      </c>
      <c r="Q72" s="9">
        <f t="shared" si="14"/>
        <v>1.6860034943502185E-3</v>
      </c>
      <c r="R72" s="9">
        <f t="shared" si="20"/>
        <v>0.76356697425058628</v>
      </c>
      <c r="S72" s="7">
        <f t="shared" si="8"/>
        <v>0.29170280656339548</v>
      </c>
      <c r="T72" s="7">
        <f t="shared" si="15"/>
        <v>0.94661529994496429</v>
      </c>
      <c r="U72" s="37">
        <f t="shared" si="16"/>
        <v>0.74318116217556607</v>
      </c>
      <c r="V72" s="86" t="str">
        <f t="shared" si="21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43.876056399999996</v>
      </c>
      <c r="F73" s="9">
        <f t="shared" si="5"/>
        <v>0.96862960924600994</v>
      </c>
      <c r="G73" s="62">
        <v>528.27648114901297</v>
      </c>
      <c r="H73" s="63">
        <v>47.640999999999998</v>
      </c>
      <c r="I73" s="9">
        <f t="shared" si="10"/>
        <v>1.0827499999999999</v>
      </c>
      <c r="J73" s="9">
        <f t="shared" si="6"/>
        <v>0.95589933040867858</v>
      </c>
      <c r="K73" s="64">
        <f t="shared" si="7"/>
        <v>0.88662241560138177</v>
      </c>
      <c r="L73" s="65">
        <f t="shared" si="4"/>
        <v>2.104346352027911E-2</v>
      </c>
      <c r="M73" s="65">
        <f t="shared" si="11"/>
        <v>1.0484739382316448</v>
      </c>
      <c r="N73" s="4">
        <f t="shared" si="12"/>
        <v>3.7816900000002818E-2</v>
      </c>
      <c r="O73" s="9">
        <f t="shared" si="13"/>
        <v>0.22597288778123156</v>
      </c>
      <c r="P73" s="9">
        <f t="shared" si="19"/>
        <v>34.911002693114121</v>
      </c>
      <c r="Q73" s="9">
        <f t="shared" si="14"/>
        <v>4.9746370452665176E-3</v>
      </c>
      <c r="R73" s="9">
        <f t="shared" si="20"/>
        <v>0.76854161129585286</v>
      </c>
      <c r="S73" s="7">
        <f t="shared" si="8"/>
        <v>0.27377646507732578</v>
      </c>
      <c r="T73" s="7">
        <f t="shared" si="15"/>
        <v>0.96862960924600994</v>
      </c>
      <c r="U73" s="37">
        <f t="shared" si="16"/>
        <v>0.73300974232328031</v>
      </c>
      <c r="V73" s="86" t="str">
        <f t="shared" si="21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44.873239499999997</v>
      </c>
      <c r="F74" s="9">
        <f t="shared" si="5"/>
        <v>0.99064391854705569</v>
      </c>
      <c r="G74" s="62">
        <v>540.28276481149101</v>
      </c>
      <c r="H74" s="63">
        <v>48.698</v>
      </c>
      <c r="I74" s="9">
        <f t="shared" si="10"/>
        <v>1.0821777777777777</v>
      </c>
      <c r="J74" s="9">
        <f t="shared" si="6"/>
        <v>0.97673415746026737</v>
      </c>
      <c r="K74" s="64">
        <f t="shared" si="7"/>
        <v>0.90546849593301026</v>
      </c>
      <c r="L74" s="65">
        <f t="shared" si="4"/>
        <v>2.150212784722658E-2</v>
      </c>
      <c r="M74" s="65">
        <f t="shared" si="11"/>
        <v>1.0699760660788713</v>
      </c>
      <c r="N74" s="4">
        <f t="shared" si="12"/>
        <v>5.9816900000001283E-2</v>
      </c>
      <c r="O74" s="9">
        <f t="shared" si="13"/>
        <v>0.35743272534555803</v>
      </c>
      <c r="P74" s="9">
        <f t="shared" si="19"/>
        <v>35.268435418459681</v>
      </c>
      <c r="Q74" s="9">
        <f t="shared" si="14"/>
        <v>7.8686345700728251E-3</v>
      </c>
      <c r="R74" s="9">
        <f t="shared" si="20"/>
        <v>0.77641024586592566</v>
      </c>
      <c r="S74" s="7">
        <f t="shared" si="8"/>
        <v>0.16920613974207099</v>
      </c>
      <c r="T74" s="7">
        <f t="shared" si="15"/>
        <v>0.99064391854705569</v>
      </c>
      <c r="U74" s="37">
        <f t="shared" si="16"/>
        <v>0.72563328328569732</v>
      </c>
      <c r="V74" s="86" t="str">
        <f t="shared" si="21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45.870422599999998</v>
      </c>
      <c r="F75" s="9">
        <f t="shared" si="5"/>
        <v>1.0126582278481013</v>
      </c>
      <c r="G75" s="62">
        <v>552.28904847396802</v>
      </c>
      <c r="H75" s="63">
        <v>49.726999999999997</v>
      </c>
      <c r="I75" s="9">
        <f t="shared" si="10"/>
        <v>1.0810217391304346</v>
      </c>
      <c r="J75" s="9">
        <f t="shared" si="6"/>
        <v>0.95187724978381638</v>
      </c>
      <c r="K75" s="64">
        <f t="shared" si="7"/>
        <v>0.88148257551093878</v>
      </c>
      <c r="L75" s="65">
        <f t="shared" si="4"/>
        <v>2.0954920193369652E-2</v>
      </c>
      <c r="M75" s="65">
        <f t="shared" si="11"/>
        <v>1.0909309862722409</v>
      </c>
      <c r="N75" s="4">
        <f t="shared" si="12"/>
        <v>3.1816899999995485E-2</v>
      </c>
      <c r="O75" s="9">
        <f t="shared" si="13"/>
        <v>0.19012020480909622</v>
      </c>
      <c r="P75" s="9">
        <f t="shared" si="19"/>
        <v>35.458555623268779</v>
      </c>
      <c r="Q75" s="9">
        <f t="shared" si="14"/>
        <v>4.1853649930455967E-3</v>
      </c>
      <c r="R75" s="9">
        <f t="shared" si="20"/>
        <v>0.78059561085897122</v>
      </c>
      <c r="S75" s="7">
        <f t="shared" si="8"/>
        <v>9.152532663588378E-2</v>
      </c>
      <c r="T75" s="7">
        <f t="shared" si="15"/>
        <v>1.0126582278481013</v>
      </c>
      <c r="U75" s="37">
        <f t="shared" si="16"/>
        <v>0.71553161536487353</v>
      </c>
      <c r="V75" s="86" t="str">
        <f t="shared" si="21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46.867605699999999</v>
      </c>
      <c r="F76" s="9">
        <f t="shared" si="5"/>
        <v>1.034672537149147</v>
      </c>
      <c r="G76" s="62">
        <v>564.29533213644595</v>
      </c>
      <c r="H76" s="63">
        <v>50.749000000000002</v>
      </c>
      <c r="I76" s="9">
        <f t="shared" si="10"/>
        <v>1.0797659574468086</v>
      </c>
      <c r="J76" s="9">
        <f t="shared" si="6"/>
        <v>0.94650140889476164</v>
      </c>
      <c r="K76" s="64">
        <f t="shared" si="7"/>
        <v>0.8754860954054301</v>
      </c>
      <c r="L76" s="65">
        <f t="shared" si="4"/>
        <v>2.0836574769284792E-2</v>
      </c>
      <c r="M76" s="65">
        <f t="shared" si="11"/>
        <v>1.1117675610415256</v>
      </c>
      <c r="N76" s="4">
        <f t="shared" si="12"/>
        <v>2.4816900000004694E-2</v>
      </c>
      <c r="O76" s="9">
        <f t="shared" si="13"/>
        <v>0.14829207467504446</v>
      </c>
      <c r="P76" s="9">
        <f t="shared" si="19"/>
        <v>35.60684769794382</v>
      </c>
      <c r="Q76" s="9">
        <f t="shared" si="14"/>
        <v>3.2645475987901919E-3</v>
      </c>
      <c r="R76" s="9">
        <f t="shared" si="20"/>
        <v>0.78386015845776147</v>
      </c>
      <c r="S76" s="7">
        <f t="shared" si="8"/>
        <v>6.4635814406790171E-2</v>
      </c>
      <c r="T76" s="7">
        <f t="shared" si="15"/>
        <v>1.034672537149147</v>
      </c>
      <c r="U76" s="37">
        <f t="shared" si="16"/>
        <v>0.7050575911060275</v>
      </c>
      <c r="V76" s="86" t="str">
        <f t="shared" si="21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47.864788799999999</v>
      </c>
      <c r="F77" s="9">
        <f t="shared" si="5"/>
        <v>1.0566868464501926</v>
      </c>
      <c r="G77" s="62">
        <v>576.30161579892297</v>
      </c>
      <c r="H77" s="63">
        <v>51.752000000000002</v>
      </c>
      <c r="I77" s="9">
        <f t="shared" si="10"/>
        <v>1.0781666666666667</v>
      </c>
      <c r="J77" s="9">
        <f t="shared" si="6"/>
        <v>0.93028288761786992</v>
      </c>
      <c r="K77" s="64">
        <f t="shared" si="7"/>
        <v>0.85920993511902322</v>
      </c>
      <c r="L77" s="65">
        <f t="shared" si="4"/>
        <v>2.0479535225489707E-2</v>
      </c>
      <c r="M77" s="65">
        <f t="shared" si="11"/>
        <v>1.1322470962670153</v>
      </c>
      <c r="N77" s="4">
        <f t="shared" si="12"/>
        <v>5.8168999999992366E-3</v>
      </c>
      <c r="O77" s="9">
        <f t="shared" si="13"/>
        <v>3.4758578596721983E-2</v>
      </c>
      <c r="P77" s="9">
        <f t="shared" si="19"/>
        <v>35.641606276540543</v>
      </c>
      <c r="Q77" s="9">
        <f t="shared" si="14"/>
        <v>7.6518610009294408E-4</v>
      </c>
      <c r="R77" s="9">
        <f t="shared" si="20"/>
        <v>0.78462534455785438</v>
      </c>
      <c r="S77" s="7">
        <f t="shared" si="8"/>
        <v>0.15725524541802446</v>
      </c>
      <c r="T77" s="7">
        <f t="shared" si="15"/>
        <v>1.0566868464501926</v>
      </c>
      <c r="U77" s="37">
        <f t="shared" si="16"/>
        <v>0.69298066397762526</v>
      </c>
      <c r="V77" s="86" t="str">
        <f t="shared" si="21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48.8619719</v>
      </c>
      <c r="F78" s="9">
        <f t="shared" si="5"/>
        <v>1.0787011557512385</v>
      </c>
      <c r="G78" s="62">
        <v>588.30789946140101</v>
      </c>
      <c r="H78" s="63">
        <v>52.765000000000001</v>
      </c>
      <c r="I78" s="9">
        <f t="shared" si="10"/>
        <v>1.0768367346938776</v>
      </c>
      <c r="J78" s="9">
        <f t="shared" si="6"/>
        <v>0.94071827916232165</v>
      </c>
      <c r="K78" s="64">
        <f t="shared" si="7"/>
        <v>0.8677763352697595</v>
      </c>
      <c r="L78" s="65">
        <f t="shared" si="4"/>
        <v>2.0709263162626786E-2</v>
      </c>
      <c r="M78" s="65">
        <f t="shared" si="11"/>
        <v>1.1529563594296421</v>
      </c>
      <c r="N78" s="4">
        <f t="shared" si="12"/>
        <v>1.5816899999997247E-2</v>
      </c>
      <c r="O78" s="9">
        <f t="shared" si="13"/>
        <v>9.4513050216862654E-2</v>
      </c>
      <c r="P78" s="9">
        <f t="shared" si="19"/>
        <v>35.736119326757404</v>
      </c>
      <c r="Q78" s="9">
        <f t="shared" si="14"/>
        <v>2.0806395204592773E-3</v>
      </c>
      <c r="R78" s="9">
        <f t="shared" si="20"/>
        <v>0.7867059840783136</v>
      </c>
      <c r="S78" s="7">
        <f t="shared" si="8"/>
        <v>0.23792378210523471</v>
      </c>
      <c r="T78" s="7">
        <f t="shared" si="15"/>
        <v>1.0787011557512385</v>
      </c>
      <c r="U78" s="37">
        <f t="shared" si="16"/>
        <v>0.68233804137000509</v>
      </c>
      <c r="V78" s="86" t="str">
        <f t="shared" si="21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49.859155000000001</v>
      </c>
      <c r="F79" s="9">
        <f t="shared" si="5"/>
        <v>1.1007154650522841</v>
      </c>
      <c r="G79" s="62">
        <v>600.31418312387802</v>
      </c>
      <c r="H79" s="63">
        <v>53.798999999999999</v>
      </c>
      <c r="I79" s="9">
        <f t="shared" si="10"/>
        <v>1.0759799999999999</v>
      </c>
      <c r="J79" s="9">
        <f t="shared" si="6"/>
        <v>0.96098440491458859</v>
      </c>
      <c r="K79" s="64">
        <f t="shared" si="7"/>
        <v>0.88576577558630998</v>
      </c>
      <c r="L79" s="65">
        <f t="shared" si="4"/>
        <v>2.1155407923271075E-2</v>
      </c>
      <c r="M79" s="65">
        <f t="shared" si="11"/>
        <v>1.1741117673529131</v>
      </c>
      <c r="N79" s="4">
        <f t="shared" si="12"/>
        <v>3.6816899999998043E-2</v>
      </c>
      <c r="O79" s="9">
        <f t="shared" si="13"/>
        <v>0.2199974406191878</v>
      </c>
      <c r="P79" s="9">
        <f t="shared" si="19"/>
        <v>35.956116767376592</v>
      </c>
      <c r="Q79" s="9">
        <f t="shared" si="14"/>
        <v>4.8430917032292308E-3</v>
      </c>
      <c r="R79" s="9">
        <f t="shared" si="20"/>
        <v>0.79154907578154288</v>
      </c>
      <c r="S79" s="7">
        <f t="shared" si="8"/>
        <v>0.19609565197113912</v>
      </c>
      <c r="T79" s="7">
        <f t="shared" si="15"/>
        <v>1.1007154650522841</v>
      </c>
      <c r="U79" s="37">
        <f t="shared" si="16"/>
        <v>0.67416842058071291</v>
      </c>
      <c r="V79" s="86" t="str">
        <f t="shared" si="21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50.856338100000002</v>
      </c>
      <c r="F80" s="9">
        <f t="shared" si="5"/>
        <v>1.1227297743533298</v>
      </c>
      <c r="G80" s="62">
        <v>612.32046678635595</v>
      </c>
      <c r="H80" s="63">
        <v>54.838999999999999</v>
      </c>
      <c r="I80" s="9">
        <f t="shared" si="10"/>
        <v>1.0752745098039216</v>
      </c>
      <c r="J80" s="9">
        <f t="shared" si="6"/>
        <v>0.96719487955651917</v>
      </c>
      <c r="K80" s="64">
        <f t="shared" si="7"/>
        <v>0.89090561567675297</v>
      </c>
      <c r="L80" s="65">
        <f t="shared" si="4"/>
        <v>2.1292127232944838E-2</v>
      </c>
      <c r="M80" s="65">
        <f t="shared" si="11"/>
        <v>1.1954038945858581</v>
      </c>
      <c r="N80" s="4">
        <f t="shared" si="12"/>
        <v>4.281689999999827E-2</v>
      </c>
      <c r="O80" s="9">
        <f t="shared" si="13"/>
        <v>0.25585012359128068</v>
      </c>
      <c r="P80" s="9">
        <f t="shared" si="19"/>
        <v>36.211966890967872</v>
      </c>
      <c r="Q80" s="9">
        <f t="shared" si="14"/>
        <v>5.6323637554492175E-3</v>
      </c>
      <c r="R80" s="9">
        <f t="shared" si="20"/>
        <v>0.79718143953699205</v>
      </c>
      <c r="S80" s="7">
        <f t="shared" si="8"/>
        <v>0.27975191223937063</v>
      </c>
      <c r="T80" s="7">
        <f t="shared" si="15"/>
        <v>1.1227297743533298</v>
      </c>
      <c r="U80" s="37">
        <f t="shared" si="16"/>
        <v>0.66687204479384077</v>
      </c>
      <c r="V80" s="86" t="str">
        <f t="shared" si="21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51.853521200000003</v>
      </c>
      <c r="F81" s="9">
        <f t="shared" si="5"/>
        <v>1.1447440836543754</v>
      </c>
      <c r="G81" s="62">
        <v>624.32675044883297</v>
      </c>
      <c r="H81" s="63">
        <v>55.859000000000002</v>
      </c>
      <c r="I81" s="9">
        <f t="shared" si="10"/>
        <v>1.0742115384615385</v>
      </c>
      <c r="J81" s="9">
        <f t="shared" si="6"/>
        <v>0.94953364721889333</v>
      </c>
      <c r="K81" s="64">
        <f t="shared" si="7"/>
        <v>0.8737728153752804</v>
      </c>
      <c r="L81" s="65">
        <f t="shared" si="4"/>
        <v>2.090332740162671E-2</v>
      </c>
      <c r="M81" s="65">
        <f t="shared" si="11"/>
        <v>1.2163072219874849</v>
      </c>
      <c r="N81" s="4">
        <f t="shared" si="12"/>
        <v>2.2816900000002249E-2</v>
      </c>
      <c r="O81" s="9">
        <f t="shared" si="13"/>
        <v>0.13634118035099935</v>
      </c>
      <c r="P81" s="9">
        <f t="shared" si="19"/>
        <v>36.348308071318868</v>
      </c>
      <c r="Q81" s="9">
        <f t="shared" si="14"/>
        <v>3.0014569147165516E-3</v>
      </c>
      <c r="R81" s="9">
        <f t="shared" si="20"/>
        <v>0.80018289645170859</v>
      </c>
      <c r="S81" s="7">
        <f t="shared" si="8"/>
        <v>0.35145727818353634</v>
      </c>
      <c r="T81" s="7">
        <f t="shared" si="15"/>
        <v>1.1447440836543754</v>
      </c>
      <c r="U81" s="37">
        <f t="shared" si="16"/>
        <v>0.6578789322192663</v>
      </c>
      <c r="V81" s="86" t="str">
        <f t="shared" si="21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52.850704299999997</v>
      </c>
      <c r="F82" s="9">
        <f t="shared" si="5"/>
        <v>1.1667583929554211</v>
      </c>
      <c r="G82" s="62">
        <v>636.33303411131101</v>
      </c>
      <c r="H82" s="63">
        <v>56.927</v>
      </c>
      <c r="I82" s="9">
        <f t="shared" si="10"/>
        <v>1.0740943396226414</v>
      </c>
      <c r="J82" s="9">
        <f t="shared" si="6"/>
        <v>0.99432606671702162</v>
      </c>
      <c r="K82" s="64">
        <f t="shared" si="7"/>
        <v>0.91489153609881835</v>
      </c>
      <c r="L82" s="65">
        <f t="shared" si="4"/>
        <v>2.1889401578800698E-2</v>
      </c>
      <c r="M82" s="65">
        <f t="shared" si="11"/>
        <v>1.2381966235662856</v>
      </c>
      <c r="N82" s="4">
        <f t="shared" si="12"/>
        <v>7.0816900000004068E-2</v>
      </c>
      <c r="O82" s="9">
        <f t="shared" si="13"/>
        <v>0.42316264412774252</v>
      </c>
      <c r="P82" s="9">
        <f t="shared" si="19"/>
        <v>36.771470715446611</v>
      </c>
      <c r="Q82" s="9">
        <f t="shared" si="14"/>
        <v>9.3156333324764459E-3</v>
      </c>
      <c r="R82" s="9">
        <f t="shared" si="20"/>
        <v>0.80949852978418502</v>
      </c>
      <c r="S82" s="7">
        <f t="shared" si="8"/>
        <v>0.23194833494323205</v>
      </c>
      <c r="T82" s="7">
        <f t="shared" si="15"/>
        <v>1.1667583929554211</v>
      </c>
      <c r="U82" s="37">
        <f t="shared" si="16"/>
        <v>0.65377219932376063</v>
      </c>
      <c r="V82" s="86" t="str">
        <f t="shared" si="21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53.847887399999998</v>
      </c>
      <c r="F83" s="9">
        <f t="shared" si="5"/>
        <v>1.1887727022564667</v>
      </c>
      <c r="G83" s="62">
        <v>648.33931777378905</v>
      </c>
      <c r="H83" s="63">
        <v>57.970999999999997</v>
      </c>
      <c r="I83" s="9">
        <f t="shared" si="10"/>
        <v>1.073537037037037</v>
      </c>
      <c r="J83" s="9">
        <f t="shared" si="6"/>
        <v>0.97248624312155796</v>
      </c>
      <c r="K83" s="64">
        <f t="shared" si="7"/>
        <v>0.89433217573704626</v>
      </c>
      <c r="L83" s="65">
        <f t="shared" si="4"/>
        <v>2.1408612947089886E-2</v>
      </c>
      <c r="M83" s="65">
        <f t="shared" si="11"/>
        <v>1.2596052365133754</v>
      </c>
      <c r="N83" s="4">
        <f t="shared" si="12"/>
        <v>4.6816899999996053E-2</v>
      </c>
      <c r="O83" s="9">
        <f t="shared" si="13"/>
        <v>0.27975191223932844</v>
      </c>
      <c r="P83" s="9">
        <f t="shared" si="19"/>
        <v>37.051222627685938</v>
      </c>
      <c r="Q83" s="9">
        <f t="shared" si="14"/>
        <v>6.1585451235955631E-3</v>
      </c>
      <c r="R83" s="9">
        <f t="shared" si="20"/>
        <v>0.81565707490778061</v>
      </c>
      <c r="S83" s="7">
        <f t="shared" si="8"/>
        <v>0.13932890393199779</v>
      </c>
      <c r="T83" s="7">
        <f t="shared" si="15"/>
        <v>1.1887727022564667</v>
      </c>
      <c r="U83" s="37">
        <f t="shared" si="16"/>
        <v>0.64754976500855421</v>
      </c>
      <c r="V83" s="86" t="str">
        <f t="shared" si="21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54.845070499999999</v>
      </c>
      <c r="F84" s="9">
        <f t="shared" si="5"/>
        <v>1.2107870115575126</v>
      </c>
      <c r="G84" s="62">
        <v>660.34560143626595</v>
      </c>
      <c r="H84" s="63">
        <v>58.999000000000002</v>
      </c>
      <c r="I84" s="9">
        <f t="shared" si="10"/>
        <v>1.0727090909090911</v>
      </c>
      <c r="J84" s="9">
        <f t="shared" si="6"/>
        <v>0.9583213274801321</v>
      </c>
      <c r="K84" s="64">
        <f t="shared" si="7"/>
        <v>0.88062593549587309</v>
      </c>
      <c r="L84" s="65">
        <f t="shared" si="4"/>
        <v>2.1096782112936315E-2</v>
      </c>
      <c r="M84" s="65">
        <f t="shared" si="11"/>
        <v>1.2807020186263118</v>
      </c>
      <c r="N84" s="4">
        <f t="shared" si="12"/>
        <v>3.0816900000004921E-2</v>
      </c>
      <c r="O84" s="9">
        <f t="shared" si="13"/>
        <v>0.18414475764713736</v>
      </c>
      <c r="P84" s="9">
        <f t="shared" si="19"/>
        <v>37.235367385333078</v>
      </c>
      <c r="Q84" s="9">
        <f t="shared" si="14"/>
        <v>4.0538196510101791E-3</v>
      </c>
      <c r="R84" s="9">
        <f t="shared" si="20"/>
        <v>0.81971089455879076</v>
      </c>
      <c r="S84" s="7">
        <f t="shared" si="8"/>
        <v>0.1303657331889547</v>
      </c>
      <c r="T84" s="7">
        <f t="shared" si="15"/>
        <v>1.2107870115575126</v>
      </c>
      <c r="U84" s="37">
        <f t="shared" si="16"/>
        <v>0.64004810067998275</v>
      </c>
      <c r="V84" s="86" t="str">
        <f t="shared" si="21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55.842253599999999</v>
      </c>
      <c r="F85" s="9">
        <f t="shared" si="5"/>
        <v>1.2328013208585582</v>
      </c>
      <c r="G85" s="62">
        <v>672.35188509874399</v>
      </c>
      <c r="H85" s="63">
        <v>60.012</v>
      </c>
      <c r="I85" s="9">
        <f t="shared" si="10"/>
        <v>1.0716428571428571</v>
      </c>
      <c r="J85" s="9">
        <f t="shared" si="6"/>
        <v>0.94527761114443609</v>
      </c>
      <c r="K85" s="64">
        <f t="shared" si="7"/>
        <v>0.8677763352697595</v>
      </c>
      <c r="L85" s="65">
        <f t="shared" si="4"/>
        <v>2.0809633707087202E-2</v>
      </c>
      <c r="M85" s="65">
        <f t="shared" si="11"/>
        <v>1.3015116523333989</v>
      </c>
      <c r="N85" s="4">
        <f t="shared" si="12"/>
        <v>1.5816899999997247E-2</v>
      </c>
      <c r="O85" s="9">
        <f t="shared" si="13"/>
        <v>9.4513050216862654E-2</v>
      </c>
      <c r="P85" s="9">
        <f t="shared" si="19"/>
        <v>37.329880435549939</v>
      </c>
      <c r="Q85" s="9">
        <f t="shared" si="14"/>
        <v>2.0806395204592773E-3</v>
      </c>
      <c r="R85" s="9">
        <f t="shared" si="20"/>
        <v>0.82179153407924999</v>
      </c>
      <c r="S85" s="7">
        <f t="shared" si="8"/>
        <v>0.14231662751300039</v>
      </c>
      <c r="T85" s="7">
        <f t="shared" si="15"/>
        <v>1.2328013208585582</v>
      </c>
      <c r="U85" s="37">
        <f t="shared" si="16"/>
        <v>0.63141312073995748</v>
      </c>
      <c r="V85" s="86" t="str">
        <f t="shared" si="21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56.8394367</v>
      </c>
      <c r="F86" s="9">
        <f t="shared" si="5"/>
        <v>1.2548156301596038</v>
      </c>
      <c r="G86" s="62">
        <v>684.35816876122101</v>
      </c>
      <c r="H86" s="63">
        <v>61.036999999999999</v>
      </c>
      <c r="I86" s="9">
        <f t="shared" si="10"/>
        <v>1.0708245614035088</v>
      </c>
      <c r="J86" s="9">
        <f t="shared" si="6"/>
        <v>0.95720628471255009</v>
      </c>
      <c r="K86" s="64">
        <f t="shared" si="7"/>
        <v>0.87805601545064549</v>
      </c>
      <c r="L86" s="65">
        <f t="shared" si="4"/>
        <v>2.107223521656687E-2</v>
      </c>
      <c r="M86" s="65">
        <f t="shared" si="11"/>
        <v>1.3225838875499658</v>
      </c>
      <c r="N86" s="4">
        <f t="shared" si="12"/>
        <v>2.7816899999997702E-2</v>
      </c>
      <c r="O86" s="9">
        <f t="shared" si="13"/>
        <v>0.16621841616104843</v>
      </c>
      <c r="P86" s="9">
        <f t="shared" si="19"/>
        <v>37.49609885171099</v>
      </c>
      <c r="Q86" s="9">
        <f t="shared" si="14"/>
        <v>3.6591836248992503E-3</v>
      </c>
      <c r="R86" s="9">
        <f t="shared" si="20"/>
        <v>0.82545071770414924</v>
      </c>
      <c r="S86" s="7">
        <f t="shared" si="8"/>
        <v>0.11542711528392975</v>
      </c>
      <c r="T86" s="7">
        <f t="shared" si="15"/>
        <v>1.2548156301596038</v>
      </c>
      <c r="U86" s="37">
        <f t="shared" si="16"/>
        <v>0.62411974429331962</v>
      </c>
      <c r="V86" s="86" t="str">
        <f t="shared" si="21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57.836619800000001</v>
      </c>
      <c r="F87" s="9">
        <f t="shared" si="5"/>
        <v>1.2768299394606495</v>
      </c>
      <c r="G87" s="62">
        <v>696.36445242369905</v>
      </c>
      <c r="H87" s="63">
        <v>62.054000000000002</v>
      </c>
      <c r="I87" s="9">
        <f t="shared" si="10"/>
        <v>1.0698965517241379</v>
      </c>
      <c r="J87" s="9">
        <f t="shared" si="6"/>
        <v>0.95055919038257286</v>
      </c>
      <c r="K87" s="64">
        <f t="shared" si="7"/>
        <v>0.8712028953300589</v>
      </c>
      <c r="L87" s="65">
        <f t="shared" si="4"/>
        <v>2.0925904026033525E-2</v>
      </c>
      <c r="M87" s="65">
        <f t="shared" si="11"/>
        <v>1.3435097915759993</v>
      </c>
      <c r="N87" s="4">
        <f t="shared" si="12"/>
        <v>1.9816900000002136E-2</v>
      </c>
      <c r="O87" s="9">
        <f t="shared" si="13"/>
        <v>0.1184148388649529</v>
      </c>
      <c r="P87" s="9">
        <f t="shared" si="19"/>
        <v>37.61451369057594</v>
      </c>
      <c r="Q87" s="9">
        <f t="shared" si="14"/>
        <v>2.6068208886065583E-3</v>
      </c>
      <c r="R87" s="9">
        <f t="shared" si="20"/>
        <v>0.82805753859275577</v>
      </c>
      <c r="S87" s="7">
        <f t="shared" si="8"/>
        <v>0.32267414674879213</v>
      </c>
      <c r="T87" s="7">
        <f t="shared" si="15"/>
        <v>1.2768299394606495</v>
      </c>
      <c r="U87" s="37">
        <f t="shared" si="16"/>
        <v>0.61633904254721206</v>
      </c>
      <c r="V87" s="86" t="str">
        <f t="shared" si="21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58.833802900000002</v>
      </c>
      <c r="F88" s="9">
        <f t="shared" si="5"/>
        <v>1.2988442487616951</v>
      </c>
      <c r="G88" s="62">
        <v>708.37073608617595</v>
      </c>
      <c r="H88" s="63">
        <v>63.07</v>
      </c>
      <c r="I88" s="9">
        <f t="shared" si="10"/>
        <v>1.0689830508474576</v>
      </c>
      <c r="J88" s="9">
        <f t="shared" si="6"/>
        <v>0.95043602346598854</v>
      </c>
      <c r="K88" s="64">
        <f t="shared" si="7"/>
        <v>0.870346255314981</v>
      </c>
      <c r="L88" s="65">
        <f t="shared" si="4"/>
        <v>2.0923192591436181E-2</v>
      </c>
      <c r="M88" s="65">
        <f t="shared" si="11"/>
        <v>1.3644329841674354</v>
      </c>
      <c r="N88" s="4">
        <f t="shared" si="12"/>
        <v>1.8816899999997361E-2</v>
      </c>
      <c r="O88" s="9">
        <f t="shared" si="13"/>
        <v>0.11243939170290911</v>
      </c>
      <c r="P88" s="9">
        <f t="shared" si="19"/>
        <v>37.726953082278847</v>
      </c>
      <c r="Q88" s="9">
        <f t="shared" si="14"/>
        <v>2.4752755465692706E-3</v>
      </c>
      <c r="R88" s="9">
        <f t="shared" si="20"/>
        <v>0.830532814139325</v>
      </c>
      <c r="S88" s="7">
        <f t="shared" si="8"/>
        <v>0.45114626073213898</v>
      </c>
      <c r="T88" s="7">
        <f t="shared" si="15"/>
        <v>1.2988442487616951</v>
      </c>
      <c r="U88" s="37">
        <f t="shared" si="16"/>
        <v>0.60870180051100753</v>
      </c>
      <c r="V88" s="86" t="str">
        <f t="shared" si="21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59.830985999999996</v>
      </c>
      <c r="F89" s="9">
        <f t="shared" si="5"/>
        <v>1.3208585580627408</v>
      </c>
      <c r="G89" s="62">
        <v>720.37701974865399</v>
      </c>
      <c r="H89" s="63">
        <v>63.978000000000002</v>
      </c>
      <c r="I89" s="9">
        <f t="shared" si="10"/>
        <v>1.0663</v>
      </c>
      <c r="J89" s="9">
        <f t="shared" si="6"/>
        <v>0.85154271780924806</v>
      </c>
      <c r="K89" s="64">
        <f t="shared" si="7"/>
        <v>0.77782913368701301</v>
      </c>
      <c r="L89" s="65">
        <f t="shared" si="4"/>
        <v>1.8746124772905846E-2</v>
      </c>
      <c r="M89" s="65">
        <f t="shared" si="11"/>
        <v>1.3831791089403414</v>
      </c>
      <c r="N89" s="4">
        <f t="shared" si="12"/>
        <v>8.9183099999992521E-2</v>
      </c>
      <c r="O89" s="9">
        <f t="shared" si="13"/>
        <v>0.53290890179467809</v>
      </c>
      <c r="P89" s="9">
        <f t="shared" si="19"/>
        <v>38.259861984073524</v>
      </c>
      <c r="Q89" s="9">
        <f t="shared" si="14"/>
        <v>1.1731621393388621E-2</v>
      </c>
      <c r="R89" s="9">
        <f t="shared" si="20"/>
        <v>0.84226443553271357</v>
      </c>
      <c r="S89" s="7">
        <f t="shared" si="8"/>
        <v>0.19420203276551029</v>
      </c>
      <c r="T89" s="7">
        <f t="shared" si="15"/>
        <v>1.3208585580627408</v>
      </c>
      <c r="U89" s="37">
        <f t="shared" si="16"/>
        <v>0.60893374552047386</v>
      </c>
      <c r="V89" s="86" t="str">
        <f t="shared" si="21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60.828169099999997</v>
      </c>
      <c r="F90" s="9">
        <f t="shared" si="5"/>
        <v>1.3428728673637866</v>
      </c>
      <c r="G90" s="62">
        <v>732.38330341113101</v>
      </c>
      <c r="H90" s="63">
        <v>65.037000000000006</v>
      </c>
      <c r="I90" s="9">
        <f t="shared" si="10"/>
        <v>1.0661803278688526</v>
      </c>
      <c r="J90" s="9">
        <f t="shared" si="6"/>
        <v>0.99326537201900866</v>
      </c>
      <c r="K90" s="64">
        <f t="shared" si="7"/>
        <v>0.90718177596315996</v>
      </c>
      <c r="L90" s="65">
        <f t="shared" si="4"/>
        <v>2.1866051117644662E-2</v>
      </c>
      <c r="M90" s="65">
        <f t="shared" si="11"/>
        <v>1.4050451600579861</v>
      </c>
      <c r="N90" s="4">
        <f t="shared" si="12"/>
        <v>6.1816900000003727E-2</v>
      </c>
      <c r="O90" s="9">
        <f t="shared" si="13"/>
        <v>0.36938361966960315</v>
      </c>
      <c r="P90" s="9">
        <f t="shared" si="19"/>
        <v>38.629245603743129</v>
      </c>
      <c r="Q90" s="9">
        <f t="shared" si="14"/>
        <v>8.1317252541464654E-3</v>
      </c>
      <c r="R90" s="9">
        <f t="shared" si="20"/>
        <v>0.85039616078686009</v>
      </c>
      <c r="S90" s="7">
        <f t="shared" si="8"/>
        <v>0.3346250410728378</v>
      </c>
      <c r="T90" s="7">
        <f t="shared" si="15"/>
        <v>1.3428728673637866</v>
      </c>
      <c r="U90" s="37">
        <f t="shared" si="16"/>
        <v>0.60524471736678154</v>
      </c>
      <c r="V90" s="86" t="str">
        <f t="shared" si="21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61.825352199999998</v>
      </c>
      <c r="F91" s="9">
        <f t="shared" si="5"/>
        <v>1.3648871766648323</v>
      </c>
      <c r="G91" s="62">
        <v>744.38958707360905</v>
      </c>
      <c r="H91" s="63">
        <v>66.031000000000006</v>
      </c>
      <c r="I91" s="9">
        <f t="shared" si="10"/>
        <v>1.0650161290322582</v>
      </c>
      <c r="J91" s="9">
        <f t="shared" si="6"/>
        <v>0.93331919855825263</v>
      </c>
      <c r="K91" s="64">
        <f t="shared" si="7"/>
        <v>0.85150017498335862</v>
      </c>
      <c r="L91" s="65">
        <f t="shared" si="4"/>
        <v>2.0546377513665441E-2</v>
      </c>
      <c r="M91" s="65">
        <f t="shared" si="11"/>
        <v>1.4255915375716515</v>
      </c>
      <c r="N91" s="4">
        <f t="shared" si="12"/>
        <v>3.1831000000011045E-3</v>
      </c>
      <c r="O91" s="9">
        <f t="shared" si="13"/>
        <v>1.9020445861417361E-2</v>
      </c>
      <c r="P91" s="9">
        <f t="shared" si="19"/>
        <v>38.648266049604544</v>
      </c>
      <c r="Q91" s="9">
        <f t="shared" si="14"/>
        <v>4.1872197823703607E-4</v>
      </c>
      <c r="R91" s="9">
        <f t="shared" si="20"/>
        <v>0.85081488276509709</v>
      </c>
      <c r="S91" s="7">
        <f t="shared" si="8"/>
        <v>0.59645061182612102</v>
      </c>
      <c r="T91" s="7">
        <f t="shared" si="15"/>
        <v>1.3648871766648323</v>
      </c>
      <c r="U91" s="37">
        <f t="shared" si="16"/>
        <v>0.59681532917512459</v>
      </c>
      <c r="V91" s="86" t="str">
        <f t="shared" si="21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62.822535299999998</v>
      </c>
      <c r="F92" s="9">
        <f t="shared" si="5"/>
        <v>1.3869014859658779</v>
      </c>
      <c r="G92" s="62">
        <v>756.39587073608595</v>
      </c>
      <c r="H92" s="63">
        <v>67.137</v>
      </c>
      <c r="I92" s="9">
        <f t="shared" si="10"/>
        <v>1.0656666666666668</v>
      </c>
      <c r="J92" s="9">
        <f t="shared" si="6"/>
        <v>1.0378479824835731</v>
      </c>
      <c r="K92" s="64">
        <f t="shared" si="7"/>
        <v>0.94744385667162001</v>
      </c>
      <c r="L92" s="65">
        <f t="shared" si="4"/>
        <v>2.284750649385962E-2</v>
      </c>
      <c r="M92" s="65">
        <f t="shared" si="11"/>
        <v>1.448439044065511</v>
      </c>
      <c r="N92" s="4">
        <f t="shared" si="12"/>
        <v>0.10881689999999367</v>
      </c>
      <c r="O92" s="9">
        <f t="shared" si="13"/>
        <v>0.65022963628426012</v>
      </c>
      <c r="P92" s="9">
        <f t="shared" si="19"/>
        <v>39.298495685888803</v>
      </c>
      <c r="Q92" s="9">
        <f t="shared" si="14"/>
        <v>1.4314356329868138E-2</v>
      </c>
      <c r="R92" s="9">
        <f t="shared" si="20"/>
        <v>0.8651292390949652</v>
      </c>
      <c r="S92" s="7">
        <f t="shared" si="8"/>
        <v>0.32267414674879463</v>
      </c>
      <c r="T92" s="7">
        <f t="shared" si="15"/>
        <v>1.3869014859658779</v>
      </c>
      <c r="U92" s="37">
        <f t="shared" si="16"/>
        <v>0.59728384334814744</v>
      </c>
      <c r="V92" s="86" t="str">
        <f t="shared" si="21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63.819718399999999</v>
      </c>
      <c r="F93" s="9">
        <f t="shared" si="5"/>
        <v>1.4089157952669236</v>
      </c>
      <c r="G93" s="62">
        <v>768.40215439856399</v>
      </c>
      <c r="H93" s="63">
        <v>68.224999999999994</v>
      </c>
      <c r="I93" s="9">
        <f t="shared" si="10"/>
        <v>1.0660156249999999</v>
      </c>
      <c r="J93" s="9">
        <f t="shared" si="6"/>
        <v>1.0206229388054175</v>
      </c>
      <c r="K93" s="64">
        <f t="shared" si="7"/>
        <v>0.93202433640029092</v>
      </c>
      <c r="L93" s="65">
        <f t="shared" ref="L93:L105" si="22">J93/$C$4</f>
        <v>2.2468309054604681E-2</v>
      </c>
      <c r="M93" s="65">
        <f t="shared" si="11"/>
        <v>1.4709073531201158</v>
      </c>
      <c r="N93" s="4">
        <f t="shared" si="12"/>
        <v>9.0816899999992984E-2</v>
      </c>
      <c r="O93" s="9">
        <f t="shared" si="13"/>
        <v>0.54267158736798138</v>
      </c>
      <c r="P93" s="9">
        <f t="shared" si="19"/>
        <v>39.841167273256787</v>
      </c>
      <c r="Q93" s="9">
        <f t="shared" si="14"/>
        <v>1.1946540173208177E-2</v>
      </c>
      <c r="R93" s="9">
        <f t="shared" si="20"/>
        <v>0.87707577926817337</v>
      </c>
      <c r="S93" s="7">
        <f t="shared" si="8"/>
        <v>7.1705365944185848E-2</v>
      </c>
      <c r="T93" s="7">
        <f t="shared" si="15"/>
        <v>1.4089157952669236</v>
      </c>
      <c r="U93" s="37">
        <f t="shared" si="16"/>
        <v>0.59628213660615947</v>
      </c>
      <c r="V93" s="86" t="str">
        <f t="shared" si="21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64.8169015</v>
      </c>
      <c r="F94" s="9">
        <f t="shared" ref="F94:F105" si="23">D94/$C$4</f>
        <v>1.4309301045679692</v>
      </c>
      <c r="G94" s="62">
        <v>780.40843806104203</v>
      </c>
      <c r="H94" s="63">
        <v>69.204999999999998</v>
      </c>
      <c r="I94" s="9">
        <f t="shared" si="10"/>
        <v>1.0646923076923076</v>
      </c>
      <c r="J94" s="9">
        <f t="shared" ref="J94:J105" si="24">(H94-H93)/I94</f>
        <v>0.92045372444187945</v>
      </c>
      <c r="K94" s="64">
        <f t="shared" ref="K94:K105" si="25">(H94-H93)/$G$12</f>
        <v>0.83950721477232904</v>
      </c>
      <c r="L94" s="65">
        <f t="shared" si="22"/>
        <v>2.0263152987163004E-2</v>
      </c>
      <c r="M94" s="65">
        <f t="shared" si="11"/>
        <v>1.4911705061072789</v>
      </c>
      <c r="N94" s="4">
        <f t="shared" si="12"/>
        <v>1.7183099999996898E-2</v>
      </c>
      <c r="O94" s="9">
        <f t="shared" si="13"/>
        <v>0.1026767061296058</v>
      </c>
      <c r="P94" s="9">
        <f t="shared" si="19"/>
        <v>39.943843979386394</v>
      </c>
      <c r="Q94" s="9">
        <f t="shared" si="14"/>
        <v>2.2603567667497152E-3</v>
      </c>
      <c r="R94" s="9">
        <f t="shared" si="20"/>
        <v>0.87933613603492311</v>
      </c>
      <c r="S94" s="7">
        <f>SLOPE(R94:R96,F94:F96)</f>
        <v>0.10347622095988618</v>
      </c>
      <c r="T94" s="7">
        <f t="shared" si="15"/>
        <v>1.4309301045679692</v>
      </c>
      <c r="U94" s="37">
        <f t="shared" si="16"/>
        <v>0.58969523098363996</v>
      </c>
      <c r="V94" s="86" t="str">
        <f t="shared" si="21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6">D95*$C$6</f>
        <v>65.814084600000001</v>
      </c>
      <c r="F95" s="9">
        <f t="shared" si="23"/>
        <v>1.4529444138690149</v>
      </c>
      <c r="G95" s="62">
        <v>792.41472172351905</v>
      </c>
      <c r="H95" s="63">
        <v>70.209000000000003</v>
      </c>
      <c r="I95" s="9">
        <f t="shared" ref="I95:I105" si="27">H95/D95</f>
        <v>1.0637727272727273</v>
      </c>
      <c r="J95" s="9">
        <f t="shared" si="24"/>
        <v>0.94381062256976056</v>
      </c>
      <c r="K95" s="64">
        <f t="shared" si="25"/>
        <v>0.86006657513410112</v>
      </c>
      <c r="L95" s="65">
        <f t="shared" si="22"/>
        <v>2.0777338966863193E-2</v>
      </c>
      <c r="M95" s="65">
        <f t="shared" ref="M95:M105" si="28">L95+M94</f>
        <v>1.5119478450741421</v>
      </c>
      <c r="N95" s="4">
        <f t="shared" ref="N95:N105" si="29">ABS((H95-H94)-(E95-E94))</f>
        <v>6.8169000000040114E-3</v>
      </c>
      <c r="O95" s="9">
        <f t="shared" ref="O95:O105" si="30">N95/($G$12-1)</f>
        <v>4.0734025758765773E-2</v>
      </c>
      <c r="P95" s="9">
        <f t="shared" si="19"/>
        <v>39.98457800514516</v>
      </c>
      <c r="Q95" s="9">
        <f t="shared" ref="Q95:Q105" si="31">O95/$C$4</f>
        <v>8.9673144213023174E-4</v>
      </c>
      <c r="R95" s="9">
        <f t="shared" si="20"/>
        <v>0.88023286747705332</v>
      </c>
      <c r="S95" s="7"/>
      <c r="T95" s="7">
        <f t="shared" ref="T95:T105" si="32">IF((ABS(F95-R95))&gt;$L$4,F95,"")</f>
        <v>1.4529444138690149</v>
      </c>
      <c r="U95" s="37">
        <f t="shared" ref="U95:U105" si="33">R95/M95</f>
        <v>0.58218467676964669</v>
      </c>
      <c r="V95" s="86" t="str">
        <f t="shared" ref="V95:V105" si="34">IF(F95&lt;=$L$5,(R95-F95),"")</f>
        <v/>
      </c>
      <c r="W95" s="87" t="str">
        <f t="shared" ref="W95:W105" si="35">IF(F95&lt;=$L$5,$W$29,"")</f>
        <v/>
      </c>
      <c r="X95" s="7"/>
    </row>
    <row r="96" spans="2:24">
      <c r="B96" s="75"/>
      <c r="C96" s="76"/>
      <c r="D96" s="61">
        <v>67</v>
      </c>
      <c r="E96" s="4">
        <f t="shared" si="26"/>
        <v>66.811267700000002</v>
      </c>
      <c r="F96" s="9">
        <f t="shared" si="23"/>
        <v>1.4749587231700607</v>
      </c>
      <c r="G96" s="62">
        <v>804.42100538599698</v>
      </c>
      <c r="H96" s="63">
        <v>71.233999999999995</v>
      </c>
      <c r="I96" s="9">
        <f t="shared" si="27"/>
        <v>1.0631940298507463</v>
      </c>
      <c r="J96" s="9">
        <f t="shared" si="24"/>
        <v>0.96407614341465353</v>
      </c>
      <c r="K96" s="64">
        <f t="shared" si="25"/>
        <v>0.87805601545063938</v>
      </c>
      <c r="L96" s="65">
        <f t="shared" si="22"/>
        <v>2.1223470410889456E-2</v>
      </c>
      <c r="M96" s="65">
        <f t="shared" si="28"/>
        <v>1.5331713154850317</v>
      </c>
      <c r="N96" s="4">
        <f t="shared" si="29"/>
        <v>2.7816899999990596E-2</v>
      </c>
      <c r="O96" s="9">
        <f t="shared" si="30"/>
        <v>0.16621841616100599</v>
      </c>
      <c r="P96" s="9">
        <f t="shared" ref="P96:P105" si="36">O96+P95</f>
        <v>40.150796421306168</v>
      </c>
      <c r="Q96" s="9">
        <f t="shared" si="31"/>
        <v>3.6591836248983161E-3</v>
      </c>
      <c r="R96" s="9">
        <f t="shared" ref="R96:R105" si="37">Q96+R95</f>
        <v>0.88389205110195168</v>
      </c>
      <c r="S96" s="7"/>
      <c r="T96" s="7">
        <f t="shared" si="32"/>
        <v>1.4749587231700607</v>
      </c>
      <c r="U96" s="37">
        <f t="shared" si="33"/>
        <v>0.57651225415884133</v>
      </c>
      <c r="V96" s="86" t="str">
        <f t="shared" si="34"/>
        <v/>
      </c>
      <c r="W96" s="87" t="str">
        <f t="shared" si="35"/>
        <v/>
      </c>
      <c r="X96" s="7"/>
    </row>
    <row r="97" spans="2:24">
      <c r="B97" s="75"/>
      <c r="C97" s="76"/>
      <c r="D97" s="61">
        <v>68</v>
      </c>
      <c r="E97" s="4">
        <f t="shared" si="26"/>
        <v>67.808450800000003</v>
      </c>
      <c r="F97" s="9">
        <f t="shared" si="23"/>
        <v>1.4969730324711064</v>
      </c>
      <c r="G97" s="62">
        <v>816.42728904847399</v>
      </c>
      <c r="H97" s="63">
        <v>72.260000000000005</v>
      </c>
      <c r="I97" s="9">
        <f t="shared" si="27"/>
        <v>1.0626470588235295</v>
      </c>
      <c r="J97" s="9">
        <f t="shared" si="24"/>
        <v>0.96551342374758797</v>
      </c>
      <c r="K97" s="64">
        <f t="shared" si="25"/>
        <v>0.8789126554657295</v>
      </c>
      <c r="L97" s="65">
        <f t="shared" si="22"/>
        <v>2.1255111144690985E-2</v>
      </c>
      <c r="M97" s="65">
        <f t="shared" si="28"/>
        <v>1.5544264266297227</v>
      </c>
      <c r="N97" s="4">
        <f t="shared" si="29"/>
        <v>2.8816900000009582E-2</v>
      </c>
      <c r="O97" s="9">
        <f t="shared" si="30"/>
        <v>0.17219386332313469</v>
      </c>
      <c r="P97" s="9">
        <f t="shared" si="36"/>
        <v>40.322990284629306</v>
      </c>
      <c r="Q97" s="9">
        <f t="shared" si="31"/>
        <v>3.790728966937473E-3</v>
      </c>
      <c r="R97" s="9">
        <f t="shared" si="37"/>
        <v>0.88768278006888912</v>
      </c>
      <c r="S97" s="7"/>
      <c r="T97" s="7">
        <f t="shared" si="32"/>
        <v>1.4969730324711064</v>
      </c>
      <c r="U97" s="37">
        <f t="shared" si="33"/>
        <v>0.57106773589377646</v>
      </c>
      <c r="V97" s="86" t="str">
        <f t="shared" si="34"/>
        <v/>
      </c>
      <c r="W97" s="87" t="str">
        <f t="shared" si="35"/>
        <v/>
      </c>
      <c r="X97" s="7"/>
    </row>
    <row r="98" spans="2:24">
      <c r="B98" s="75"/>
      <c r="C98" s="76"/>
      <c r="D98" s="61">
        <v>69</v>
      </c>
      <c r="E98" s="4">
        <f t="shared" si="26"/>
        <v>68.805633900000004</v>
      </c>
      <c r="F98" s="9">
        <f t="shared" si="23"/>
        <v>1.518987341772152</v>
      </c>
      <c r="G98" s="62">
        <v>828.43357271095203</v>
      </c>
      <c r="H98" s="63">
        <v>73.259</v>
      </c>
      <c r="I98" s="9">
        <f t="shared" si="27"/>
        <v>1.0617246376811593</v>
      </c>
      <c r="J98" s="9">
        <f t="shared" si="24"/>
        <v>0.9409219345063361</v>
      </c>
      <c r="K98" s="64">
        <f t="shared" si="25"/>
        <v>0.85578337505872382</v>
      </c>
      <c r="L98" s="65">
        <f t="shared" si="22"/>
        <v>2.0713746494360731E-2</v>
      </c>
      <c r="M98" s="65">
        <f t="shared" si="28"/>
        <v>1.5751401731240835</v>
      </c>
      <c r="N98" s="4">
        <f t="shared" si="29"/>
        <v>1.816899999994348E-3</v>
      </c>
      <c r="O98" s="9">
        <f t="shared" si="30"/>
        <v>1.0856789948631746E-2</v>
      </c>
      <c r="P98" s="9">
        <f t="shared" si="36"/>
        <v>40.333847074577939</v>
      </c>
      <c r="Q98" s="9">
        <f t="shared" si="31"/>
        <v>2.3900473194566311E-4</v>
      </c>
      <c r="R98" s="9">
        <f t="shared" si="37"/>
        <v>0.88792178480083483</v>
      </c>
      <c r="S98" s="7"/>
      <c r="T98" s="7">
        <f t="shared" si="32"/>
        <v>1.518987341772152</v>
      </c>
      <c r="U98" s="37">
        <f t="shared" si="33"/>
        <v>0.56370969387426562</v>
      </c>
      <c r="V98" s="86" t="str">
        <f t="shared" si="34"/>
        <v/>
      </c>
      <c r="W98" s="87" t="str">
        <f t="shared" si="35"/>
        <v/>
      </c>
      <c r="X98" s="7"/>
    </row>
    <row r="99" spans="2:24">
      <c r="B99" s="75"/>
      <c r="C99" s="76"/>
      <c r="D99" s="61">
        <v>70</v>
      </c>
      <c r="E99" s="4">
        <f t="shared" si="26"/>
        <v>69.802817000000005</v>
      </c>
      <c r="F99" s="9">
        <f t="shared" si="23"/>
        <v>1.5410016510731976</v>
      </c>
      <c r="G99" s="62">
        <v>840.43985637342905</v>
      </c>
      <c r="H99" s="63">
        <v>74.247</v>
      </c>
      <c r="I99" s="9">
        <f t="shared" si="27"/>
        <v>1.0606714285714285</v>
      </c>
      <c r="J99" s="9">
        <f t="shared" si="24"/>
        <v>0.9314854472234565</v>
      </c>
      <c r="K99" s="64">
        <f t="shared" si="25"/>
        <v>0.84636033489291562</v>
      </c>
      <c r="L99" s="65">
        <f t="shared" si="22"/>
        <v>2.0506008744600034E-2</v>
      </c>
      <c r="M99" s="65">
        <f t="shared" si="28"/>
        <v>1.5956461818686836</v>
      </c>
      <c r="N99" s="4">
        <f t="shared" si="29"/>
        <v>9.1831000000013319E-3</v>
      </c>
      <c r="O99" s="9">
        <f t="shared" si="30"/>
        <v>5.4873128833510254E-2</v>
      </c>
      <c r="P99" s="9">
        <f t="shared" si="36"/>
        <v>40.388720203411452</v>
      </c>
      <c r="Q99" s="9">
        <f t="shared" si="31"/>
        <v>1.2079940304570227E-3</v>
      </c>
      <c r="R99" s="9">
        <f t="shared" si="37"/>
        <v>0.88912977883129185</v>
      </c>
      <c r="S99" s="7"/>
      <c r="T99" s="7">
        <f t="shared" si="32"/>
        <v>1.5410016510731976</v>
      </c>
      <c r="U99" s="37">
        <f t="shared" si="33"/>
        <v>0.55722238985964889</v>
      </c>
      <c r="V99" s="86" t="str">
        <f t="shared" si="34"/>
        <v/>
      </c>
      <c r="W99" s="87" t="str">
        <f t="shared" si="35"/>
        <v/>
      </c>
      <c r="X99" s="7"/>
    </row>
    <row r="100" spans="2:24">
      <c r="B100" s="75"/>
      <c r="C100" s="76"/>
      <c r="D100" s="61">
        <v>71</v>
      </c>
      <c r="E100" s="4">
        <f t="shared" si="26"/>
        <v>70.800000100000005</v>
      </c>
      <c r="F100" s="9">
        <f t="shared" si="23"/>
        <v>1.5630159603742433</v>
      </c>
      <c r="G100" s="62">
        <v>852.44614003590698</v>
      </c>
      <c r="H100" s="63">
        <v>75.171000000000006</v>
      </c>
      <c r="I100" s="9">
        <f t="shared" si="27"/>
        <v>1.0587464788732395</v>
      </c>
      <c r="J100" s="9">
        <f t="shared" si="24"/>
        <v>0.87273017520054896</v>
      </c>
      <c r="K100" s="64">
        <f t="shared" si="25"/>
        <v>0.79153537392819839</v>
      </c>
      <c r="L100" s="65">
        <f t="shared" si="22"/>
        <v>1.9212552013220672E-2</v>
      </c>
      <c r="M100" s="65">
        <f t="shared" si="28"/>
        <v>1.6148587338819043</v>
      </c>
      <c r="N100" s="4">
        <f t="shared" si="29"/>
        <v>7.3183099999994283E-2</v>
      </c>
      <c r="O100" s="9">
        <f t="shared" si="30"/>
        <v>0.43730174720244452</v>
      </c>
      <c r="P100" s="9">
        <f t="shared" si="36"/>
        <v>40.826021950613899</v>
      </c>
      <c r="Q100" s="9">
        <f t="shared" si="31"/>
        <v>9.6268959208023024E-3</v>
      </c>
      <c r="R100" s="9">
        <f t="shared" si="37"/>
        <v>0.8987566747520942</v>
      </c>
      <c r="S100" s="7"/>
      <c r="T100" s="7">
        <f t="shared" si="32"/>
        <v>1.5630159603742433</v>
      </c>
      <c r="U100" s="37">
        <f t="shared" si="33"/>
        <v>0.55655436348392129</v>
      </c>
      <c r="V100" s="86" t="str">
        <f t="shared" si="34"/>
        <v/>
      </c>
      <c r="W100" s="87" t="str">
        <f t="shared" si="35"/>
        <v/>
      </c>
      <c r="X100" s="7"/>
    </row>
    <row r="101" spans="2:24">
      <c r="B101" s="75"/>
      <c r="C101" s="76"/>
      <c r="D101" s="61">
        <v>72</v>
      </c>
      <c r="E101" s="4">
        <f t="shared" si="26"/>
        <v>71.797183200000006</v>
      </c>
      <c r="F101" s="9">
        <f t="shared" si="23"/>
        <v>1.5850302696752889</v>
      </c>
      <c r="G101" s="62">
        <v>864.45242369838502</v>
      </c>
      <c r="H101" s="63">
        <v>76.197000000000003</v>
      </c>
      <c r="I101" s="9">
        <f t="shared" si="27"/>
        <v>1.0582916666666666</v>
      </c>
      <c r="J101" s="9">
        <f t="shared" si="24"/>
        <v>0.96948698767667663</v>
      </c>
      <c r="K101" s="64">
        <f t="shared" si="25"/>
        <v>0.87891265546571729</v>
      </c>
      <c r="L101" s="65">
        <f t="shared" si="22"/>
        <v>2.1342586410053422E-2</v>
      </c>
      <c r="M101" s="65">
        <f t="shared" si="28"/>
        <v>1.6362013202919576</v>
      </c>
      <c r="N101" s="4">
        <f t="shared" si="29"/>
        <v>2.8816899999995371E-2</v>
      </c>
      <c r="O101" s="9">
        <f t="shared" si="30"/>
        <v>0.17219386332304978</v>
      </c>
      <c r="P101" s="9">
        <f t="shared" si="36"/>
        <v>40.998215813936952</v>
      </c>
      <c r="Q101" s="9">
        <f t="shared" si="31"/>
        <v>3.7907289669356038E-3</v>
      </c>
      <c r="R101" s="9">
        <f t="shared" si="37"/>
        <v>0.90254740371902975</v>
      </c>
      <c r="S101" s="7"/>
      <c r="T101" s="7">
        <f t="shared" si="32"/>
        <v>1.5850302696752889</v>
      </c>
      <c r="U101" s="37">
        <f t="shared" si="33"/>
        <v>0.55161146279846696</v>
      </c>
      <c r="V101" s="86" t="str">
        <f t="shared" si="34"/>
        <v/>
      </c>
      <c r="W101" s="87" t="str">
        <f t="shared" si="35"/>
        <v/>
      </c>
      <c r="X101" s="7"/>
    </row>
    <row r="102" spans="2:24">
      <c r="B102" s="75"/>
      <c r="C102" s="76"/>
      <c r="D102" s="61">
        <v>73</v>
      </c>
      <c r="E102" s="4">
        <f t="shared" si="26"/>
        <v>72.794366299999993</v>
      </c>
      <c r="F102" s="9">
        <f t="shared" si="23"/>
        <v>1.6070445789763348</v>
      </c>
      <c r="G102" s="62">
        <v>876.45870736086204</v>
      </c>
      <c r="H102" s="63">
        <v>77.275000000000006</v>
      </c>
      <c r="I102" s="9">
        <f t="shared" si="27"/>
        <v>1.0585616438356165</v>
      </c>
      <c r="J102" s="9">
        <f t="shared" si="24"/>
        <v>1.0183629893238462</v>
      </c>
      <c r="K102" s="64">
        <f t="shared" si="25"/>
        <v>0.92345793624956074</v>
      </c>
      <c r="L102" s="65">
        <f t="shared" si="22"/>
        <v>2.241855782771263E-2</v>
      </c>
      <c r="M102" s="65">
        <f t="shared" si="28"/>
        <v>1.6586198781196704</v>
      </c>
      <c r="N102" s="4">
        <f t="shared" si="29"/>
        <v>8.081690000001629E-2</v>
      </c>
      <c r="O102" s="9">
        <f t="shared" si="30"/>
        <v>0.48291711574796808</v>
      </c>
      <c r="P102" s="9">
        <f t="shared" si="36"/>
        <v>41.481132929684918</v>
      </c>
      <c r="Q102" s="9">
        <f t="shared" si="31"/>
        <v>1.0631086752844647E-2</v>
      </c>
      <c r="R102" s="9">
        <f t="shared" si="37"/>
        <v>0.91317849047187438</v>
      </c>
      <c r="S102" s="7"/>
      <c r="T102" s="7">
        <f t="shared" si="32"/>
        <v>1.6070445789763348</v>
      </c>
      <c r="U102" s="37">
        <f t="shared" si="33"/>
        <v>0.55056526363781344</v>
      </c>
      <c r="V102" s="86" t="str">
        <f t="shared" si="34"/>
        <v/>
      </c>
      <c r="W102" s="87" t="str">
        <f t="shared" si="35"/>
        <v/>
      </c>
      <c r="X102" s="7"/>
    </row>
    <row r="103" spans="2:24">
      <c r="B103" s="75"/>
      <c r="C103" s="76"/>
      <c r="D103" s="61">
        <v>74</v>
      </c>
      <c r="E103" s="4">
        <f t="shared" si="26"/>
        <v>73.791549399999994</v>
      </c>
      <c r="F103" s="9">
        <f t="shared" si="23"/>
        <v>1.6290588882773804</v>
      </c>
      <c r="G103" s="62">
        <v>888.46499102333996</v>
      </c>
      <c r="H103" s="63">
        <v>78.349000000000004</v>
      </c>
      <c r="I103" s="9">
        <f t="shared" si="27"/>
        <v>1.0587702702702704</v>
      </c>
      <c r="J103" s="9">
        <f t="shared" si="24"/>
        <v>1.0143843571711171</v>
      </c>
      <c r="K103" s="64">
        <f t="shared" si="25"/>
        <v>0.92003137618926134</v>
      </c>
      <c r="L103" s="65">
        <f t="shared" si="22"/>
        <v>2.2330970988907368E-2</v>
      </c>
      <c r="M103" s="65">
        <f t="shared" si="28"/>
        <v>1.6809508491085778</v>
      </c>
      <c r="N103" s="4">
        <f t="shared" si="29"/>
        <v>7.681689999999719E-2</v>
      </c>
      <c r="O103" s="9">
        <f t="shared" si="30"/>
        <v>0.45901532709979292</v>
      </c>
      <c r="P103" s="9">
        <f t="shared" si="36"/>
        <v>41.94014825678471</v>
      </c>
      <c r="Q103" s="9">
        <f t="shared" si="31"/>
        <v>1.0104905384695497E-2</v>
      </c>
      <c r="R103" s="9">
        <f t="shared" si="37"/>
        <v>0.92328339585656993</v>
      </c>
      <c r="S103" s="7"/>
      <c r="T103" s="7">
        <f t="shared" si="32"/>
        <v>1.6290588882773804</v>
      </c>
      <c r="U103" s="37">
        <f t="shared" si="33"/>
        <v>0.54926257739552276</v>
      </c>
      <c r="V103" s="86" t="str">
        <f t="shared" si="34"/>
        <v/>
      </c>
      <c r="W103" s="87" t="str">
        <f t="shared" si="35"/>
        <v/>
      </c>
      <c r="X103" s="7"/>
    </row>
    <row r="104" spans="2:24">
      <c r="B104" s="75"/>
      <c r="C104" s="76"/>
      <c r="D104" s="61">
        <v>75</v>
      </c>
      <c r="E104" s="4">
        <f t="shared" si="26"/>
        <v>74.788732499999995</v>
      </c>
      <c r="F104" s="9">
        <f t="shared" si="23"/>
        <v>1.6510731975784261</v>
      </c>
      <c r="G104" s="62">
        <v>900.47127468581698</v>
      </c>
      <c r="H104" s="63">
        <v>79.381</v>
      </c>
      <c r="I104" s="9">
        <f t="shared" si="27"/>
        <v>1.0584133333333334</v>
      </c>
      <c r="J104" s="9">
        <f t="shared" si="24"/>
        <v>0.9750444060921345</v>
      </c>
      <c r="K104" s="64">
        <f t="shared" si="25"/>
        <v>0.88405249555616028</v>
      </c>
      <c r="L104" s="65">
        <f t="shared" si="22"/>
        <v>2.1464929137966639E-2</v>
      </c>
      <c r="M104" s="65">
        <f t="shared" si="28"/>
        <v>1.7024157782465446</v>
      </c>
      <c r="N104" s="4">
        <f t="shared" si="29"/>
        <v>3.4816899999995599E-2</v>
      </c>
      <c r="O104" s="9">
        <f t="shared" si="30"/>
        <v>0.20804654629514266</v>
      </c>
      <c r="P104" s="9">
        <f t="shared" si="36"/>
        <v>42.148194803079853</v>
      </c>
      <c r="Q104" s="9">
        <f t="shared" si="31"/>
        <v>4.5800010191555897E-3</v>
      </c>
      <c r="R104" s="9">
        <f t="shared" si="37"/>
        <v>0.9278633968757255</v>
      </c>
      <c r="S104" s="7"/>
      <c r="T104" s="7">
        <f t="shared" si="32"/>
        <v>1.6510731975784261</v>
      </c>
      <c r="U104" s="37">
        <f t="shared" si="33"/>
        <v>0.54502748901411557</v>
      </c>
      <c r="V104" s="86" t="str">
        <f t="shared" si="34"/>
        <v/>
      </c>
      <c r="W104" s="87" t="str">
        <f t="shared" si="35"/>
        <v/>
      </c>
      <c r="X104" s="7"/>
    </row>
    <row r="105" spans="2:24" ht="16" thickBot="1">
      <c r="B105" s="81"/>
      <c r="C105" s="82"/>
      <c r="D105" s="66">
        <v>76</v>
      </c>
      <c r="E105" s="49">
        <f t="shared" si="26"/>
        <v>75.785915599999996</v>
      </c>
      <c r="F105" s="67">
        <f t="shared" si="23"/>
        <v>1.6730875068794717</v>
      </c>
      <c r="G105" s="62">
        <v>912.47755834829502</v>
      </c>
      <c r="H105" s="69">
        <v>80.411000000000001</v>
      </c>
      <c r="I105" s="67">
        <f t="shared" si="27"/>
        <v>1.0580394736842105</v>
      </c>
      <c r="J105" s="67">
        <f t="shared" si="24"/>
        <v>0.97349865068212171</v>
      </c>
      <c r="K105" s="70">
        <f t="shared" si="25"/>
        <v>0.88233921552601668</v>
      </c>
      <c r="L105" s="71">
        <f t="shared" si="22"/>
        <v>2.1430900400266854E-2</v>
      </c>
      <c r="M105" s="71">
        <f t="shared" si="28"/>
        <v>1.7238466786468114</v>
      </c>
      <c r="N105" s="4">
        <f t="shared" si="29"/>
        <v>3.281690000000026E-2</v>
      </c>
      <c r="O105" s="67">
        <f t="shared" si="30"/>
        <v>0.19609565197114001</v>
      </c>
      <c r="P105" s="67">
        <f t="shared" si="36"/>
        <v>42.344290455050995</v>
      </c>
      <c r="Q105" s="67">
        <f t="shared" si="31"/>
        <v>4.3169103350828844E-3</v>
      </c>
      <c r="R105" s="67">
        <f t="shared" si="37"/>
        <v>0.93218030721080836</v>
      </c>
      <c r="S105" s="48"/>
      <c r="T105" s="7">
        <f t="shared" si="32"/>
        <v>1.6730875068794717</v>
      </c>
      <c r="U105" s="50">
        <f t="shared" si="33"/>
        <v>0.54075592612595513</v>
      </c>
      <c r="V105" s="86" t="str">
        <f t="shared" si="34"/>
        <v/>
      </c>
      <c r="W105" s="87" t="str">
        <f t="shared" si="35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/>
  <dimension ref="A1:C13"/>
  <sheetViews>
    <sheetView workbookViewId="0">
      <selection activeCell="J12" sqref="J12"/>
    </sheetView>
  </sheetViews>
  <sheetFormatPr baseColWidth="10" defaultColWidth="8.83203125" defaultRowHeight="15"/>
  <sheetData>
    <row r="1" spans="1:3">
      <c r="A1" s="1" t="s">
        <v>32</v>
      </c>
      <c r="B1" s="1" t="s">
        <v>31</v>
      </c>
      <c r="C1" s="1" t="s">
        <v>76</v>
      </c>
    </row>
    <row r="2" spans="1:3" ht="16">
      <c r="A2" s="2" t="s">
        <v>28</v>
      </c>
      <c r="B2" s="2" t="s">
        <v>15</v>
      </c>
      <c r="C2" s="2" t="s">
        <v>77</v>
      </c>
    </row>
    <row r="3" spans="1:3">
      <c r="A3" s="1">
        <v>20</v>
      </c>
      <c r="B3" s="1">
        <v>0.99810900000000002</v>
      </c>
      <c r="C3">
        <v>1.0049E-3</v>
      </c>
    </row>
    <row r="4" spans="1:3">
      <c r="A4" s="1">
        <v>21</v>
      </c>
      <c r="B4" s="1">
        <v>0.99789259999999991</v>
      </c>
      <c r="C4">
        <v>9.8068999999999999E-4</v>
      </c>
    </row>
    <row r="5" spans="1:3">
      <c r="A5" s="1">
        <v>22</v>
      </c>
      <c r="B5" s="1">
        <v>0.9976661</v>
      </c>
      <c r="C5">
        <v>9.5743E-4</v>
      </c>
    </row>
    <row r="6" spans="1:3">
      <c r="A6" s="1">
        <v>23</v>
      </c>
      <c r="B6" s="1">
        <v>0.99742960000000003</v>
      </c>
      <c r="C6">
        <v>9.3504999999999999E-4</v>
      </c>
    </row>
    <row r="7" spans="1:3">
      <c r="A7" s="1">
        <v>24</v>
      </c>
      <c r="B7" s="1">
        <v>0.99718309999999999</v>
      </c>
      <c r="C7">
        <v>9.1350000000000003E-4</v>
      </c>
    </row>
    <row r="8" spans="1:3">
      <c r="A8" s="1">
        <v>25</v>
      </c>
      <c r="B8" s="1">
        <v>0.99692710000000007</v>
      </c>
      <c r="C8">
        <v>8.9274000000000005E-4</v>
      </c>
    </row>
    <row r="9" spans="1:3">
      <c r="A9" s="1">
        <v>26</v>
      </c>
      <c r="B9" s="1">
        <v>0.99666180000000004</v>
      </c>
      <c r="C9">
        <v>8.7272999999999995E-4</v>
      </c>
    </row>
    <row r="10" spans="1:3">
      <c r="A10" s="1">
        <v>27</v>
      </c>
      <c r="B10" s="1">
        <v>0.99638690000000008</v>
      </c>
      <c r="C10">
        <v>8.5342999999999997E-4</v>
      </c>
    </row>
    <row r="11" spans="1:3">
      <c r="A11" s="1">
        <v>28</v>
      </c>
      <c r="B11" s="1">
        <v>0.99610310000000002</v>
      </c>
      <c r="C11">
        <v>8.3482000000000001E-4</v>
      </c>
    </row>
    <row r="12" spans="1:3">
      <c r="A12" s="1">
        <v>29</v>
      </c>
      <c r="B12" s="1">
        <v>0.99581039999999987</v>
      </c>
      <c r="C12">
        <v>8.1685999999999998E-4</v>
      </c>
    </row>
    <row r="13" spans="1:3">
      <c r="A13" s="1">
        <v>30</v>
      </c>
      <c r="B13" s="1">
        <v>0.99550920000000009</v>
      </c>
      <c r="C13" s="1">
        <v>7.9951000000000002E-4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rgb="FF00B050"/>
  </sheetPr>
  <dimension ref="B1:W106"/>
  <sheetViews>
    <sheetView view="pageBreakPreview" zoomScale="125" zoomScaleNormal="80" zoomScaleSheetLayoutView="85" workbookViewId="0">
      <selection activeCell="I12" sqref="I12:L22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6.33203125" customWidth="1"/>
    <col min="22" max="23" width="9.1640625" style="1"/>
  </cols>
  <sheetData>
    <row r="1" spans="2:23" s="30" customFormat="1" ht="27" thickBot="1">
      <c r="B1" s="120" t="s">
        <v>61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8.9818381948266381E-3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25</v>
      </c>
      <c r="D5" s="21" t="s">
        <v>28</v>
      </c>
      <c r="E5" s="7"/>
      <c r="F5" s="20">
        <f>(C11/C6)</f>
        <v>79.775141030873769</v>
      </c>
      <c r="G5" s="7"/>
      <c r="H5" s="37"/>
      <c r="I5" s="7"/>
      <c r="J5" s="34" t="s">
        <v>55</v>
      </c>
      <c r="K5" s="35"/>
      <c r="L5" s="13">
        <v>0.48399999999999999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0.99692710000000007</v>
      </c>
      <c r="D6" s="26" t="s">
        <v>15</v>
      </c>
      <c r="E6" s="7"/>
      <c r="F6" s="20">
        <f>100-F5</f>
        <v>20.224858969126231</v>
      </c>
      <c r="G6" s="7"/>
      <c r="H6" s="37"/>
      <c r="I6" s="7"/>
      <c r="J6" s="34" t="s">
        <v>87</v>
      </c>
      <c r="K6" s="35"/>
      <c r="L6" s="106">
        <v>0.40799999999999997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34" t="s">
        <v>91</v>
      </c>
      <c r="K7" s="35"/>
      <c r="L7" s="96">
        <f>L5-L6</f>
        <v>7.6000000000000012E-2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0.70556120393668387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0.70556120393668387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104.861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79.53</v>
      </c>
      <c r="D11" s="9">
        <f>(C11/C6)</f>
        <v>79.775141030873769</v>
      </c>
      <c r="E11" s="7"/>
      <c r="F11" s="7" t="s">
        <v>11</v>
      </c>
      <c r="G11" s="12">
        <f>(C11/C6)+D12</f>
        <v>99.775141030873769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20</v>
      </c>
      <c r="E12" s="7"/>
      <c r="F12" s="7" t="s">
        <v>12</v>
      </c>
      <c r="G12" s="13">
        <f>G10/G11</f>
        <v>1.0509732075202229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6.0999999999999999E-2</v>
      </c>
      <c r="D13" s="7"/>
      <c r="E13" s="7"/>
      <c r="F13" s="7" t="s">
        <v>13</v>
      </c>
      <c r="G13" s="19">
        <v>1.0557000000000001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99.775141030873769</v>
      </c>
      <c r="E14" s="16"/>
      <c r="F14" s="18" t="s">
        <v>16</v>
      </c>
      <c r="G14" s="17">
        <f>(G12-G13)/G13</f>
        <v>-4.477401231199339E-3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0.24098568581264723</v>
      </c>
      <c r="K16" s="148">
        <f>(G10-C11-C13)/G10</f>
        <v>0.24098568581264723</v>
      </c>
      <c r="L16" s="147">
        <f>(G10-C11-C13)/G10</f>
        <v>0.24098568581264723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3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3">
      <c r="B18" s="40" t="s">
        <v>21</v>
      </c>
      <c r="C18" s="5">
        <v>379.83</v>
      </c>
      <c r="D18" s="5">
        <v>308.61</v>
      </c>
      <c r="E18" s="23">
        <f>C18-D18</f>
        <v>71.21999999999997</v>
      </c>
      <c r="F18" s="84" t="s">
        <v>3</v>
      </c>
      <c r="G18" s="4">
        <f>E18/C4</f>
        <v>1.5678591084204727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3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0.90731182603309701</v>
      </c>
      <c r="K19" s="147">
        <f t="shared" ref="K19:L19" si="0">1-K16+(K17*K18*K16*(1-K16))/(K17*K16+K18*(1-K16))</f>
        <v>0.90564461118818906</v>
      </c>
      <c r="L19" s="147">
        <f t="shared" si="0"/>
        <v>0.90395366867760552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3">
      <c r="B20" s="40"/>
      <c r="C20" s="7"/>
      <c r="D20" s="7"/>
      <c r="E20" s="7"/>
      <c r="F20" s="10"/>
      <c r="G20" s="10"/>
      <c r="H20" s="37"/>
      <c r="I20" s="7" t="s">
        <v>123</v>
      </c>
      <c r="J20" s="146">
        <f>(J14^J19)*(J15^(1-J19))</f>
        <v>2.3086642160145727</v>
      </c>
      <c r="K20" s="146">
        <f t="shared" ref="K20:L20" si="1">(K14^K19)*(K15^(1-K19))</f>
        <v>1.99142489586755</v>
      </c>
      <c r="L20" s="146">
        <f t="shared" si="1"/>
        <v>1.735657217078282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3">
      <c r="B21" s="40" t="s">
        <v>0</v>
      </c>
      <c r="C21" s="7"/>
      <c r="D21" s="5">
        <v>8492</v>
      </c>
      <c r="E21" s="94"/>
      <c r="I21" s="145" t="s">
        <v>124</v>
      </c>
      <c r="J21" s="146">
        <f>J20/J14</f>
        <v>2.0227409062462356</v>
      </c>
      <c r="K21" s="146">
        <f t="shared" ref="K21:L21" si="2">K20/K14</f>
        <v>1.9817930114565121</v>
      </c>
      <c r="L21" s="146">
        <f t="shared" si="2"/>
        <v>1.9441926408829906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3">
      <c r="B22" s="40" t="s">
        <v>9</v>
      </c>
      <c r="C22" s="7"/>
      <c r="D22" s="10">
        <f>E18</f>
        <v>71.21999999999997</v>
      </c>
      <c r="E22" s="94"/>
      <c r="I22" s="145" t="s">
        <v>125</v>
      </c>
      <c r="J22" s="146">
        <f>(J20-J14)/(J14+J20)</f>
        <v>0.33834884893138839</v>
      </c>
      <c r="K22" s="146">
        <f t="shared" ref="K22:L22" si="3">(K20-K14)/(K14+K20)</f>
        <v>0.32926263080110219</v>
      </c>
      <c r="L22" s="146">
        <f t="shared" si="3"/>
        <v>0.32069662418550793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3">
      <c r="B23" s="40" t="s">
        <v>1</v>
      </c>
      <c r="C23" s="7"/>
      <c r="D23" s="4">
        <f>D21/D22</f>
        <v>119.23616961527665</v>
      </c>
      <c r="E23" s="9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3" ht="16" thickBot="1">
      <c r="B24" s="47"/>
      <c r="C24" s="48"/>
      <c r="D24" s="48"/>
      <c r="E24" s="97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3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3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</row>
    <row r="27" spans="2:23" s="22" customFormat="1" ht="66">
      <c r="B27" s="77"/>
      <c r="C27" s="78" t="s">
        <v>74</v>
      </c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</row>
    <row r="28" spans="2:23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104">
        <f>AVERAGE(V30:V105)</f>
        <v>3.3266466501761217E-2</v>
      </c>
    </row>
    <row r="29" spans="2:23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60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 t="shared" ref="S29:S60" si="5">SLOPE(R29:R33,F29:F33)</f>
        <v>0.78027069385854353</v>
      </c>
      <c r="T29" s="7"/>
      <c r="U29" s="37"/>
      <c r="V29" s="100" t="s">
        <v>86</v>
      </c>
      <c r="W29" s="83">
        <f>STDEV(V30:V105)</f>
        <v>1.8691289019027085E-2</v>
      </c>
    </row>
    <row r="30" spans="2:23">
      <c r="B30" s="75"/>
      <c r="C30" s="76">
        <f>$D$12/J30</f>
        <v>20</v>
      </c>
      <c r="D30" s="61">
        <v>1</v>
      </c>
      <c r="E30" s="4">
        <f>D30*$C$6</f>
        <v>0.99692710000000007</v>
      </c>
      <c r="F30" s="9">
        <f>D30/$C$4</f>
        <v>2.2014309301045681E-2</v>
      </c>
      <c r="G30" s="62">
        <v>119.418702611626</v>
      </c>
      <c r="H30" s="63">
        <v>1.079</v>
      </c>
      <c r="I30" s="9">
        <f>H30/D30</f>
        <v>1.079</v>
      </c>
      <c r="J30" s="9">
        <f t="shared" ref="J30:J61" si="6">(H30-H29)/I30</f>
        <v>1</v>
      </c>
      <c r="K30" s="64">
        <f t="shared" ref="K30:K61" si="7">(H30-H29)/$G$12</f>
        <v>1.0266674661915562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8.2072899999999893E-2</v>
      </c>
      <c r="O30" s="9">
        <f>N30/($G$12-1)</f>
        <v>1.6101184130396065</v>
      </c>
      <c r="P30" s="9">
        <f>O30</f>
        <v>1.6101184130396065</v>
      </c>
      <c r="Q30" s="9">
        <f>O30/$C$4</f>
        <v>3.5445644755962721E-2</v>
      </c>
      <c r="R30" s="9">
        <f>Q30</f>
        <v>3.5445644755962721E-2</v>
      </c>
      <c r="S30" s="7">
        <f t="shared" si="5"/>
        <v>0.60763097922985931</v>
      </c>
      <c r="T30" s="7">
        <f>IF(ABS((F30-R30))&gt;$L$4,F30,"")</f>
        <v>2.2014309301045681E-2</v>
      </c>
      <c r="U30" s="37">
        <f>R30/M30</f>
        <v>1.6101184130396065</v>
      </c>
      <c r="V30" s="86">
        <f>IF(F30&lt;=$L$5,(ABS(R30-F30)),"")</f>
        <v>1.3431335454917041E-2</v>
      </c>
      <c r="W30" s="87">
        <f>IF(F30&lt;=$L$5,$W$29,"")</f>
        <v>1.8691289019027085E-2</v>
      </c>
    </row>
    <row r="31" spans="2:23">
      <c r="B31" s="75"/>
      <c r="C31" s="76">
        <f t="shared" ref="C31:C94" si="8">$D$12/J31</f>
        <v>20.455426356589143</v>
      </c>
      <c r="D31" s="61">
        <v>2</v>
      </c>
      <c r="E31" s="4">
        <f t="shared" ref="E31:E94" si="9">D31*$C$6</f>
        <v>1.9938542000000001</v>
      </c>
      <c r="F31" s="9">
        <f t="shared" ref="F31:F61" si="10">D31/$C$4</f>
        <v>4.4028618602091361E-2</v>
      </c>
      <c r="G31" s="62">
        <v>238.83740522325201</v>
      </c>
      <c r="H31" s="63">
        <v>2.1110000000000002</v>
      </c>
      <c r="I31" s="9">
        <f t="shared" ref="I31:I94" si="11">H31/D31</f>
        <v>1.0555000000000001</v>
      </c>
      <c r="J31" s="9">
        <f>(H31-H30)/I31</f>
        <v>0.97773567029843689</v>
      </c>
      <c r="K31" s="64">
        <f t="shared" si="7"/>
        <v>0.98194701122306427</v>
      </c>
      <c r="L31" s="65">
        <f>J31/$C$4</f>
        <v>2.1524175460615011E-2</v>
      </c>
      <c r="M31" s="65">
        <f t="shared" ref="M31:M94" si="12">L31+M30</f>
        <v>4.3538484761660695E-2</v>
      </c>
      <c r="N31" s="4">
        <f t="shared" ref="N31:N94" si="13">ABS((H31-H30)-(E31-E30))</f>
        <v>3.5072900000000184E-2</v>
      </c>
      <c r="O31" s="9">
        <f t="shared" ref="O31:O94" si="14">N31/($G$12-1)</f>
        <v>0.68806539172732029</v>
      </c>
      <c r="P31" s="9">
        <f>O31+P30</f>
        <v>2.2981838047669267</v>
      </c>
      <c r="Q31" s="9">
        <f t="shared" ref="Q31:Q94" si="15">O31/$C$4</f>
        <v>1.5147284352830387E-2</v>
      </c>
      <c r="R31" s="9">
        <f>Q31+R30</f>
        <v>5.0592929108793108E-2</v>
      </c>
      <c r="S31" s="7">
        <f t="shared" si="5"/>
        <v>0.78615613867543288</v>
      </c>
      <c r="T31" s="7">
        <f t="shared" ref="T31:T94" si="16">IF(ABS((F31-R31))&gt;$L$4,F31,"")</f>
        <v>4.4028618602091361E-2</v>
      </c>
      <c r="U31" s="37">
        <f t="shared" ref="U31:U94" si="17">R31/M31</f>
        <v>1.1620277872725706</v>
      </c>
      <c r="V31" s="86">
        <f t="shared" ref="V31:V58" si="18">IF(F31&lt;=$L$5,(ABS(R31-F31)),"")</f>
        <v>6.5643105067017468E-3</v>
      </c>
      <c r="W31" s="87">
        <f t="shared" ref="W31:W94" si="19">IF(F31&lt;=$L$5,$W$29,"")</f>
        <v>1.8691289019027085E-2</v>
      </c>
    </row>
    <row r="32" spans="2:23">
      <c r="B32" s="75"/>
      <c r="C32" s="76">
        <f t="shared" si="8"/>
        <v>20.642171466401859</v>
      </c>
      <c r="D32" s="61">
        <v>3</v>
      </c>
      <c r="E32" s="4">
        <f t="shared" si="9"/>
        <v>2.9907813000000001</v>
      </c>
      <c r="F32" s="9">
        <f t="shared" si="10"/>
        <v>6.6042927903137039E-2</v>
      </c>
      <c r="G32" s="62">
        <v>358.25610783487798</v>
      </c>
      <c r="H32" s="63">
        <v>3.1179999999999999</v>
      </c>
      <c r="I32" s="9">
        <f t="shared" si="11"/>
        <v>1.0393333333333332</v>
      </c>
      <c r="J32" s="9">
        <f t="shared" si="6"/>
        <v>0.96889031430404082</v>
      </c>
      <c r="K32" s="64">
        <f t="shared" si="7"/>
        <v>0.95815953517599339</v>
      </c>
      <c r="L32" s="65">
        <f t="shared" si="4"/>
        <v>2.1329451057876519E-2</v>
      </c>
      <c r="M32" s="65">
        <f t="shared" si="12"/>
        <v>6.4867935819537217E-2</v>
      </c>
      <c r="N32" s="4">
        <f>ABS((H32-H31)-(E32-E31))</f>
        <v>1.0072899999999718E-2</v>
      </c>
      <c r="O32" s="9">
        <f t="shared" si="14"/>
        <v>0.19761165698673033</v>
      </c>
      <c r="P32" s="9">
        <f t="shared" ref="P32:P95" si="20">O32+P31</f>
        <v>2.4957954617536569</v>
      </c>
      <c r="Q32" s="9">
        <f t="shared" si="15"/>
        <v>4.3502841383980259E-3</v>
      </c>
      <c r="R32" s="9">
        <f t="shared" ref="R32:R95" si="21">Q32+R31</f>
        <v>5.4943213247191133E-2</v>
      </c>
      <c r="S32" s="7">
        <f t="shared" si="5"/>
        <v>0.86266692129496336</v>
      </c>
      <c r="T32" s="7">
        <f t="shared" si="16"/>
        <v>6.6042927903137039E-2</v>
      </c>
      <c r="U32" s="37">
        <f t="shared" si="17"/>
        <v>0.84700110390506811</v>
      </c>
      <c r="V32" s="86">
        <f t="shared" si="18"/>
        <v>1.1099714655945905E-2</v>
      </c>
      <c r="W32" s="87">
        <f t="shared" si="19"/>
        <v>1.8691289019027085E-2</v>
      </c>
    </row>
    <row r="33" spans="2:23">
      <c r="B33" s="75"/>
      <c r="C33" s="76">
        <f t="shared" si="8"/>
        <v>19.904397705544934</v>
      </c>
      <c r="D33" s="61">
        <v>4</v>
      </c>
      <c r="E33" s="4">
        <f t="shared" si="9"/>
        <v>3.9877084000000003</v>
      </c>
      <c r="F33" s="9">
        <f t="shared" si="10"/>
        <v>8.8057237204182723E-2</v>
      </c>
      <c r="G33" s="62">
        <v>477.67481044650401</v>
      </c>
      <c r="H33" s="63">
        <v>4.1639999999999997</v>
      </c>
      <c r="I33" s="9">
        <f t="shared" si="11"/>
        <v>1.0409999999999999</v>
      </c>
      <c r="J33" s="9">
        <f t="shared" si="6"/>
        <v>1.004803073967339</v>
      </c>
      <c r="K33" s="64">
        <f t="shared" si="7"/>
        <v>0.99526799780942332</v>
      </c>
      <c r="L33" s="65">
        <f t="shared" si="4"/>
        <v>2.2120045656958482E-2</v>
      </c>
      <c r="M33" s="65">
        <f t="shared" si="12"/>
        <v>8.6987981476495696E-2</v>
      </c>
      <c r="N33" s="4">
        <f t="shared" si="13"/>
        <v>4.9072899999999642E-2</v>
      </c>
      <c r="O33" s="9">
        <f>N33/($G$12-1)</f>
        <v>0.96271948318203482</v>
      </c>
      <c r="P33" s="9">
        <f t="shared" si="20"/>
        <v>3.4585149449356916</v>
      </c>
      <c r="Q33" s="9">
        <f>O33/$C$4</f>
        <v>2.1193604472912159E-2</v>
      </c>
      <c r="R33" s="9">
        <f>Q33+R32</f>
        <v>7.6136817720103292E-2</v>
      </c>
      <c r="S33" s="7">
        <f t="shared" si="5"/>
        <v>0.83127788227156896</v>
      </c>
      <c r="T33" s="7">
        <f t="shared" si="16"/>
        <v>8.8057237204182723E-2</v>
      </c>
      <c r="U33" s="37">
        <f>R33/M33</f>
        <v>0.87525674728612468</v>
      </c>
      <c r="V33" s="86">
        <f t="shared" si="18"/>
        <v>1.1920419484079431E-2</v>
      </c>
      <c r="W33" s="87">
        <f t="shared" si="19"/>
        <v>1.8691289019027085E-2</v>
      </c>
    </row>
    <row r="34" spans="2:23">
      <c r="B34" s="75"/>
      <c r="C34" s="76">
        <f t="shared" si="8"/>
        <v>20.202334630350187</v>
      </c>
      <c r="D34" s="61">
        <v>5</v>
      </c>
      <c r="E34" s="4">
        <f t="shared" si="9"/>
        <v>4.9846355000000004</v>
      </c>
      <c r="F34" s="9">
        <f t="shared" si="10"/>
        <v>0.11007154650522841</v>
      </c>
      <c r="G34" s="62">
        <v>597.09351305813004</v>
      </c>
      <c r="H34" s="63">
        <v>5.1920000000000002</v>
      </c>
      <c r="I34" s="9">
        <f t="shared" si="11"/>
        <v>1.0384</v>
      </c>
      <c r="J34" s="9">
        <f t="shared" si="6"/>
        <v>0.98998459167950736</v>
      </c>
      <c r="K34" s="64">
        <f t="shared" si="7"/>
        <v>0.9781410150555333</v>
      </c>
      <c r="L34" s="65">
        <f t="shared" si="4"/>
        <v>2.1793827004502091E-2</v>
      </c>
      <c r="M34" s="65">
        <f t="shared" si="12"/>
        <v>0.10878180848099779</v>
      </c>
      <c r="N34" s="4">
        <f t="shared" si="13"/>
        <v>3.1072900000000292E-2</v>
      </c>
      <c r="O34" s="9">
        <f t="shared" si="14"/>
        <v>0.60959279416882939</v>
      </c>
      <c r="P34" s="9">
        <f t="shared" si="20"/>
        <v>4.0681077391045211</v>
      </c>
      <c r="Q34" s="9">
        <f t="shared" si="15"/>
        <v>1.3419764318521286E-2</v>
      </c>
      <c r="R34" s="9">
        <f t="shared" si="21"/>
        <v>8.9556582038624571E-2</v>
      </c>
      <c r="S34" s="7">
        <f t="shared" si="5"/>
        <v>0.90778866489109744</v>
      </c>
      <c r="T34" s="7">
        <f t="shared" si="16"/>
        <v>0.11007154650522841</v>
      </c>
      <c r="U34" s="37">
        <f t="shared" si="17"/>
        <v>0.82326800123265542</v>
      </c>
      <c r="V34" s="86">
        <f t="shared" si="18"/>
        <v>2.0514964466603836E-2</v>
      </c>
      <c r="W34" s="87">
        <f t="shared" si="19"/>
        <v>1.8691289019027085E-2</v>
      </c>
    </row>
    <row r="35" spans="2:23">
      <c r="B35" s="75"/>
      <c r="C35" s="76">
        <f t="shared" si="8"/>
        <v>19.553264604810998</v>
      </c>
      <c r="D35" s="61">
        <v>6</v>
      </c>
      <c r="E35" s="4">
        <f t="shared" si="9"/>
        <v>5.9815626000000002</v>
      </c>
      <c r="F35" s="9">
        <f t="shared" si="10"/>
        <v>0.13208585580627408</v>
      </c>
      <c r="G35" s="62">
        <v>716.51221566975596</v>
      </c>
      <c r="H35" s="63">
        <v>6.2590000000000003</v>
      </c>
      <c r="I35" s="9">
        <f t="shared" si="11"/>
        <v>1.0431666666666668</v>
      </c>
      <c r="J35" s="9">
        <f t="shared" si="6"/>
        <v>1.0228471001757469</v>
      </c>
      <c r="K35" s="64">
        <f t="shared" si="7"/>
        <v>1.0152494776889627</v>
      </c>
      <c r="L35" s="65">
        <f t="shared" si="4"/>
        <v>2.2517272430946547E-2</v>
      </c>
      <c r="M35" s="65">
        <f t="shared" si="12"/>
        <v>0.13129908091194434</v>
      </c>
      <c r="N35" s="4">
        <f>ABS((H35-H34)-(E35-E34))</f>
        <v>7.0072900000000438E-2</v>
      </c>
      <c r="O35" s="9">
        <f t="shared" si="14"/>
        <v>1.3747006203641383</v>
      </c>
      <c r="P35" s="9">
        <f t="shared" si="20"/>
        <v>5.4428083594686596</v>
      </c>
      <c r="Q35" s="9">
        <f t="shared" si="15"/>
        <v>3.0263084653035517E-2</v>
      </c>
      <c r="R35" s="9">
        <f t="shared" si="21"/>
        <v>0.11981966669166008</v>
      </c>
      <c r="S35" s="7">
        <f t="shared" si="5"/>
        <v>0.92936862921967978</v>
      </c>
      <c r="T35" s="7">
        <f t="shared" si="16"/>
        <v>0.13208585580627408</v>
      </c>
      <c r="U35" s="37">
        <f t="shared" si="17"/>
        <v>0.91257049066487439</v>
      </c>
      <c r="V35" s="86">
        <f t="shared" si="18"/>
        <v>1.2266189114613996E-2</v>
      </c>
      <c r="W35" s="87">
        <f t="shared" si="19"/>
        <v>1.8691289019027085E-2</v>
      </c>
    </row>
    <row r="36" spans="2:23">
      <c r="B36" s="75"/>
      <c r="C36" s="76">
        <f>$D$12/J36</f>
        <v>20.458380202474689</v>
      </c>
      <c r="D36" s="61">
        <v>7</v>
      </c>
      <c r="E36" s="4">
        <f t="shared" si="9"/>
        <v>6.9784897000000008</v>
      </c>
      <c r="F36" s="9">
        <f t="shared" si="10"/>
        <v>0.15410016510731978</v>
      </c>
      <c r="G36" s="62">
        <v>835.93091828138199</v>
      </c>
      <c r="H36" s="63">
        <v>7.2750000000000004</v>
      </c>
      <c r="I36" s="9">
        <f t="shared" si="11"/>
        <v>1.0392857142857144</v>
      </c>
      <c r="J36" s="9">
        <f t="shared" si="6"/>
        <v>0.97759450171821305</v>
      </c>
      <c r="K36" s="64">
        <f t="shared" si="7"/>
        <v>0.96672302655293907</v>
      </c>
      <c r="L36" s="65">
        <f t="shared" si="4"/>
        <v>2.1521067731826375E-2</v>
      </c>
      <c r="M36" s="65">
        <f t="shared" si="12"/>
        <v>0.15282014864377072</v>
      </c>
      <c r="N36" s="4">
        <f>ABS((H36-H35)-(E36-E35))</f>
        <v>1.9072899999999393E-2</v>
      </c>
      <c r="O36" s="9">
        <f t="shared" si="14"/>
        <v>0.37417500149333305</v>
      </c>
      <c r="P36" s="9">
        <f t="shared" si="20"/>
        <v>5.8169833609619923</v>
      </c>
      <c r="Q36" s="9">
        <f t="shared" si="15"/>
        <v>8.2372042155934629E-3</v>
      </c>
      <c r="R36" s="9">
        <f t="shared" si="21"/>
        <v>0.12805687090725354</v>
      </c>
      <c r="S36" s="7">
        <f t="shared" si="5"/>
        <v>0.89994140513523879</v>
      </c>
      <c r="T36" s="7">
        <f t="shared" si="16"/>
        <v>0.15410016510731978</v>
      </c>
      <c r="U36" s="37">
        <f t="shared" si="17"/>
        <v>0.83795803134414382</v>
      </c>
      <c r="V36" s="86">
        <f t="shared" si="18"/>
        <v>2.6043294200066236E-2</v>
      </c>
      <c r="W36" s="87">
        <f t="shared" si="19"/>
        <v>1.8691289019027085E-2</v>
      </c>
    </row>
    <row r="37" spans="2:23">
      <c r="B37" s="75"/>
      <c r="C37" s="76">
        <f t="shared" si="8"/>
        <v>19.920977011494248</v>
      </c>
      <c r="D37" s="61">
        <v>8</v>
      </c>
      <c r="E37" s="4">
        <f t="shared" si="9"/>
        <v>7.9754168000000005</v>
      </c>
      <c r="F37" s="9">
        <f t="shared" si="10"/>
        <v>0.17611447440836545</v>
      </c>
      <c r="G37" s="62">
        <v>955.34962089300802</v>
      </c>
      <c r="H37" s="63">
        <v>8.3190000000000008</v>
      </c>
      <c r="I37" s="9">
        <f t="shared" si="11"/>
        <v>1.0398750000000001</v>
      </c>
      <c r="J37" s="9">
        <f t="shared" si="6"/>
        <v>1.0039668229354493</v>
      </c>
      <c r="K37" s="64">
        <f t="shared" si="7"/>
        <v>0.99336499972565828</v>
      </c>
      <c r="L37" s="65">
        <f t="shared" si="4"/>
        <v>2.2101636168089144E-2</v>
      </c>
      <c r="M37" s="65">
        <f t="shared" si="12"/>
        <v>0.17492178481185985</v>
      </c>
      <c r="N37" s="4">
        <f t="shared" si="13"/>
        <v>4.707290000000075E-2</v>
      </c>
      <c r="O37" s="9">
        <f t="shared" si="14"/>
        <v>0.92348318440281019</v>
      </c>
      <c r="P37" s="9">
        <f t="shared" si="20"/>
        <v>6.7404665453648027</v>
      </c>
      <c r="Q37" s="9">
        <f t="shared" si="15"/>
        <v>2.0329844455758066E-2</v>
      </c>
      <c r="R37" s="9">
        <f t="shared" si="21"/>
        <v>0.1483867153630116</v>
      </c>
      <c r="S37" s="7">
        <f t="shared" si="5"/>
        <v>0.96664311305996076</v>
      </c>
      <c r="T37" s="7">
        <f t="shared" si="16"/>
        <v>0.17611447440836545</v>
      </c>
      <c r="U37" s="37">
        <f t="shared" si="17"/>
        <v>0.84830323177076827</v>
      </c>
      <c r="V37" s="86">
        <f t="shared" si="18"/>
        <v>2.772775904535385E-2</v>
      </c>
      <c r="W37" s="87">
        <f t="shared" si="19"/>
        <v>1.8691289019027085E-2</v>
      </c>
    </row>
    <row r="38" spans="2:23">
      <c r="B38" s="75"/>
      <c r="C38" s="76">
        <f t="shared" si="8"/>
        <v>19.678942398489156</v>
      </c>
      <c r="D38" s="61">
        <v>9</v>
      </c>
      <c r="E38" s="4">
        <f t="shared" si="9"/>
        <v>8.9723439000000003</v>
      </c>
      <c r="F38" s="9">
        <f t="shared" si="10"/>
        <v>0.19812878370941112</v>
      </c>
      <c r="G38" s="62">
        <v>1074.76832350463</v>
      </c>
      <c r="H38" s="63">
        <v>9.3780000000000001</v>
      </c>
      <c r="I38" s="9">
        <f t="shared" si="11"/>
        <v>1.042</v>
      </c>
      <c r="J38" s="9">
        <f t="shared" si="6"/>
        <v>1.0163147792706326</v>
      </c>
      <c r="K38" s="64">
        <f t="shared" si="7"/>
        <v>1.0076374853538994</v>
      </c>
      <c r="L38" s="65">
        <f t="shared" si="4"/>
        <v>2.2373467898087675E-2</v>
      </c>
      <c r="M38" s="65">
        <f t="shared" si="12"/>
        <v>0.19729525270994752</v>
      </c>
      <c r="N38" s="4">
        <f t="shared" si="13"/>
        <v>6.2072899999999542E-2</v>
      </c>
      <c r="O38" s="9">
        <f t="shared" si="14"/>
        <v>1.217755425247135</v>
      </c>
      <c r="P38" s="9">
        <f t="shared" si="20"/>
        <v>7.9582219706119375</v>
      </c>
      <c r="Q38" s="9">
        <f t="shared" si="15"/>
        <v>2.6808044584416841E-2</v>
      </c>
      <c r="R38" s="9">
        <f t="shared" si="21"/>
        <v>0.17519475994742845</v>
      </c>
      <c r="S38" s="7">
        <f t="shared" si="5"/>
        <v>0.8979795901962826</v>
      </c>
      <c r="T38" s="7">
        <f t="shared" si="16"/>
        <v>0.19812878370941112</v>
      </c>
      <c r="U38" s="37">
        <f t="shared" si="17"/>
        <v>0.88798264297311813</v>
      </c>
      <c r="V38" s="86">
        <f t="shared" si="18"/>
        <v>2.2934023761982669E-2</v>
      </c>
      <c r="W38" s="87">
        <f t="shared" si="19"/>
        <v>1.8691289019027085E-2</v>
      </c>
    </row>
    <row r="39" spans="2:23">
      <c r="B39" s="75"/>
      <c r="C39" s="76">
        <f t="shared" si="8"/>
        <v>19.845861084681253</v>
      </c>
      <c r="D39" s="61">
        <v>10</v>
      </c>
      <c r="E39" s="4">
        <f t="shared" si="9"/>
        <v>9.9692710000000009</v>
      </c>
      <c r="F39" s="9">
        <f t="shared" si="10"/>
        <v>0.22014309301045681</v>
      </c>
      <c r="G39" s="62">
        <v>1194.1870261162601</v>
      </c>
      <c r="H39" s="63">
        <v>10.429</v>
      </c>
      <c r="I39" s="9">
        <f t="shared" si="11"/>
        <v>1.0428999999999999</v>
      </c>
      <c r="J39" s="9">
        <f t="shared" si="6"/>
        <v>1.0077668041039411</v>
      </c>
      <c r="K39" s="64">
        <f t="shared" si="7"/>
        <v>1.0000254930188377</v>
      </c>
      <c r="L39" s="65">
        <f t="shared" si="4"/>
        <v>2.2185290128870473E-2</v>
      </c>
      <c r="M39" s="65">
        <f t="shared" si="12"/>
        <v>0.21948054283881799</v>
      </c>
      <c r="N39" s="4">
        <f t="shared" si="13"/>
        <v>5.4072899999999535E-2</v>
      </c>
      <c r="O39" s="9">
        <f t="shared" si="14"/>
        <v>1.060810230130149</v>
      </c>
      <c r="P39" s="9">
        <f t="shared" si="20"/>
        <v>9.0190322007420871</v>
      </c>
      <c r="Q39" s="9">
        <f t="shared" si="15"/>
        <v>2.3353004515798546E-2</v>
      </c>
      <c r="R39" s="9">
        <f t="shared" si="21"/>
        <v>0.198547764463227</v>
      </c>
      <c r="S39" s="7">
        <f t="shared" si="5"/>
        <v>0.83912514202741095</v>
      </c>
      <c r="T39" s="7">
        <f t="shared" si="16"/>
        <v>0.22014309301045681</v>
      </c>
      <c r="U39" s="37">
        <f t="shared" si="17"/>
        <v>0.90462581281766019</v>
      </c>
      <c r="V39" s="86">
        <f t="shared" si="18"/>
        <v>2.1595328547229814E-2</v>
      </c>
      <c r="W39" s="87">
        <f t="shared" si="19"/>
        <v>1.8691289019027085E-2</v>
      </c>
    </row>
    <row r="40" spans="2:23">
      <c r="B40" s="75"/>
      <c r="C40" s="76">
        <f t="shared" si="8"/>
        <v>20.685662596110376</v>
      </c>
      <c r="D40" s="61">
        <v>11</v>
      </c>
      <c r="E40" s="4">
        <f t="shared" si="9"/>
        <v>10.966198100000002</v>
      </c>
      <c r="F40" s="9">
        <f t="shared" si="10"/>
        <v>0.24215740231150248</v>
      </c>
      <c r="G40" s="62">
        <v>1313.60572872789</v>
      </c>
      <c r="H40" s="63">
        <v>11.433999999999999</v>
      </c>
      <c r="I40" s="9">
        <f t="shared" si="11"/>
        <v>1.0394545454545454</v>
      </c>
      <c r="J40" s="9">
        <f t="shared" si="6"/>
        <v>0.96685324470876244</v>
      </c>
      <c r="K40" s="64">
        <f t="shared" si="7"/>
        <v>0.95625653709222713</v>
      </c>
      <c r="L40" s="65">
        <f t="shared" si="4"/>
        <v>2.1284606377738303E-2</v>
      </c>
      <c r="M40" s="65">
        <f t="shared" si="12"/>
        <v>0.24076514921655628</v>
      </c>
      <c r="N40" s="4">
        <f t="shared" si="13"/>
        <v>8.0728999999983841E-3</v>
      </c>
      <c r="O40" s="9">
        <f t="shared" si="14"/>
        <v>0.15837535820745768</v>
      </c>
      <c r="P40" s="9">
        <f t="shared" si="20"/>
        <v>9.177407558949545</v>
      </c>
      <c r="Q40" s="9">
        <f t="shared" si="15"/>
        <v>3.4865241212428772E-3</v>
      </c>
      <c r="R40" s="9">
        <f t="shared" si="21"/>
        <v>0.20203428858446987</v>
      </c>
      <c r="S40" s="7">
        <f t="shared" si="5"/>
        <v>0.87247599598977676</v>
      </c>
      <c r="T40" s="7">
        <f t="shared" si="16"/>
        <v>0.24215740231150248</v>
      </c>
      <c r="U40" s="37">
        <f t="shared" si="17"/>
        <v>0.83913427355198356</v>
      </c>
      <c r="V40" s="86">
        <f t="shared" si="18"/>
        <v>4.0123113727032617E-2</v>
      </c>
      <c r="W40" s="87">
        <f t="shared" si="19"/>
        <v>1.8691289019027085E-2</v>
      </c>
    </row>
    <row r="41" spans="2:23">
      <c r="B41" s="75"/>
      <c r="C41" s="76">
        <f t="shared" si="8"/>
        <v>19.181985294117631</v>
      </c>
      <c r="D41" s="61">
        <v>12</v>
      </c>
      <c r="E41" s="4">
        <f t="shared" si="9"/>
        <v>11.9631252</v>
      </c>
      <c r="F41" s="9">
        <f t="shared" si="10"/>
        <v>0.26417171161254815</v>
      </c>
      <c r="G41" s="62">
        <v>1433.0244313395201</v>
      </c>
      <c r="H41" s="63">
        <v>12.522</v>
      </c>
      <c r="I41" s="9">
        <f t="shared" si="11"/>
        <v>1.0435000000000001</v>
      </c>
      <c r="J41" s="9">
        <f t="shared" si="6"/>
        <v>1.0426449448969821</v>
      </c>
      <c r="K41" s="64">
        <f t="shared" si="7"/>
        <v>1.0352309575685026</v>
      </c>
      <c r="L41" s="65">
        <f t="shared" si="4"/>
        <v>2.2953108308133897E-2</v>
      </c>
      <c r="M41" s="65">
        <f t="shared" si="12"/>
        <v>0.26371825752469019</v>
      </c>
      <c r="N41" s="4">
        <f t="shared" si="13"/>
        <v>9.1072900000002122E-2</v>
      </c>
      <c r="O41" s="9">
        <f t="shared" si="14"/>
        <v>1.7866817575462592</v>
      </c>
      <c r="P41" s="9">
        <f t="shared" si="20"/>
        <v>10.964089316495805</v>
      </c>
      <c r="Q41" s="9">
        <f t="shared" si="15"/>
        <v>3.9332564833159257E-2</v>
      </c>
      <c r="R41" s="9">
        <f t="shared" si="21"/>
        <v>0.24136685341762912</v>
      </c>
      <c r="S41" s="7">
        <f t="shared" si="5"/>
        <v>0.69002720666627015</v>
      </c>
      <c r="T41" s="7">
        <f t="shared" si="16"/>
        <v>0.26417171161254815</v>
      </c>
      <c r="U41" s="37">
        <f t="shared" si="17"/>
        <v>0.91524513957867148</v>
      </c>
      <c r="V41" s="86">
        <f t="shared" si="18"/>
        <v>2.2804858194919037E-2</v>
      </c>
      <c r="W41" s="87">
        <f t="shared" si="19"/>
        <v>1.8691289019027085E-2</v>
      </c>
    </row>
    <row r="42" spans="2:23">
      <c r="B42" s="75"/>
      <c r="C42" s="76">
        <f t="shared" si="8"/>
        <v>20.369952628017149</v>
      </c>
      <c r="D42" s="61">
        <v>13</v>
      </c>
      <c r="E42" s="4">
        <f t="shared" si="9"/>
        <v>12.960052300000001</v>
      </c>
      <c r="F42" s="9">
        <f t="shared" si="10"/>
        <v>0.28618602091359385</v>
      </c>
      <c r="G42" s="62">
        <v>1552.44313395114</v>
      </c>
      <c r="H42" s="63">
        <v>13.545</v>
      </c>
      <c r="I42" s="9">
        <f t="shared" si="11"/>
        <v>1.041923076923077</v>
      </c>
      <c r="J42" s="9">
        <f t="shared" si="6"/>
        <v>0.98183831672203736</v>
      </c>
      <c r="K42" s="64">
        <f t="shared" si="7"/>
        <v>0.97338351984611848</v>
      </c>
      <c r="L42" s="65">
        <f t="shared" si="4"/>
        <v>2.1614492387936984E-2</v>
      </c>
      <c r="M42" s="65">
        <f t="shared" si="12"/>
        <v>0.28533274991262719</v>
      </c>
      <c r="N42" s="4">
        <f t="shared" si="13"/>
        <v>2.6072899999999066E-2</v>
      </c>
      <c r="O42" s="9">
        <f t="shared" si="14"/>
        <v>0.51150204722068926</v>
      </c>
      <c r="P42" s="9">
        <f t="shared" si="20"/>
        <v>11.475591363716495</v>
      </c>
      <c r="Q42" s="9">
        <f t="shared" si="15"/>
        <v>1.1260364275634326E-2</v>
      </c>
      <c r="R42" s="9">
        <f t="shared" si="21"/>
        <v>0.25262721769326346</v>
      </c>
      <c r="S42" s="7">
        <f t="shared" si="5"/>
        <v>0.80381247312609505</v>
      </c>
      <c r="T42" s="7">
        <f t="shared" si="16"/>
        <v>0.28618602091359385</v>
      </c>
      <c r="U42" s="37">
        <f t="shared" si="17"/>
        <v>0.88537757327408573</v>
      </c>
      <c r="V42" s="86">
        <f t="shared" si="18"/>
        <v>3.3558803220330391E-2</v>
      </c>
      <c r="W42" s="87">
        <f t="shared" si="19"/>
        <v>1.8691289019027085E-2</v>
      </c>
    </row>
    <row r="43" spans="2:23">
      <c r="B43" s="75"/>
      <c r="C43" s="76">
        <f t="shared" si="8"/>
        <v>20.269856725552938</v>
      </c>
      <c r="D43" s="61">
        <v>14</v>
      </c>
      <c r="E43" s="4">
        <f t="shared" si="9"/>
        <v>13.956979400000002</v>
      </c>
      <c r="F43" s="9">
        <f t="shared" si="10"/>
        <v>0.30820033021463955</v>
      </c>
      <c r="G43" s="62">
        <v>1671.8618365627699</v>
      </c>
      <c r="H43" s="63">
        <v>14.571999999999999</v>
      </c>
      <c r="I43" s="9">
        <f t="shared" si="11"/>
        <v>1.0408571428571427</v>
      </c>
      <c r="J43" s="9">
        <f t="shared" si="6"/>
        <v>0.98668679659621139</v>
      </c>
      <c r="K43" s="64">
        <f t="shared" si="7"/>
        <v>0.97718951601364923</v>
      </c>
      <c r="L43" s="65">
        <f t="shared" si="4"/>
        <v>2.1721228323526943E-2</v>
      </c>
      <c r="M43" s="65">
        <f t="shared" si="12"/>
        <v>0.30705397823615416</v>
      </c>
      <c r="N43" s="4">
        <f t="shared" si="13"/>
        <v>3.0072899999998626E-2</v>
      </c>
      <c r="O43" s="9">
        <f t="shared" si="14"/>
        <v>0.5899746447791735</v>
      </c>
      <c r="P43" s="9">
        <f t="shared" si="20"/>
        <v>12.065566008495669</v>
      </c>
      <c r="Q43" s="9">
        <f t="shared" si="15"/>
        <v>1.2987884309943281E-2</v>
      </c>
      <c r="R43" s="9">
        <f t="shared" si="21"/>
        <v>0.26561510200320676</v>
      </c>
      <c r="S43" s="7">
        <f t="shared" si="5"/>
        <v>0.87443781092874839</v>
      </c>
      <c r="T43" s="7">
        <f t="shared" si="16"/>
        <v>0.30820033021463955</v>
      </c>
      <c r="U43" s="37">
        <f t="shared" si="17"/>
        <v>0.86504367580257535</v>
      </c>
      <c r="V43" s="86">
        <f t="shared" si="18"/>
        <v>4.2585228211432791E-2</v>
      </c>
      <c r="W43" s="87">
        <f t="shared" si="19"/>
        <v>1.8691289019027085E-2</v>
      </c>
    </row>
    <row r="44" spans="2:23">
      <c r="B44" s="75"/>
      <c r="C44" s="76">
        <f t="shared" si="8"/>
        <v>19.943805874840351</v>
      </c>
      <c r="D44" s="61">
        <v>15</v>
      </c>
      <c r="E44" s="4">
        <f t="shared" si="9"/>
        <v>14.9539065</v>
      </c>
      <c r="F44" s="9">
        <f t="shared" si="10"/>
        <v>0.33021463951568519</v>
      </c>
      <c r="G44" s="62">
        <v>1791.28053917439</v>
      </c>
      <c r="H44" s="63">
        <v>15.616</v>
      </c>
      <c r="I44" s="9">
        <f t="shared" si="11"/>
        <v>1.0410666666666666</v>
      </c>
      <c r="J44" s="9">
        <f t="shared" si="6"/>
        <v>1.0028176229508201</v>
      </c>
      <c r="K44" s="64">
        <f t="shared" si="7"/>
        <v>0.99336499972565828</v>
      </c>
      <c r="L44" s="65">
        <f t="shared" si="4"/>
        <v>2.2076337324178762E-2</v>
      </c>
      <c r="M44" s="65">
        <f t="shared" si="12"/>
        <v>0.3291303155603329</v>
      </c>
      <c r="N44" s="4">
        <f t="shared" si="13"/>
        <v>4.7072900000001638E-2</v>
      </c>
      <c r="O44" s="9">
        <f t="shared" si="14"/>
        <v>0.92348318440282751</v>
      </c>
      <c r="P44" s="9">
        <f t="shared" si="20"/>
        <v>12.989049192898497</v>
      </c>
      <c r="Q44" s="9">
        <f t="shared" si="15"/>
        <v>2.0329844455758448E-2</v>
      </c>
      <c r="R44" s="9">
        <f t="shared" si="21"/>
        <v>0.28594494645896523</v>
      </c>
      <c r="S44" s="7">
        <f t="shared" si="5"/>
        <v>0.86855236611185349</v>
      </c>
      <c r="T44" s="7">
        <f t="shared" si="16"/>
        <v>0.33021463951568519</v>
      </c>
      <c r="U44" s="37">
        <f t="shared" si="17"/>
        <v>0.86878945189887458</v>
      </c>
      <c r="V44" s="86">
        <f t="shared" si="18"/>
        <v>4.4269693056719961E-2</v>
      </c>
      <c r="W44" s="87">
        <f t="shared" si="19"/>
        <v>1.8691289019027085E-2</v>
      </c>
    </row>
    <row r="45" spans="2:23">
      <c r="B45" s="75"/>
      <c r="C45" s="76">
        <f t="shared" si="8"/>
        <v>20.183074684772087</v>
      </c>
      <c r="D45" s="61">
        <v>16</v>
      </c>
      <c r="E45" s="4">
        <f t="shared" si="9"/>
        <v>15.950833600000001</v>
      </c>
      <c r="F45" s="9">
        <f t="shared" si="10"/>
        <v>0.35222894881673089</v>
      </c>
      <c r="G45" s="62">
        <v>1910.6992417860199</v>
      </c>
      <c r="H45" s="63">
        <v>16.646999999999998</v>
      </c>
      <c r="I45" s="9">
        <f t="shared" si="11"/>
        <v>1.0404374999999999</v>
      </c>
      <c r="J45" s="9">
        <f t="shared" si="6"/>
        <v>0.99092929656995143</v>
      </c>
      <c r="K45" s="64">
        <f t="shared" si="7"/>
        <v>0.98099551218118008</v>
      </c>
      <c r="L45" s="65">
        <f t="shared" si="4"/>
        <v>2.1814624030158537E-2</v>
      </c>
      <c r="M45" s="65">
        <f t="shared" si="12"/>
        <v>0.35094493959049144</v>
      </c>
      <c r="N45" s="4">
        <f t="shared" si="13"/>
        <v>3.4072899999998185E-2</v>
      </c>
      <c r="O45" s="9">
        <f t="shared" si="14"/>
        <v>0.66844724233765784</v>
      </c>
      <c r="P45" s="9">
        <f t="shared" si="20"/>
        <v>13.657496435236155</v>
      </c>
      <c r="Q45" s="9">
        <f t="shared" si="15"/>
        <v>1.4715404344252237E-2</v>
      </c>
      <c r="R45" s="9">
        <f t="shared" si="21"/>
        <v>0.30066035080321746</v>
      </c>
      <c r="S45" s="7">
        <f t="shared" si="5"/>
        <v>0.92544499934175739</v>
      </c>
      <c r="T45" s="7">
        <f t="shared" si="16"/>
        <v>0.35222894881673089</v>
      </c>
      <c r="U45" s="37">
        <f t="shared" si="17"/>
        <v>0.85671658680717899</v>
      </c>
      <c r="V45" s="86">
        <f t="shared" si="18"/>
        <v>5.1568598013513434E-2</v>
      </c>
      <c r="W45" s="87">
        <f t="shared" si="19"/>
        <v>1.8691289019027085E-2</v>
      </c>
    </row>
    <row r="46" spans="2:23">
      <c r="B46" s="75"/>
      <c r="C46" s="76">
        <f t="shared" si="8"/>
        <v>19.828571428571411</v>
      </c>
      <c r="D46" s="61">
        <v>17</v>
      </c>
      <c r="E46" s="4">
        <f t="shared" si="9"/>
        <v>16.9477607</v>
      </c>
      <c r="F46" s="9">
        <f t="shared" si="10"/>
        <v>0.37424325811777659</v>
      </c>
      <c r="G46" s="62">
        <v>2030.11794439765</v>
      </c>
      <c r="H46" s="63">
        <v>17.696999999999999</v>
      </c>
      <c r="I46" s="9">
        <f t="shared" si="11"/>
        <v>1.0409999999999999</v>
      </c>
      <c r="J46" s="9">
        <f t="shared" si="6"/>
        <v>1.0086455331412112</v>
      </c>
      <c r="K46" s="64">
        <f t="shared" si="7"/>
        <v>0.9990739939769554</v>
      </c>
      <c r="L46" s="65">
        <f t="shared" si="4"/>
        <v>2.2204634741688746E-2</v>
      </c>
      <c r="M46" s="65">
        <f t="shared" si="12"/>
        <v>0.37314957433218021</v>
      </c>
      <c r="N46" s="4">
        <f t="shared" si="13"/>
        <v>5.3072900000001866E-2</v>
      </c>
      <c r="O46" s="9">
        <f t="shared" si="14"/>
        <v>1.0411920807405715</v>
      </c>
      <c r="P46" s="9">
        <f t="shared" si="20"/>
        <v>14.698688515976727</v>
      </c>
      <c r="Q46" s="9">
        <f t="shared" si="15"/>
        <v>2.2921124507222269E-2</v>
      </c>
      <c r="R46" s="9">
        <f t="shared" si="21"/>
        <v>0.32358147531043974</v>
      </c>
      <c r="S46" s="7">
        <f t="shared" si="5"/>
        <v>0.79596521337023185</v>
      </c>
      <c r="T46" s="7">
        <f t="shared" si="16"/>
        <v>0.37424325811777659</v>
      </c>
      <c r="U46" s="37">
        <f t="shared" si="17"/>
        <v>0.86716292223982383</v>
      </c>
      <c r="V46" s="86">
        <f t="shared" si="18"/>
        <v>5.0661782807336853E-2</v>
      </c>
      <c r="W46" s="87">
        <f t="shared" si="19"/>
        <v>1.8691289019027085E-2</v>
      </c>
    </row>
    <row r="47" spans="2:23">
      <c r="B47" s="75"/>
      <c r="C47" s="76">
        <f t="shared" si="8"/>
        <v>19.981872467477046</v>
      </c>
      <c r="D47" s="61">
        <v>18</v>
      </c>
      <c r="E47" s="4">
        <f t="shared" si="9"/>
        <v>17.944687800000001</v>
      </c>
      <c r="F47" s="9">
        <f t="shared" si="10"/>
        <v>0.39625756741882223</v>
      </c>
      <c r="G47" s="62">
        <v>2149.5366470092699</v>
      </c>
      <c r="H47" s="63">
        <v>18.739000000000001</v>
      </c>
      <c r="I47" s="9">
        <f t="shared" si="11"/>
        <v>1.0410555555555556</v>
      </c>
      <c r="J47" s="9">
        <f t="shared" si="6"/>
        <v>1.0009071988900169</v>
      </c>
      <c r="K47" s="64">
        <f t="shared" si="7"/>
        <v>0.99146200164189369</v>
      </c>
      <c r="L47" s="65">
        <f t="shared" si="4"/>
        <v>2.2034280658008078E-2</v>
      </c>
      <c r="M47" s="65">
        <f t="shared" si="12"/>
        <v>0.39518385499018827</v>
      </c>
      <c r="N47" s="4">
        <f t="shared" si="13"/>
        <v>4.5072900000000971E-2</v>
      </c>
      <c r="O47" s="9">
        <f t="shared" si="14"/>
        <v>0.88424688562356801</v>
      </c>
      <c r="P47" s="9">
        <f t="shared" si="20"/>
        <v>15.582935401600295</v>
      </c>
      <c r="Q47" s="9">
        <f t="shared" si="15"/>
        <v>1.9466084438603589E-2</v>
      </c>
      <c r="R47" s="9">
        <f t="shared" si="21"/>
        <v>0.34304755974904333</v>
      </c>
      <c r="S47" s="7">
        <f t="shared" si="5"/>
        <v>0.72730169050654325</v>
      </c>
      <c r="T47" s="7">
        <f t="shared" si="16"/>
        <v>0.39625756741882223</v>
      </c>
      <c r="U47" s="37">
        <f t="shared" si="17"/>
        <v>0.86807078633705981</v>
      </c>
      <c r="V47" s="86">
        <f t="shared" si="18"/>
        <v>5.3210007669778903E-2</v>
      </c>
      <c r="W47" s="87">
        <f t="shared" si="19"/>
        <v>1.8691289019027085E-2</v>
      </c>
    </row>
    <row r="48" spans="2:23">
      <c r="B48" s="75"/>
      <c r="C48" s="76">
        <f t="shared" si="8"/>
        <v>20.074100390803448</v>
      </c>
      <c r="D48" s="61">
        <v>19</v>
      </c>
      <c r="E48" s="4">
        <f t="shared" si="9"/>
        <v>18.941614900000001</v>
      </c>
      <c r="F48" s="9">
        <f t="shared" si="10"/>
        <v>0.41827187671986793</v>
      </c>
      <c r="G48" s="62">
        <v>2268.9553496209001</v>
      </c>
      <c r="H48" s="63">
        <v>19.776</v>
      </c>
      <c r="I48" s="9">
        <f t="shared" si="11"/>
        <v>1.0408421052631578</v>
      </c>
      <c r="J48" s="9">
        <f t="shared" si="6"/>
        <v>0.99630865695792792</v>
      </c>
      <c r="K48" s="64">
        <f t="shared" si="7"/>
        <v>0.9867045064324772</v>
      </c>
      <c r="L48" s="65">
        <f t="shared" si="4"/>
        <v>2.1933046933581245E-2</v>
      </c>
      <c r="M48" s="65">
        <f t="shared" si="12"/>
        <v>0.41711690192376949</v>
      </c>
      <c r="N48" s="4">
        <f t="shared" si="13"/>
        <v>4.0072899999998413E-2</v>
      </c>
      <c r="O48" s="9">
        <f t="shared" si="14"/>
        <v>0.78615613867540168</v>
      </c>
      <c r="P48" s="9">
        <f t="shared" si="20"/>
        <v>16.369091540275697</v>
      </c>
      <c r="Q48" s="9">
        <f t="shared" si="15"/>
        <v>1.7306684395716053E-2</v>
      </c>
      <c r="R48" s="9">
        <f t="shared" si="21"/>
        <v>0.36035424414475936</v>
      </c>
      <c r="S48" s="7">
        <f t="shared" si="5"/>
        <v>0.83912514202741417</v>
      </c>
      <c r="T48" s="7">
        <f t="shared" si="16"/>
        <v>0.41827187671986793</v>
      </c>
      <c r="U48" s="37">
        <f t="shared" si="17"/>
        <v>0.86391666816372781</v>
      </c>
      <c r="V48" s="86">
        <f t="shared" si="18"/>
        <v>5.7917632575108569E-2</v>
      </c>
      <c r="W48" s="87">
        <f t="shared" si="19"/>
        <v>1.8691289019027085E-2</v>
      </c>
    </row>
    <row r="49" spans="2:23">
      <c r="B49" s="75"/>
      <c r="C49" s="76">
        <f t="shared" si="8"/>
        <v>19.798479087452478</v>
      </c>
      <c r="D49" s="61">
        <v>20</v>
      </c>
      <c r="E49" s="4">
        <f t="shared" si="9"/>
        <v>19.938542000000002</v>
      </c>
      <c r="F49" s="9">
        <f t="shared" si="10"/>
        <v>0.44028618602091363</v>
      </c>
      <c r="G49" s="62">
        <v>2388.3740522325202</v>
      </c>
      <c r="H49" s="63">
        <v>20.827999999999999</v>
      </c>
      <c r="I49" s="9">
        <f t="shared" si="11"/>
        <v>1.0413999999999999</v>
      </c>
      <c r="J49" s="9">
        <f t="shared" si="6"/>
        <v>1.0101786057230648</v>
      </c>
      <c r="K49" s="64">
        <f t="shared" si="7"/>
        <v>1.0009769920607199</v>
      </c>
      <c r="L49" s="65">
        <f t="shared" si="4"/>
        <v>2.2238384275686623E-2</v>
      </c>
      <c r="M49" s="65">
        <f t="shared" si="12"/>
        <v>0.43935528619945613</v>
      </c>
      <c r="N49" s="4">
        <f t="shared" si="13"/>
        <v>5.5072899999998981E-2</v>
      </c>
      <c r="O49" s="9">
        <f t="shared" si="14"/>
        <v>1.0804283795197613</v>
      </c>
      <c r="P49" s="9">
        <f t="shared" si="20"/>
        <v>17.44951991979546</v>
      </c>
      <c r="Q49" s="9">
        <f t="shared" si="15"/>
        <v>2.3784884524375594E-2</v>
      </c>
      <c r="R49" s="9">
        <f t="shared" si="21"/>
        <v>0.38413912866913497</v>
      </c>
      <c r="S49" s="7">
        <f t="shared" si="5"/>
        <v>0.74691983989619781</v>
      </c>
      <c r="T49" s="7">
        <f t="shared" si="16"/>
        <v>0.44028618602091363</v>
      </c>
      <c r="U49" s="37">
        <f t="shared" si="17"/>
        <v>0.87432458589958917</v>
      </c>
      <c r="V49" s="86">
        <f t="shared" si="18"/>
        <v>5.6147057351778662E-2</v>
      </c>
      <c r="W49" s="87">
        <f t="shared" si="19"/>
        <v>1.8691289019027085E-2</v>
      </c>
    </row>
    <row r="50" spans="2:23">
      <c r="B50" s="75"/>
      <c r="C50" s="76">
        <f t="shared" si="8"/>
        <v>20.553359683794458</v>
      </c>
      <c r="D50" s="61">
        <v>21</v>
      </c>
      <c r="E50" s="4">
        <f t="shared" si="9"/>
        <v>20.935469100000002</v>
      </c>
      <c r="F50" s="9">
        <f t="shared" si="10"/>
        <v>0.46230049532195933</v>
      </c>
      <c r="G50" s="62">
        <v>2507.7927548441498</v>
      </c>
      <c r="H50" s="63">
        <v>21.84</v>
      </c>
      <c r="I50" s="9">
        <f t="shared" si="11"/>
        <v>1.04</v>
      </c>
      <c r="J50" s="9">
        <f t="shared" si="6"/>
        <v>0.97307692307692351</v>
      </c>
      <c r="K50" s="64">
        <f t="shared" si="7"/>
        <v>0.96291703038540821</v>
      </c>
      <c r="L50" s="65">
        <f t="shared" si="4"/>
        <v>2.1421616358325232E-2</v>
      </c>
      <c r="M50" s="65">
        <f t="shared" si="12"/>
        <v>0.46077690255778136</v>
      </c>
      <c r="N50" s="4">
        <f t="shared" si="13"/>
        <v>1.5072899999999834E-2</v>
      </c>
      <c r="O50" s="9">
        <f t="shared" si="14"/>
        <v>0.29570240393484876</v>
      </c>
      <c r="P50" s="9">
        <f t="shared" si="20"/>
        <v>17.74522232373031</v>
      </c>
      <c r="Q50" s="9">
        <f t="shared" si="15"/>
        <v>6.5096841812845082E-3</v>
      </c>
      <c r="R50" s="9">
        <f t="shared" si="21"/>
        <v>0.39064881285041947</v>
      </c>
      <c r="S50" s="7">
        <f t="shared" si="5"/>
        <v>0.88620870056252543</v>
      </c>
      <c r="T50" s="7">
        <f t="shared" si="16"/>
        <v>0.46230049532195933</v>
      </c>
      <c r="U50" s="37">
        <f t="shared" si="17"/>
        <v>0.84780467658409198</v>
      </c>
      <c r="V50" s="86">
        <f t="shared" si="18"/>
        <v>7.1651682471539857E-2</v>
      </c>
      <c r="W50" s="87">
        <f t="shared" si="19"/>
        <v>1.8691289019027085E-2</v>
      </c>
    </row>
    <row r="51" spans="2:23">
      <c r="B51" s="75"/>
      <c r="C51" s="76">
        <f t="shared" si="8"/>
        <v>20.05522924520033</v>
      </c>
      <c r="D51" s="61">
        <v>22</v>
      </c>
      <c r="E51" s="4">
        <f t="shared" si="9"/>
        <v>21.932396200000003</v>
      </c>
      <c r="F51" s="9">
        <f t="shared" si="10"/>
        <v>0.48431480462300497</v>
      </c>
      <c r="G51" s="62">
        <v>2627.21145745578</v>
      </c>
      <c r="H51" s="63">
        <v>22.876999999999999</v>
      </c>
      <c r="I51" s="9">
        <f t="shared" si="11"/>
        <v>1.0398636363636362</v>
      </c>
      <c r="J51" s="9">
        <f t="shared" si="6"/>
        <v>0.99724614241377729</v>
      </c>
      <c r="K51" s="64">
        <f t="shared" si="7"/>
        <v>0.9867045064324772</v>
      </c>
      <c r="L51" s="65">
        <f t="shared" si="4"/>
        <v>2.1953685028371542E-2</v>
      </c>
      <c r="M51" s="65">
        <f t="shared" si="12"/>
        <v>0.48273058758615289</v>
      </c>
      <c r="N51" s="4">
        <f t="shared" si="13"/>
        <v>4.0072899999998413E-2</v>
      </c>
      <c r="O51" s="9">
        <f t="shared" si="14"/>
        <v>0.78615613867540168</v>
      </c>
      <c r="P51" s="9">
        <f t="shared" si="20"/>
        <v>18.531378462405712</v>
      </c>
      <c r="Q51" s="9">
        <f t="shared" si="15"/>
        <v>1.7306684395716053E-2</v>
      </c>
      <c r="R51" s="9">
        <f t="shared" si="21"/>
        <v>0.4079554972461355</v>
      </c>
      <c r="S51" s="7">
        <f t="shared" si="5"/>
        <v>0.94898677860931957</v>
      </c>
      <c r="T51" s="7">
        <f t="shared" si="16"/>
        <v>0.48431480462300497</v>
      </c>
      <c r="U51" s="37">
        <f t="shared" si="17"/>
        <v>0.84509974660208931</v>
      </c>
      <c r="V51" s="86" t="str">
        <f t="shared" si="18"/>
        <v/>
      </c>
      <c r="W51" s="87" t="str">
        <f t="shared" si="19"/>
        <v/>
      </c>
    </row>
    <row r="52" spans="2:23">
      <c r="B52" s="75"/>
      <c r="C52" s="76">
        <f t="shared" si="8"/>
        <v>19.409214311763026</v>
      </c>
      <c r="D52" s="61">
        <v>23</v>
      </c>
      <c r="E52" s="4">
        <f t="shared" si="9"/>
        <v>22.9293233</v>
      </c>
      <c r="F52" s="9">
        <f t="shared" si="10"/>
        <v>0.50632911392405067</v>
      </c>
      <c r="G52" s="62">
        <v>2746.6301600674001</v>
      </c>
      <c r="H52" s="63">
        <v>23.95</v>
      </c>
      <c r="I52" s="9">
        <f t="shared" si="11"/>
        <v>1.0413043478260868</v>
      </c>
      <c r="J52" s="9">
        <f t="shared" si="6"/>
        <v>1.0304384133611697</v>
      </c>
      <c r="K52" s="64">
        <f t="shared" si="7"/>
        <v>1.0209584719402598</v>
      </c>
      <c r="L52" s="65">
        <f t="shared" si="4"/>
        <v>2.2684389947411551E-2</v>
      </c>
      <c r="M52" s="65">
        <f t="shared" si="12"/>
        <v>0.50541497753356446</v>
      </c>
      <c r="N52" s="4">
        <f t="shared" si="13"/>
        <v>7.607290000000333E-2</v>
      </c>
      <c r="O52" s="9">
        <f t="shared" si="14"/>
        <v>1.4924095167019344</v>
      </c>
      <c r="P52" s="9">
        <f t="shared" si="20"/>
        <v>20.023787979107645</v>
      </c>
      <c r="Q52" s="9">
        <f t="shared" si="15"/>
        <v>3.2854364704500483E-2</v>
      </c>
      <c r="R52" s="9">
        <f t="shared" si="21"/>
        <v>0.44080986195063598</v>
      </c>
      <c r="S52" s="7">
        <f t="shared" si="5"/>
        <v>0.81165973288192905</v>
      </c>
      <c r="T52" s="7">
        <f t="shared" si="16"/>
        <v>0.50632911392405067</v>
      </c>
      <c r="U52" s="37">
        <f t="shared" si="17"/>
        <v>0.87217411739912665</v>
      </c>
      <c r="V52" s="86" t="str">
        <f t="shared" si="18"/>
        <v/>
      </c>
      <c r="W52" s="87" t="str">
        <f t="shared" si="19"/>
        <v/>
      </c>
    </row>
    <row r="53" spans="2:23">
      <c r="B53" s="75"/>
      <c r="C53" s="76">
        <f t="shared" si="8"/>
        <v>20.831663326653285</v>
      </c>
      <c r="D53" s="61">
        <v>24</v>
      </c>
      <c r="E53" s="4">
        <f t="shared" si="9"/>
        <v>23.926250400000001</v>
      </c>
      <c r="F53" s="9">
        <f t="shared" si="10"/>
        <v>0.52834342322509631</v>
      </c>
      <c r="G53" s="62">
        <v>2866.0488626790302</v>
      </c>
      <c r="H53" s="63">
        <v>24.948</v>
      </c>
      <c r="I53" s="9">
        <f t="shared" si="11"/>
        <v>1.0395000000000001</v>
      </c>
      <c r="J53" s="9">
        <f t="shared" si="6"/>
        <v>0.96007696007696108</v>
      </c>
      <c r="K53" s="64">
        <f t="shared" si="7"/>
        <v>0.94959604379904949</v>
      </c>
      <c r="L53" s="65">
        <f t="shared" si="4"/>
        <v>2.1135431151941907E-2</v>
      </c>
      <c r="M53" s="65">
        <f t="shared" si="12"/>
        <v>0.5265504086855064</v>
      </c>
      <c r="N53" s="4">
        <f t="shared" si="13"/>
        <v>1.0729000000004874E-3</v>
      </c>
      <c r="O53" s="9">
        <f t="shared" si="14"/>
        <v>2.1048312480136326E-2</v>
      </c>
      <c r="P53" s="9">
        <f t="shared" si="20"/>
        <v>20.044836291587782</v>
      </c>
      <c r="Q53" s="9">
        <f t="shared" si="15"/>
        <v>4.6336406120278103E-4</v>
      </c>
      <c r="R53" s="9">
        <f t="shared" si="21"/>
        <v>0.44127322601183877</v>
      </c>
      <c r="S53" s="7">
        <f t="shared" si="5"/>
        <v>0.77634706398059816</v>
      </c>
      <c r="T53" s="7">
        <f t="shared" si="16"/>
        <v>0.52834342322509631</v>
      </c>
      <c r="U53" s="37">
        <f t="shared" si="17"/>
        <v>0.8380455484090199</v>
      </c>
      <c r="V53" s="86" t="str">
        <f t="shared" si="18"/>
        <v/>
      </c>
      <c r="W53" s="87" t="str">
        <f t="shared" si="19"/>
        <v/>
      </c>
    </row>
    <row r="54" spans="2:23">
      <c r="B54" s="75"/>
      <c r="C54" s="76">
        <f t="shared" si="8"/>
        <v>19.505154639175252</v>
      </c>
      <c r="D54" s="61">
        <v>25</v>
      </c>
      <c r="E54" s="4">
        <f t="shared" si="9"/>
        <v>24.923177500000001</v>
      </c>
      <c r="F54" s="9">
        <f t="shared" si="10"/>
        <v>0.55035773252614206</v>
      </c>
      <c r="G54" s="62">
        <v>2985.4675652906499</v>
      </c>
      <c r="H54" s="63">
        <v>26.015000000000001</v>
      </c>
      <c r="I54" s="9">
        <f t="shared" si="11"/>
        <v>1.0406</v>
      </c>
      <c r="J54" s="9">
        <f t="shared" si="6"/>
        <v>1.0253699788583512</v>
      </c>
      <c r="K54" s="64">
        <f t="shared" si="7"/>
        <v>1.0152494776889627</v>
      </c>
      <c r="L54" s="65">
        <f t="shared" si="4"/>
        <v>2.2572811862594414E-2</v>
      </c>
      <c r="M54" s="65">
        <f t="shared" si="12"/>
        <v>0.54912322054810081</v>
      </c>
      <c r="N54" s="4">
        <f t="shared" si="13"/>
        <v>7.0072899999999549E-2</v>
      </c>
      <c r="O54" s="9">
        <f t="shared" si="14"/>
        <v>1.374700620364121</v>
      </c>
      <c r="P54" s="9">
        <f t="shared" si="20"/>
        <v>21.419536911951901</v>
      </c>
      <c r="Q54" s="9">
        <f t="shared" si="15"/>
        <v>3.0263084653035136E-2</v>
      </c>
      <c r="R54" s="9">
        <f t="shared" si="21"/>
        <v>0.47153631066487389</v>
      </c>
      <c r="S54" s="7">
        <f t="shared" si="5"/>
        <v>0.46638030362456956</v>
      </c>
      <c r="T54" s="7">
        <f t="shared" si="16"/>
        <v>0.55035773252614206</v>
      </c>
      <c r="U54" s="37">
        <f t="shared" si="17"/>
        <v>0.85870765070582067</v>
      </c>
      <c r="V54" s="86" t="str">
        <f t="shared" si="18"/>
        <v/>
      </c>
      <c r="W54" s="87" t="str">
        <f t="shared" si="19"/>
        <v/>
      </c>
    </row>
    <row r="55" spans="2:23">
      <c r="B55" s="75"/>
      <c r="C55" s="76">
        <f t="shared" si="8"/>
        <v>19.719551282051263</v>
      </c>
      <c r="D55" s="61">
        <v>26</v>
      </c>
      <c r="E55" s="4">
        <f t="shared" si="9"/>
        <v>25.920104600000002</v>
      </c>
      <c r="F55" s="9">
        <f t="shared" si="10"/>
        <v>0.57237204182718771</v>
      </c>
      <c r="G55" s="62">
        <v>3104.88626790228</v>
      </c>
      <c r="H55" s="63">
        <v>27.071000000000002</v>
      </c>
      <c r="I55" s="9">
        <f t="shared" si="11"/>
        <v>1.0411923076923078</v>
      </c>
      <c r="J55" s="9">
        <f t="shared" si="6"/>
        <v>1.0142218610321017</v>
      </c>
      <c r="K55" s="64">
        <f t="shared" si="7"/>
        <v>1.0047829882282524</v>
      </c>
      <c r="L55" s="65">
        <f t="shared" si="4"/>
        <v>2.2327393748642857E-2</v>
      </c>
      <c r="M55" s="65">
        <f t="shared" si="12"/>
        <v>0.57145061429674371</v>
      </c>
      <c r="N55" s="4">
        <f t="shared" si="13"/>
        <v>5.9072900000000317E-2</v>
      </c>
      <c r="O55" s="9">
        <f t="shared" si="14"/>
        <v>1.1589009770782803</v>
      </c>
      <c r="P55" s="9">
        <f t="shared" si="20"/>
        <v>22.57843788903018</v>
      </c>
      <c r="Q55" s="9">
        <f t="shared" si="15"/>
        <v>2.5512404558685316E-2</v>
      </c>
      <c r="R55" s="9">
        <f t="shared" si="21"/>
        <v>0.4970487152235592</v>
      </c>
      <c r="S55" s="7">
        <f t="shared" si="5"/>
        <v>0.43106763472325349</v>
      </c>
      <c r="T55" s="7">
        <f t="shared" si="16"/>
        <v>0.57237204182718771</v>
      </c>
      <c r="U55" s="37">
        <f t="shared" si="17"/>
        <v>0.86980169902390025</v>
      </c>
      <c r="V55" s="86" t="str">
        <f t="shared" si="18"/>
        <v/>
      </c>
      <c r="W55" s="87" t="str">
        <f t="shared" si="19"/>
        <v/>
      </c>
    </row>
    <row r="56" spans="2:23">
      <c r="B56" s="75"/>
      <c r="C56" s="76">
        <f t="shared" si="8"/>
        <v>20.614469772051603</v>
      </c>
      <c r="D56" s="61">
        <v>27</v>
      </c>
      <c r="E56" s="4">
        <f t="shared" si="9"/>
        <v>26.917031700000003</v>
      </c>
      <c r="F56" s="9">
        <f t="shared" si="10"/>
        <v>0.59438635112823335</v>
      </c>
      <c r="G56" s="62">
        <v>3224.3049705139101</v>
      </c>
      <c r="H56" s="63">
        <v>28.08</v>
      </c>
      <c r="I56" s="9">
        <f t="shared" si="11"/>
        <v>1.04</v>
      </c>
      <c r="J56" s="9">
        <f t="shared" si="6"/>
        <v>0.97019230769230458</v>
      </c>
      <c r="K56" s="64">
        <f t="shared" si="7"/>
        <v>0.96006253325975632</v>
      </c>
      <c r="L56" s="65">
        <f t="shared" si="4"/>
        <v>2.1358113543033675E-2</v>
      </c>
      <c r="M56" s="65">
        <f t="shared" si="12"/>
        <v>0.59280872783977734</v>
      </c>
      <c r="N56" s="4">
        <f t="shared" si="13"/>
        <v>1.2072899999996167E-2</v>
      </c>
      <c r="O56" s="9">
        <f t="shared" si="14"/>
        <v>0.23684795576590711</v>
      </c>
      <c r="P56" s="9">
        <f t="shared" si="20"/>
        <v>22.815285844796087</v>
      </c>
      <c r="Q56" s="9">
        <f t="shared" si="15"/>
        <v>5.2140441555510652E-3</v>
      </c>
      <c r="R56" s="9">
        <f t="shared" si="21"/>
        <v>0.50226275937911025</v>
      </c>
      <c r="S56" s="7">
        <f t="shared" si="5"/>
        <v>0.58408919996232733</v>
      </c>
      <c r="T56" s="7">
        <f t="shared" si="16"/>
        <v>0.59438635112823335</v>
      </c>
      <c r="U56" s="37">
        <f t="shared" si="17"/>
        <v>0.84725938703598236</v>
      </c>
      <c r="V56" s="86" t="str">
        <f t="shared" si="18"/>
        <v/>
      </c>
      <c r="W56" s="87" t="str">
        <f t="shared" si="19"/>
        <v/>
      </c>
    </row>
    <row r="57" spans="2:23">
      <c r="B57" s="75"/>
      <c r="C57" s="76">
        <f t="shared" si="8"/>
        <v>20.416783609317978</v>
      </c>
      <c r="D57" s="61">
        <v>28</v>
      </c>
      <c r="E57" s="4">
        <f t="shared" si="9"/>
        <v>27.913958800000003</v>
      </c>
      <c r="F57" s="9">
        <f t="shared" si="10"/>
        <v>0.6164006604292791</v>
      </c>
      <c r="G57" s="62">
        <v>3343.7236731255298</v>
      </c>
      <c r="H57" s="63">
        <v>29.097999999999999</v>
      </c>
      <c r="I57" s="9">
        <f t="shared" si="11"/>
        <v>1.0392142857142856</v>
      </c>
      <c r="J57" s="9">
        <f t="shared" si="6"/>
        <v>0.97958622585744792</v>
      </c>
      <c r="K57" s="64">
        <f t="shared" si="7"/>
        <v>0.96862602463670533</v>
      </c>
      <c r="L57" s="65">
        <f t="shared" si="4"/>
        <v>2.156491416306985E-2</v>
      </c>
      <c r="M57" s="65">
        <f t="shared" si="12"/>
        <v>0.61437364200284716</v>
      </c>
      <c r="N57" s="4">
        <f t="shared" si="13"/>
        <v>2.1072900000000061E-2</v>
      </c>
      <c r="O57" s="9">
        <f t="shared" si="14"/>
        <v>0.4134113002725926</v>
      </c>
      <c r="P57" s="9">
        <f t="shared" si="20"/>
        <v>23.228697145068679</v>
      </c>
      <c r="Q57" s="9">
        <f t="shared" si="15"/>
        <v>9.1009642327483237E-3</v>
      </c>
      <c r="R57" s="9">
        <f t="shared" si="21"/>
        <v>0.51136372361185856</v>
      </c>
      <c r="S57" s="7">
        <f t="shared" si="5"/>
        <v>0.64686727800911514</v>
      </c>
      <c r="T57" s="7">
        <f t="shared" si="16"/>
        <v>0.6164006604292791</v>
      </c>
      <c r="U57" s="37">
        <f t="shared" si="17"/>
        <v>0.83233343465846277</v>
      </c>
      <c r="V57" s="86" t="str">
        <f t="shared" si="18"/>
        <v/>
      </c>
      <c r="W57" s="87" t="str">
        <f t="shared" si="19"/>
        <v/>
      </c>
    </row>
    <row r="58" spans="2:23">
      <c r="B58" s="75"/>
      <c r="C58" s="76">
        <f t="shared" si="8"/>
        <v>20.617744752251451</v>
      </c>
      <c r="D58" s="61">
        <v>29</v>
      </c>
      <c r="E58" s="4">
        <f t="shared" si="9"/>
        <v>28.9108859</v>
      </c>
      <c r="F58" s="9">
        <f t="shared" si="10"/>
        <v>0.63841496973032474</v>
      </c>
      <c r="G58" s="62">
        <v>3463.1423757371599</v>
      </c>
      <c r="H58" s="63">
        <v>30.105</v>
      </c>
      <c r="I58" s="9">
        <f t="shared" si="11"/>
        <v>1.038103448275862</v>
      </c>
      <c r="J58" s="9">
        <f t="shared" si="6"/>
        <v>0.97003819963461368</v>
      </c>
      <c r="K58" s="64">
        <f t="shared" si="7"/>
        <v>0.95815953517599506</v>
      </c>
      <c r="L58" s="65">
        <f t="shared" si="4"/>
        <v>2.1354720960585882E-2</v>
      </c>
      <c r="M58" s="65">
        <f t="shared" si="12"/>
        <v>0.63572836296343305</v>
      </c>
      <c r="N58" s="4">
        <f t="shared" si="13"/>
        <v>1.0072900000004381E-2</v>
      </c>
      <c r="O58" s="9">
        <f t="shared" si="14"/>
        <v>0.19761165698682179</v>
      </c>
      <c r="P58" s="9">
        <f t="shared" si="20"/>
        <v>23.426308802055502</v>
      </c>
      <c r="Q58" s="9">
        <f t="shared" si="15"/>
        <v>4.35028413840004E-3</v>
      </c>
      <c r="R58" s="9">
        <f t="shared" si="21"/>
        <v>0.51571400775025855</v>
      </c>
      <c r="S58" s="7">
        <f t="shared" si="5"/>
        <v>0.60959279416884127</v>
      </c>
      <c r="T58" s="7">
        <f t="shared" si="16"/>
        <v>0.63841496973032474</v>
      </c>
      <c r="U58" s="37">
        <f t="shared" si="17"/>
        <v>0.81121755421807773</v>
      </c>
      <c r="V58" s="86" t="str">
        <f t="shared" si="18"/>
        <v/>
      </c>
      <c r="W58" s="87" t="str">
        <f t="shared" si="19"/>
        <v/>
      </c>
    </row>
    <row r="59" spans="2:23">
      <c r="B59" s="75"/>
      <c r="C59" s="76">
        <f t="shared" si="8"/>
        <v>19.817430025445322</v>
      </c>
      <c r="D59" s="61">
        <v>30</v>
      </c>
      <c r="E59" s="4">
        <f t="shared" si="9"/>
        <v>29.907813000000001</v>
      </c>
      <c r="F59" s="9">
        <f t="shared" si="10"/>
        <v>0.66042927903137039</v>
      </c>
      <c r="G59" s="62">
        <v>3582.56107834878</v>
      </c>
      <c r="H59" s="63">
        <v>31.152999999999999</v>
      </c>
      <c r="I59" s="9">
        <f t="shared" si="11"/>
        <v>1.0384333333333333</v>
      </c>
      <c r="J59" s="9">
        <f t="shared" si="6"/>
        <v>1.0092125958976648</v>
      </c>
      <c r="K59" s="64">
        <f t="shared" si="7"/>
        <v>0.99717099589318747</v>
      </c>
      <c r="L59" s="65">
        <f t="shared" si="4"/>
        <v>2.2217118236602419E-2</v>
      </c>
      <c r="M59" s="65">
        <f t="shared" si="12"/>
        <v>0.65794548120003549</v>
      </c>
      <c r="N59" s="4">
        <f t="shared" si="13"/>
        <v>5.1072899999997645E-2</v>
      </c>
      <c r="O59" s="9">
        <f t="shared" si="14"/>
        <v>1.0019557819612421</v>
      </c>
      <c r="P59" s="9">
        <f t="shared" si="20"/>
        <v>24.428264584016745</v>
      </c>
      <c r="Q59" s="9">
        <f t="shared" si="15"/>
        <v>2.2057364490065873E-2</v>
      </c>
      <c r="R59" s="9">
        <f t="shared" si="21"/>
        <v>0.53777137224032445</v>
      </c>
      <c r="S59" s="7">
        <f t="shared" si="5"/>
        <v>0.4683421185635554</v>
      </c>
      <c r="T59" s="7">
        <f t="shared" si="16"/>
        <v>0.66042927903137039</v>
      </c>
      <c r="U59" s="37">
        <f t="shared" si="17"/>
        <v>0.81734944247884511</v>
      </c>
      <c r="V59" s="86" t="str">
        <f t="shared" ref="V59:V94" si="22">IF(F59&lt;=$L$5,(R59-F59),"")</f>
        <v/>
      </c>
      <c r="W59" s="87" t="str">
        <f t="shared" si="19"/>
        <v/>
      </c>
    </row>
    <row r="60" spans="2:23">
      <c r="B60" s="75"/>
      <c r="C60" s="76">
        <f t="shared" si="8"/>
        <v>20.101801829934711</v>
      </c>
      <c r="D60" s="61">
        <v>31</v>
      </c>
      <c r="E60" s="4">
        <f t="shared" si="9"/>
        <v>30.904740100000001</v>
      </c>
      <c r="F60" s="9">
        <f t="shared" si="10"/>
        <v>0.68244358833241614</v>
      </c>
      <c r="G60" s="62">
        <v>3701.9797809604102</v>
      </c>
      <c r="H60" s="63">
        <v>32.186</v>
      </c>
      <c r="I60" s="9">
        <f t="shared" si="11"/>
        <v>1.038258064516129</v>
      </c>
      <c r="J60" s="9">
        <f t="shared" si="6"/>
        <v>0.99493568632324736</v>
      </c>
      <c r="K60" s="64">
        <f t="shared" si="7"/>
        <v>0.98289851026494812</v>
      </c>
      <c r="L60" s="65">
        <f t="shared" si="4"/>
        <v>2.1902821933368132E-2</v>
      </c>
      <c r="M60" s="65">
        <f t="shared" si="12"/>
        <v>0.67984830313340361</v>
      </c>
      <c r="N60" s="4">
        <f t="shared" si="13"/>
        <v>3.6072900000000629E-2</v>
      </c>
      <c r="O60" s="9">
        <f t="shared" si="14"/>
        <v>0.7076835411169522</v>
      </c>
      <c r="P60" s="9">
        <f t="shared" si="20"/>
        <v>25.135948125133698</v>
      </c>
      <c r="Q60" s="9">
        <f t="shared" si="15"/>
        <v>1.5579164361407865E-2</v>
      </c>
      <c r="R60" s="9">
        <f t="shared" si="21"/>
        <v>0.55335053660173228</v>
      </c>
      <c r="S60" s="7">
        <f t="shared" si="5"/>
        <v>0.44422827405978366</v>
      </c>
      <c r="T60" s="7">
        <f t="shared" si="16"/>
        <v>0.68244358833241614</v>
      </c>
      <c r="U60" s="37">
        <f t="shared" si="17"/>
        <v>0.81393236410439462</v>
      </c>
      <c r="V60" s="86" t="str">
        <f t="shared" si="22"/>
        <v/>
      </c>
      <c r="W60" s="87" t="str">
        <f t="shared" si="19"/>
        <v/>
      </c>
    </row>
    <row r="61" spans="2:23">
      <c r="B61" s="75"/>
      <c r="C61" s="76">
        <f t="shared" si="8"/>
        <v>20.327497551420162</v>
      </c>
      <c r="D61" s="61">
        <v>32</v>
      </c>
      <c r="E61" s="4">
        <f t="shared" si="9"/>
        <v>31.901667200000002</v>
      </c>
      <c r="F61" s="9">
        <f t="shared" si="10"/>
        <v>0.70445789763346178</v>
      </c>
      <c r="G61" s="62">
        <v>3821.3984835720398</v>
      </c>
      <c r="H61" s="63">
        <v>33.207000000000001</v>
      </c>
      <c r="I61" s="9">
        <f t="shared" si="11"/>
        <v>1.03771875</v>
      </c>
      <c r="J61" s="9">
        <f t="shared" si="6"/>
        <v>0.98388893907911057</v>
      </c>
      <c r="K61" s="64">
        <f t="shared" si="7"/>
        <v>0.97148052176235389</v>
      </c>
      <c r="L61" s="65">
        <f t="shared" ref="L61:L92" si="23">J61/$C$4</f>
        <v>2.1659635422765233E-2</v>
      </c>
      <c r="M61" s="65">
        <f t="shared" si="12"/>
        <v>0.70150793855616889</v>
      </c>
      <c r="N61" s="4">
        <f t="shared" si="13"/>
        <v>2.4072900000000175E-2</v>
      </c>
      <c r="O61" s="9">
        <f t="shared" si="14"/>
        <v>0.47226574844146452</v>
      </c>
      <c r="P61" s="9">
        <f t="shared" si="20"/>
        <v>25.608213873575163</v>
      </c>
      <c r="Q61" s="9">
        <f t="shared" si="15"/>
        <v>1.0396604258480232E-2</v>
      </c>
      <c r="R61" s="9">
        <f t="shared" si="21"/>
        <v>0.56374714086021249</v>
      </c>
      <c r="S61" s="7">
        <f t="shared" ref="S61:S92" si="24">SLOPE(R61:R65,F61:F65)</f>
        <v>0.46552220577024234</v>
      </c>
      <c r="T61" s="7">
        <f t="shared" si="16"/>
        <v>0.70445789763346178</v>
      </c>
      <c r="U61" s="37">
        <f t="shared" si="17"/>
        <v>0.80362189773718995</v>
      </c>
      <c r="V61" s="86" t="str">
        <f t="shared" si="22"/>
        <v/>
      </c>
      <c r="W61" s="87" t="str">
        <f t="shared" si="19"/>
        <v/>
      </c>
    </row>
    <row r="62" spans="2:23">
      <c r="B62" s="75"/>
      <c r="C62" s="76">
        <f t="shared" si="8"/>
        <v>20.512543835985916</v>
      </c>
      <c r="D62" s="61">
        <v>33</v>
      </c>
      <c r="E62" s="4">
        <f t="shared" si="9"/>
        <v>32.898594299999999</v>
      </c>
      <c r="F62" s="9">
        <f t="shared" ref="F62:F105" si="25">D62/$C$4</f>
        <v>0.72647220693450743</v>
      </c>
      <c r="G62" s="62">
        <v>3940.8171861836599</v>
      </c>
      <c r="H62" s="63">
        <v>34.218000000000004</v>
      </c>
      <c r="I62" s="9">
        <f t="shared" si="11"/>
        <v>1.036909090909091</v>
      </c>
      <c r="J62" s="9">
        <f t="shared" ref="J62:J93" si="26">(H62-H61)/I62</f>
        <v>0.97501315097317465</v>
      </c>
      <c r="K62" s="64">
        <f t="shared" ref="K62:K93" si="27">(H62-H61)/$G$12</f>
        <v>0.96196553134352758</v>
      </c>
      <c r="L62" s="65">
        <f t="shared" si="23"/>
        <v>2.1464241078110617E-2</v>
      </c>
      <c r="M62" s="65">
        <f t="shared" si="12"/>
        <v>0.72297217963427951</v>
      </c>
      <c r="N62" s="4">
        <f t="shared" si="13"/>
        <v>1.4072900000005717E-2</v>
      </c>
      <c r="O62" s="9">
        <f t="shared" si="14"/>
        <v>0.27608425454534091</v>
      </c>
      <c r="P62" s="9">
        <f t="shared" si="20"/>
        <v>25.884298128120506</v>
      </c>
      <c r="Q62" s="9">
        <f t="shared" si="15"/>
        <v>6.0778041727097614E-3</v>
      </c>
      <c r="R62" s="9">
        <f t="shared" si="21"/>
        <v>0.56982494503292225</v>
      </c>
      <c r="S62" s="7">
        <f t="shared" si="24"/>
        <v>0.55576569296249323</v>
      </c>
      <c r="T62" s="7">
        <f t="shared" si="16"/>
        <v>0.72647220693450743</v>
      </c>
      <c r="U62" s="37">
        <f t="shared" si="17"/>
        <v>0.78816994773045368</v>
      </c>
      <c r="V62" s="86" t="str">
        <f t="shared" si="22"/>
        <v/>
      </c>
      <c r="W62" s="87" t="str">
        <f t="shared" si="19"/>
        <v/>
      </c>
    </row>
    <row r="63" spans="2:23">
      <c r="B63" s="75"/>
      <c r="C63" s="76">
        <f t="shared" si="8"/>
        <v>20.263929618768405</v>
      </c>
      <c r="D63" s="61">
        <v>34</v>
      </c>
      <c r="E63" s="4">
        <f t="shared" si="9"/>
        <v>33.8955214</v>
      </c>
      <c r="F63" s="9">
        <f t="shared" si="25"/>
        <v>0.74848651623555318</v>
      </c>
      <c r="G63" s="62">
        <v>4060.2358887952901</v>
      </c>
      <c r="H63" s="63">
        <v>35.241</v>
      </c>
      <c r="I63" s="9">
        <f t="shared" si="11"/>
        <v>1.0365</v>
      </c>
      <c r="J63" s="9">
        <f t="shared" si="26"/>
        <v>0.98697539797394707</v>
      </c>
      <c r="K63" s="64">
        <f t="shared" si="27"/>
        <v>0.97338351984611504</v>
      </c>
      <c r="L63" s="65">
        <f t="shared" si="23"/>
        <v>2.1727581683521124E-2</v>
      </c>
      <c r="M63" s="65">
        <f t="shared" si="12"/>
        <v>0.74469976131780058</v>
      </c>
      <c r="N63" s="4">
        <f t="shared" si="13"/>
        <v>2.6072899999995514E-2</v>
      </c>
      <c r="O63" s="9">
        <f t="shared" si="14"/>
        <v>0.51150204722061954</v>
      </c>
      <c r="P63" s="9">
        <f t="shared" si="20"/>
        <v>26.395800175341126</v>
      </c>
      <c r="Q63" s="9">
        <f t="shared" si="15"/>
        <v>1.1260364275632791E-2</v>
      </c>
      <c r="R63" s="9">
        <f t="shared" si="21"/>
        <v>0.58108530930855506</v>
      </c>
      <c r="S63" s="7">
        <f t="shared" si="24"/>
        <v>0.56782261521436594</v>
      </c>
      <c r="T63" s="7">
        <f t="shared" si="16"/>
        <v>0.74848651623555318</v>
      </c>
      <c r="U63" s="37">
        <f t="shared" si="17"/>
        <v>0.78029474358939255</v>
      </c>
      <c r="V63" s="86" t="str">
        <f t="shared" si="22"/>
        <v/>
      </c>
      <c r="W63" s="87" t="str">
        <f t="shared" si="19"/>
        <v/>
      </c>
    </row>
    <row r="64" spans="2:23">
      <c r="B64" s="75"/>
      <c r="C64" s="76">
        <f t="shared" si="8"/>
        <v>21.374852420306887</v>
      </c>
      <c r="D64" s="61">
        <v>35</v>
      </c>
      <c r="E64" s="4">
        <f t="shared" si="9"/>
        <v>34.8924485</v>
      </c>
      <c r="F64" s="9">
        <f t="shared" si="25"/>
        <v>0.77050082553659882</v>
      </c>
      <c r="G64" s="62">
        <v>4179.6545914069102</v>
      </c>
      <c r="H64" s="63">
        <v>36.209000000000003</v>
      </c>
      <c r="I64" s="9">
        <f t="shared" si="11"/>
        <v>1.0345428571428572</v>
      </c>
      <c r="J64" s="9">
        <f t="shared" si="26"/>
        <v>0.93567897484051266</v>
      </c>
      <c r="K64" s="64">
        <f t="shared" si="27"/>
        <v>0.92105107254256735</v>
      </c>
      <c r="L64" s="65">
        <f t="shared" si="23"/>
        <v>2.0598326358624387E-2</v>
      </c>
      <c r="M64" s="65">
        <f t="shared" si="12"/>
        <v>0.76529808767642493</v>
      </c>
      <c r="N64" s="4">
        <f t="shared" si="13"/>
        <v>2.8927099999997097E-2</v>
      </c>
      <c r="O64" s="9">
        <f t="shared" si="14"/>
        <v>0.5674961692085132</v>
      </c>
      <c r="P64" s="9">
        <f t="shared" si="20"/>
        <v>26.96329634454964</v>
      </c>
      <c r="Q64" s="9">
        <f t="shared" si="15"/>
        <v>1.2493036196114766E-2</v>
      </c>
      <c r="R64" s="9">
        <f t="shared" si="21"/>
        <v>0.59357834550466981</v>
      </c>
      <c r="S64" s="7">
        <f t="shared" si="24"/>
        <v>0.53700564142718121</v>
      </c>
      <c r="T64" s="7">
        <f t="shared" si="16"/>
        <v>0.77050082553659882</v>
      </c>
      <c r="U64" s="37">
        <f t="shared" si="17"/>
        <v>0.77561718115208489</v>
      </c>
      <c r="V64" s="86" t="str">
        <f t="shared" si="22"/>
        <v/>
      </c>
      <c r="W64" s="87" t="str">
        <f t="shared" si="19"/>
        <v/>
      </c>
    </row>
    <row r="65" spans="2:23">
      <c r="B65" s="75"/>
      <c r="C65" s="76">
        <f t="shared" si="8"/>
        <v>20.296587067931558</v>
      </c>
      <c r="D65" s="61">
        <v>36</v>
      </c>
      <c r="E65" s="4">
        <f t="shared" si="9"/>
        <v>35.889375600000001</v>
      </c>
      <c r="F65" s="9">
        <f t="shared" si="25"/>
        <v>0.79251513483764446</v>
      </c>
      <c r="G65" s="62">
        <v>4299.0732940185399</v>
      </c>
      <c r="H65" s="63">
        <v>37.228000000000002</v>
      </c>
      <c r="I65" s="9">
        <f t="shared" si="11"/>
        <v>1.0341111111111112</v>
      </c>
      <c r="J65" s="9">
        <f t="shared" si="26"/>
        <v>0.98538734286021101</v>
      </c>
      <c r="K65" s="64">
        <f t="shared" si="27"/>
        <v>0.96957752367858596</v>
      </c>
      <c r="L65" s="65">
        <f t="shared" si="23"/>
        <v>2.1692621747060232E-2</v>
      </c>
      <c r="M65" s="65">
        <f t="shared" si="12"/>
        <v>0.78699070942348515</v>
      </c>
      <c r="N65" s="4">
        <f t="shared" si="13"/>
        <v>2.207289999999773E-2</v>
      </c>
      <c r="O65" s="9">
        <f t="shared" si="14"/>
        <v>0.43302944966217011</v>
      </c>
      <c r="P65" s="9">
        <f t="shared" si="20"/>
        <v>27.396325794211812</v>
      </c>
      <c r="Q65" s="9">
        <f t="shared" si="15"/>
        <v>9.5328442413246048E-3</v>
      </c>
      <c r="R65" s="9">
        <f t="shared" si="21"/>
        <v>0.60311118974599442</v>
      </c>
      <c r="S65" s="7">
        <f t="shared" si="24"/>
        <v>0.4677700533273253</v>
      </c>
      <c r="T65" s="7">
        <f t="shared" si="16"/>
        <v>0.79251513483764446</v>
      </c>
      <c r="U65" s="37">
        <f t="shared" si="17"/>
        <v>0.7663510922356469</v>
      </c>
      <c r="V65" s="86" t="str">
        <f t="shared" si="22"/>
        <v/>
      </c>
      <c r="W65" s="87" t="str">
        <f t="shared" si="19"/>
        <v/>
      </c>
    </row>
    <row r="66" spans="2:23">
      <c r="B66" s="75"/>
      <c r="C66" s="76">
        <f t="shared" si="8"/>
        <v>19.964520505061017</v>
      </c>
      <c r="D66" s="61">
        <v>37</v>
      </c>
      <c r="E66" s="4">
        <f t="shared" si="9"/>
        <v>36.886302700000002</v>
      </c>
      <c r="F66" s="9">
        <f t="shared" si="25"/>
        <v>0.81452944413869022</v>
      </c>
      <c r="G66" s="62">
        <v>4418.4919966301704</v>
      </c>
      <c r="H66" s="63">
        <v>38.264000000000003</v>
      </c>
      <c r="I66" s="9">
        <f t="shared" si="11"/>
        <v>1.0341621621621622</v>
      </c>
      <c r="J66" s="9">
        <f t="shared" si="26"/>
        <v>1.0017771273259475</v>
      </c>
      <c r="K66" s="64">
        <f t="shared" si="27"/>
        <v>0.98575300739059657</v>
      </c>
      <c r="L66" s="65">
        <f t="shared" si="23"/>
        <v>2.2053431531666428E-2</v>
      </c>
      <c r="M66" s="65">
        <f t="shared" si="12"/>
        <v>0.80904414095515154</v>
      </c>
      <c r="N66" s="4">
        <f t="shared" si="13"/>
        <v>3.9072900000000743E-2</v>
      </c>
      <c r="O66" s="9">
        <f t="shared" si="14"/>
        <v>0.76653798928582417</v>
      </c>
      <c r="P66" s="9">
        <f t="shared" si="20"/>
        <v>28.162863783497635</v>
      </c>
      <c r="Q66" s="9">
        <f t="shared" si="15"/>
        <v>1.6874804387139775E-2</v>
      </c>
      <c r="R66" s="9">
        <f t="shared" si="21"/>
        <v>0.61998599413313416</v>
      </c>
      <c r="S66" s="7">
        <f t="shared" si="24"/>
        <v>0.42432409205207389</v>
      </c>
      <c r="T66" s="7">
        <f t="shared" si="16"/>
        <v>0.81452944413869022</v>
      </c>
      <c r="U66" s="37">
        <f t="shared" si="17"/>
        <v>0.76631911999409974</v>
      </c>
      <c r="V66" s="86" t="str">
        <f t="shared" si="22"/>
        <v/>
      </c>
      <c r="W66" s="87" t="str">
        <f t="shared" si="19"/>
        <v/>
      </c>
    </row>
    <row r="67" spans="2:23">
      <c r="B67" s="75"/>
      <c r="C67" s="76">
        <f t="shared" si="8"/>
        <v>20.251043868240757</v>
      </c>
      <c r="D67" s="61">
        <v>38</v>
      </c>
      <c r="E67" s="4">
        <f t="shared" si="9"/>
        <v>37.883229800000002</v>
      </c>
      <c r="F67" s="9">
        <f t="shared" si="25"/>
        <v>0.83654375343973586</v>
      </c>
      <c r="G67" s="62">
        <v>4537.9106992417901</v>
      </c>
      <c r="H67" s="63">
        <v>39.284999999999997</v>
      </c>
      <c r="I67" s="9">
        <f t="shared" si="11"/>
        <v>1.0338157894736841</v>
      </c>
      <c r="J67" s="9">
        <f t="shared" si="26"/>
        <v>0.98760341097110249</v>
      </c>
      <c r="K67" s="64">
        <f t="shared" si="27"/>
        <v>0.97148052176234712</v>
      </c>
      <c r="L67" s="65">
        <f t="shared" si="23"/>
        <v>2.174140695588558E-2</v>
      </c>
      <c r="M67" s="65">
        <f t="shared" si="12"/>
        <v>0.83078554791103709</v>
      </c>
      <c r="N67" s="4">
        <f t="shared" si="13"/>
        <v>2.4072899999993069E-2</v>
      </c>
      <c r="O67" s="9">
        <f t="shared" si="14"/>
        <v>0.47226574844132513</v>
      </c>
      <c r="P67" s="9">
        <f t="shared" si="20"/>
        <v>28.635129531938961</v>
      </c>
      <c r="Q67" s="9">
        <f t="shared" si="15"/>
        <v>1.0396604258477164E-2</v>
      </c>
      <c r="R67" s="9">
        <f t="shared" si="21"/>
        <v>0.63038259839161137</v>
      </c>
      <c r="S67" s="7">
        <f t="shared" si="24"/>
        <v>0.46159857589238174</v>
      </c>
      <c r="T67" s="7">
        <f t="shared" si="16"/>
        <v>0.83654375343973586</v>
      </c>
      <c r="U67" s="37">
        <f t="shared" si="17"/>
        <v>0.75877896525363553</v>
      </c>
      <c r="V67" s="86" t="str">
        <f t="shared" si="22"/>
        <v/>
      </c>
      <c r="W67" s="87" t="str">
        <f t="shared" si="19"/>
        <v/>
      </c>
    </row>
    <row r="68" spans="2:23">
      <c r="B68" s="75"/>
      <c r="C68" s="76">
        <f t="shared" si="8"/>
        <v>20.322214658497785</v>
      </c>
      <c r="D68" s="61">
        <v>39</v>
      </c>
      <c r="E68" s="4">
        <f t="shared" si="9"/>
        <v>38.880156900000003</v>
      </c>
      <c r="F68" s="9">
        <f t="shared" si="25"/>
        <v>0.85855806274078161</v>
      </c>
      <c r="G68" s="62">
        <v>4657.3294018534198</v>
      </c>
      <c r="H68" s="63">
        <v>40.302</v>
      </c>
      <c r="I68" s="9">
        <f t="shared" si="11"/>
        <v>1.0333846153846153</v>
      </c>
      <c r="J68" s="9">
        <f t="shared" si="26"/>
        <v>0.98414470745868987</v>
      </c>
      <c r="K68" s="64">
        <f t="shared" si="27"/>
        <v>0.9676745255948247</v>
      </c>
      <c r="L68" s="65">
        <f t="shared" si="23"/>
        <v>2.1665265986982717E-2</v>
      </c>
      <c r="M68" s="65">
        <f t="shared" si="12"/>
        <v>0.8524508138980198</v>
      </c>
      <c r="N68" s="4">
        <f t="shared" si="13"/>
        <v>2.0072900000002392E-2</v>
      </c>
      <c r="O68" s="9">
        <f t="shared" si="14"/>
        <v>0.39379315088301509</v>
      </c>
      <c r="P68" s="9">
        <f t="shared" si="20"/>
        <v>29.028922682821978</v>
      </c>
      <c r="Q68" s="9">
        <f t="shared" si="15"/>
        <v>8.6690842241720443E-3</v>
      </c>
      <c r="R68" s="9">
        <f t="shared" si="21"/>
        <v>0.63905168261578338</v>
      </c>
      <c r="S68" s="7">
        <f t="shared" si="24"/>
        <v>0.49073976735870578</v>
      </c>
      <c r="T68" s="7">
        <f t="shared" si="16"/>
        <v>0.85855806274078161</v>
      </c>
      <c r="U68" s="37">
        <f t="shared" si="17"/>
        <v>0.74966399491552871</v>
      </c>
      <c r="V68" s="86" t="str">
        <f t="shared" si="22"/>
        <v/>
      </c>
      <c r="W68" s="87" t="str">
        <f t="shared" si="19"/>
        <v/>
      </c>
    </row>
    <row r="69" spans="2:23">
      <c r="B69" s="75"/>
      <c r="C69" s="76">
        <f t="shared" si="8"/>
        <v>20.99949135300108</v>
      </c>
      <c r="D69" s="61">
        <v>40</v>
      </c>
      <c r="E69" s="4">
        <f t="shared" si="9"/>
        <v>39.877084000000004</v>
      </c>
      <c r="F69" s="9">
        <f t="shared" si="25"/>
        <v>0.88057237204182726</v>
      </c>
      <c r="G69" s="62">
        <v>4776.7481044650403</v>
      </c>
      <c r="H69" s="63">
        <v>41.284999999999997</v>
      </c>
      <c r="I69" s="9">
        <f t="shared" si="11"/>
        <v>1.032125</v>
      </c>
      <c r="J69" s="9">
        <f t="shared" si="26"/>
        <v>0.95240402083080733</v>
      </c>
      <c r="K69" s="64">
        <f t="shared" si="27"/>
        <v>0.93532355817080337</v>
      </c>
      <c r="L69" s="65">
        <f t="shared" si="23"/>
        <v>2.0966516694128946E-2</v>
      </c>
      <c r="M69" s="65">
        <f t="shared" si="12"/>
        <v>0.87341733059214877</v>
      </c>
      <c r="N69" s="4">
        <f t="shared" si="13"/>
        <v>1.3927100000003634E-2</v>
      </c>
      <c r="O69" s="9">
        <f t="shared" si="14"/>
        <v>0.27322392836429299</v>
      </c>
      <c r="P69" s="9">
        <f t="shared" si="20"/>
        <v>29.30214661118627</v>
      </c>
      <c r="Q69" s="9">
        <f t="shared" si="15"/>
        <v>6.0148360674582941E-3</v>
      </c>
      <c r="R69" s="9">
        <f t="shared" si="21"/>
        <v>0.64506651868324172</v>
      </c>
      <c r="S69" s="7">
        <f t="shared" si="24"/>
        <v>0.54595661826773156</v>
      </c>
      <c r="T69" s="7">
        <f t="shared" si="16"/>
        <v>0.88057237204182726</v>
      </c>
      <c r="U69" s="37">
        <f t="shared" si="17"/>
        <v>0.73855475050616115</v>
      </c>
      <c r="V69" s="86" t="str">
        <f t="shared" si="22"/>
        <v/>
      </c>
      <c r="W69" s="87" t="str">
        <f t="shared" si="19"/>
        <v/>
      </c>
    </row>
    <row r="70" spans="2:23">
      <c r="B70" s="75"/>
      <c r="C70" s="76">
        <f t="shared" si="8"/>
        <v>20.040255742363225</v>
      </c>
      <c r="D70" s="61">
        <v>41</v>
      </c>
      <c r="E70" s="4">
        <f t="shared" si="9"/>
        <v>40.874011100000004</v>
      </c>
      <c r="F70" s="9">
        <f t="shared" si="25"/>
        <v>0.9025866813428729</v>
      </c>
      <c r="G70" s="62">
        <v>4896.16680707667</v>
      </c>
      <c r="H70" s="63">
        <v>42.314999999999998</v>
      </c>
      <c r="I70" s="9">
        <f t="shared" si="11"/>
        <v>1.0320731707317072</v>
      </c>
      <c r="J70" s="9">
        <f t="shared" si="26"/>
        <v>0.99799125605577332</v>
      </c>
      <c r="K70" s="64">
        <f t="shared" si="27"/>
        <v>0.98004401313929956</v>
      </c>
      <c r="L70" s="65">
        <f t="shared" si="23"/>
        <v>2.1970088190550872E-2</v>
      </c>
      <c r="M70" s="65">
        <f t="shared" si="12"/>
        <v>0.89538741878269967</v>
      </c>
      <c r="N70" s="4">
        <f t="shared" si="13"/>
        <v>3.3072900000000516E-2</v>
      </c>
      <c r="O70" s="9">
        <f t="shared" si="14"/>
        <v>0.64882909294808033</v>
      </c>
      <c r="P70" s="9">
        <f t="shared" si="20"/>
        <v>29.950975704134351</v>
      </c>
      <c r="Q70" s="9">
        <f t="shared" si="15"/>
        <v>1.4283524335675958E-2</v>
      </c>
      <c r="R70" s="9">
        <f t="shared" si="21"/>
        <v>0.65935004301891764</v>
      </c>
      <c r="S70" s="7">
        <f t="shared" si="24"/>
        <v>0.52772821858083285</v>
      </c>
      <c r="T70" s="7">
        <f t="shared" si="16"/>
        <v>0.9025866813428729</v>
      </c>
      <c r="U70" s="37">
        <f t="shared" si="17"/>
        <v>0.73638519950986092</v>
      </c>
      <c r="V70" s="86" t="str">
        <f t="shared" si="22"/>
        <v/>
      </c>
      <c r="W70" s="87" t="str">
        <f t="shared" si="19"/>
        <v/>
      </c>
    </row>
    <row r="71" spans="2:23">
      <c r="B71" s="75"/>
      <c r="C71" s="76">
        <f t="shared" si="8"/>
        <v>20.15392485119046</v>
      </c>
      <c r="D71" s="61">
        <v>42</v>
      </c>
      <c r="E71" s="4">
        <f t="shared" si="9"/>
        <v>41.870938200000005</v>
      </c>
      <c r="F71" s="9">
        <f t="shared" si="25"/>
        <v>0.92460099064391865</v>
      </c>
      <c r="G71" s="62">
        <v>5015.5855096882997</v>
      </c>
      <c r="H71" s="63">
        <v>43.338999999999999</v>
      </c>
      <c r="I71" s="9">
        <f t="shared" si="11"/>
        <v>1.0318809523809525</v>
      </c>
      <c r="J71" s="9">
        <f t="shared" si="26"/>
        <v>0.99236253720667378</v>
      </c>
      <c r="K71" s="64">
        <f t="shared" si="27"/>
        <v>0.97433501888800245</v>
      </c>
      <c r="L71" s="65">
        <f t="shared" si="23"/>
        <v>2.1846175832838169E-2</v>
      </c>
      <c r="M71" s="65">
        <f t="shared" si="12"/>
        <v>0.91723359461553788</v>
      </c>
      <c r="N71" s="4">
        <f t="shared" si="13"/>
        <v>2.7072900000000288E-2</v>
      </c>
      <c r="O71" s="9">
        <f t="shared" si="14"/>
        <v>0.53112019661033649</v>
      </c>
      <c r="P71" s="9">
        <f t="shared" si="20"/>
        <v>30.482095900744689</v>
      </c>
      <c r="Q71" s="9">
        <f t="shared" si="15"/>
        <v>1.1692244284212141E-2</v>
      </c>
      <c r="R71" s="9">
        <f t="shared" si="21"/>
        <v>0.67104228730312976</v>
      </c>
      <c r="S71" s="7">
        <f t="shared" si="24"/>
        <v>0.48399622468742826</v>
      </c>
      <c r="T71" s="7">
        <f t="shared" si="16"/>
        <v>0.92460099064391865</v>
      </c>
      <c r="U71" s="37">
        <f t="shared" si="17"/>
        <v>0.73159366517141122</v>
      </c>
      <c r="V71" s="86" t="str">
        <f t="shared" si="22"/>
        <v/>
      </c>
      <c r="W71" s="87" t="str">
        <f t="shared" si="19"/>
        <v/>
      </c>
    </row>
    <row r="72" spans="2:23">
      <c r="B72" s="75"/>
      <c r="C72" s="76">
        <f t="shared" si="8"/>
        <v>21.118471216164718</v>
      </c>
      <c r="D72" s="61">
        <v>43</v>
      </c>
      <c r="E72" s="4">
        <f t="shared" si="9"/>
        <v>42.867865300000005</v>
      </c>
      <c r="F72" s="9">
        <f t="shared" si="25"/>
        <v>0.94661529994496429</v>
      </c>
      <c r="G72" s="62">
        <v>5135.0042122999203</v>
      </c>
      <c r="H72" s="63">
        <v>44.314999999999998</v>
      </c>
      <c r="I72" s="9">
        <f t="shared" si="11"/>
        <v>1.0305813953488372</v>
      </c>
      <c r="J72" s="9">
        <f t="shared" si="26"/>
        <v>0.94703824889992017</v>
      </c>
      <c r="K72" s="64">
        <f t="shared" si="27"/>
        <v>0.92866306487762562</v>
      </c>
      <c r="L72" s="65">
        <f t="shared" si="23"/>
        <v>2.0848392931203528E-2</v>
      </c>
      <c r="M72" s="65">
        <f t="shared" si="12"/>
        <v>0.93808198754674144</v>
      </c>
      <c r="N72" s="4">
        <f t="shared" si="13"/>
        <v>2.0927100000001531E-2</v>
      </c>
      <c r="O72" s="9">
        <f t="shared" si="14"/>
        <v>0.41055097409161434</v>
      </c>
      <c r="P72" s="9">
        <f t="shared" si="20"/>
        <v>30.892646874836302</v>
      </c>
      <c r="Q72" s="9">
        <f t="shared" si="15"/>
        <v>9.0379961274983898E-3</v>
      </c>
      <c r="R72" s="9">
        <f t="shared" si="21"/>
        <v>0.6800802834306281</v>
      </c>
      <c r="S72" s="7">
        <f t="shared" si="24"/>
        <v>0.4646641079158797</v>
      </c>
      <c r="T72" s="7">
        <f t="shared" si="16"/>
        <v>0.94661529994496429</v>
      </c>
      <c r="U72" s="37">
        <f t="shared" si="17"/>
        <v>0.72496891791853324</v>
      </c>
      <c r="V72" s="86" t="str">
        <f t="shared" si="22"/>
        <v/>
      </c>
      <c r="W72" s="87" t="str">
        <f t="shared" si="19"/>
        <v/>
      </c>
    </row>
    <row r="73" spans="2:23">
      <c r="B73" s="75"/>
      <c r="C73" s="76">
        <f t="shared" si="8"/>
        <v>19.992064191870231</v>
      </c>
      <c r="D73" s="61">
        <v>44</v>
      </c>
      <c r="E73" s="4">
        <f t="shared" si="9"/>
        <v>43.864792400000006</v>
      </c>
      <c r="F73" s="9">
        <f t="shared" si="25"/>
        <v>0.96862960924600994</v>
      </c>
      <c r="G73" s="62">
        <v>5254.4229149115499</v>
      </c>
      <c r="H73" s="63">
        <v>45.345999999999997</v>
      </c>
      <c r="I73" s="9">
        <f t="shared" si="11"/>
        <v>1.0305909090909091</v>
      </c>
      <c r="J73" s="9">
        <f t="shared" si="26"/>
        <v>1.0003969479116117</v>
      </c>
      <c r="K73" s="64">
        <f t="shared" si="27"/>
        <v>0.98099551218118008</v>
      </c>
      <c r="L73" s="65">
        <f t="shared" si="23"/>
        <v>2.2023047835148305E-2</v>
      </c>
      <c r="M73" s="65">
        <f t="shared" si="12"/>
        <v>0.96010503538188974</v>
      </c>
      <c r="N73" s="4">
        <f t="shared" si="13"/>
        <v>3.4072899999998185E-2</v>
      </c>
      <c r="O73" s="9">
        <f t="shared" si="14"/>
        <v>0.66844724233765784</v>
      </c>
      <c r="P73" s="9">
        <f t="shared" si="20"/>
        <v>31.561094117173958</v>
      </c>
      <c r="Q73" s="9">
        <f t="shared" si="15"/>
        <v>1.4715404344252237E-2</v>
      </c>
      <c r="R73" s="9">
        <f t="shared" si="21"/>
        <v>0.69479568777488032</v>
      </c>
      <c r="S73" s="7">
        <f t="shared" si="24"/>
        <v>0.39963818231202297</v>
      </c>
      <c r="T73" s="7">
        <f t="shared" si="16"/>
        <v>0.96862960924600994</v>
      </c>
      <c r="U73" s="37">
        <f t="shared" si="17"/>
        <v>0.7236663304223997</v>
      </c>
      <c r="V73" s="86" t="str">
        <f t="shared" si="22"/>
        <v/>
      </c>
      <c r="W73" s="87" t="str">
        <f t="shared" si="19"/>
        <v/>
      </c>
    </row>
    <row r="74" spans="2:23">
      <c r="B74" s="75"/>
      <c r="C74" s="76">
        <f t="shared" si="8"/>
        <v>21.178783721993572</v>
      </c>
      <c r="D74" s="61">
        <v>45</v>
      </c>
      <c r="E74" s="4">
        <f t="shared" si="9"/>
        <v>44.8617195</v>
      </c>
      <c r="F74" s="9">
        <f t="shared" si="25"/>
        <v>0.99064391854705569</v>
      </c>
      <c r="G74" s="62">
        <v>5373.8416175231696</v>
      </c>
      <c r="H74" s="63">
        <v>46.317999999999998</v>
      </c>
      <c r="I74" s="9">
        <f t="shared" si="11"/>
        <v>1.0292888888888889</v>
      </c>
      <c r="J74" s="9">
        <f t="shared" si="26"/>
        <v>0.94434129280193568</v>
      </c>
      <c r="K74" s="64">
        <f t="shared" si="27"/>
        <v>0.92485706871009643</v>
      </c>
      <c r="L74" s="65">
        <f t="shared" si="23"/>
        <v>2.0789021305491154E-2</v>
      </c>
      <c r="M74" s="65">
        <f t="shared" si="12"/>
        <v>0.98089405668738094</v>
      </c>
      <c r="N74" s="4">
        <f t="shared" si="13"/>
        <v>2.4927099999992208E-2</v>
      </c>
      <c r="O74" s="9">
        <f t="shared" si="14"/>
        <v>0.48902357164992438</v>
      </c>
      <c r="P74" s="9">
        <f t="shared" si="20"/>
        <v>32.050117688823882</v>
      </c>
      <c r="Q74" s="9">
        <f t="shared" si="15"/>
        <v>1.0765516161803509E-2</v>
      </c>
      <c r="R74" s="9">
        <f t="shared" si="21"/>
        <v>0.70556120393668387</v>
      </c>
      <c r="S74" s="7">
        <f t="shared" si="24"/>
        <v>0.44140836126645611</v>
      </c>
      <c r="T74" s="7">
        <f t="shared" si="16"/>
        <v>0.99064391854705569</v>
      </c>
      <c r="U74" s="37">
        <f t="shared" si="17"/>
        <v>0.71930418899617421</v>
      </c>
      <c r="V74" s="86" t="str">
        <f t="shared" si="22"/>
        <v/>
      </c>
      <c r="W74" s="87" t="str">
        <f t="shared" si="19"/>
        <v/>
      </c>
    </row>
    <row r="75" spans="2:23">
      <c r="B75" s="75"/>
      <c r="C75" s="76">
        <f t="shared" si="8"/>
        <v>20.921314520765979</v>
      </c>
      <c r="D75" s="61">
        <v>46</v>
      </c>
      <c r="E75" s="4">
        <f t="shared" si="9"/>
        <v>45.8586466</v>
      </c>
      <c r="F75" s="9">
        <f t="shared" si="25"/>
        <v>1.0126582278481013</v>
      </c>
      <c r="G75" s="62">
        <v>5493.2603201348002</v>
      </c>
      <c r="H75" s="63">
        <v>47.301000000000002</v>
      </c>
      <c r="I75" s="9">
        <f t="shared" si="11"/>
        <v>1.0282826086956522</v>
      </c>
      <c r="J75" s="9">
        <f t="shared" si="26"/>
        <v>0.9559628760491361</v>
      </c>
      <c r="K75" s="64">
        <f t="shared" si="27"/>
        <v>0.93532355817081003</v>
      </c>
      <c r="L75" s="65">
        <f t="shared" si="23"/>
        <v>2.1044862433662877E-2</v>
      </c>
      <c r="M75" s="65">
        <f t="shared" si="12"/>
        <v>1.0019389191210437</v>
      </c>
      <c r="N75" s="4">
        <f t="shared" si="13"/>
        <v>1.3927099999996528E-2</v>
      </c>
      <c r="O75" s="9">
        <f t="shared" si="14"/>
        <v>0.2732239283641536</v>
      </c>
      <c r="P75" s="9">
        <f t="shared" si="20"/>
        <v>32.323341617188035</v>
      </c>
      <c r="Q75" s="9">
        <f t="shared" si="15"/>
        <v>6.0148360674552254E-3</v>
      </c>
      <c r="R75" s="9">
        <f t="shared" si="21"/>
        <v>0.7115760400041391</v>
      </c>
      <c r="S75" s="7">
        <f t="shared" si="24"/>
        <v>0.48456828992365086</v>
      </c>
      <c r="T75" s="7">
        <f t="shared" si="16"/>
        <v>1.0126582278481013</v>
      </c>
      <c r="U75" s="37">
        <f t="shared" si="17"/>
        <v>0.7101990215415257</v>
      </c>
      <c r="V75" s="86" t="str">
        <f t="shared" si="22"/>
        <v/>
      </c>
      <c r="W75" s="87" t="str">
        <f t="shared" si="19"/>
        <v/>
      </c>
    </row>
    <row r="76" spans="2:23">
      <c r="B76" s="75"/>
      <c r="C76" s="76">
        <f t="shared" si="8"/>
        <v>20.101079428464541</v>
      </c>
      <c r="D76" s="61">
        <v>47</v>
      </c>
      <c r="E76" s="4">
        <f t="shared" si="9"/>
        <v>46.855573700000001</v>
      </c>
      <c r="F76" s="9">
        <f t="shared" si="25"/>
        <v>1.034672537149147</v>
      </c>
      <c r="G76" s="62">
        <v>5612.6790227464298</v>
      </c>
      <c r="H76" s="63">
        <v>48.323999999999998</v>
      </c>
      <c r="I76" s="9">
        <f t="shared" si="11"/>
        <v>1.0281702127659573</v>
      </c>
      <c r="J76" s="9">
        <f t="shared" si="26"/>
        <v>0.99497144276135718</v>
      </c>
      <c r="K76" s="64">
        <f t="shared" si="27"/>
        <v>0.97338351984611504</v>
      </c>
      <c r="L76" s="65">
        <f t="shared" si="23"/>
        <v>2.1903609086656187E-2</v>
      </c>
      <c r="M76" s="65">
        <f t="shared" si="12"/>
        <v>1.0238425282076999</v>
      </c>
      <c r="N76" s="4">
        <f t="shared" si="13"/>
        <v>2.6072899999995514E-2</v>
      </c>
      <c r="O76" s="9">
        <f t="shared" si="14"/>
        <v>0.51150204722061954</v>
      </c>
      <c r="P76" s="9">
        <f t="shared" si="20"/>
        <v>32.834843664408652</v>
      </c>
      <c r="Q76" s="9">
        <f t="shared" si="15"/>
        <v>1.1260364275632791E-2</v>
      </c>
      <c r="R76" s="9">
        <f t="shared" si="21"/>
        <v>0.72283640427977192</v>
      </c>
      <c r="S76" s="7">
        <f t="shared" si="24"/>
        <v>0.49633917955745238</v>
      </c>
      <c r="T76" s="7">
        <f t="shared" si="16"/>
        <v>1.034672537149147</v>
      </c>
      <c r="U76" s="37">
        <f t="shared" si="17"/>
        <v>0.70600349601138568</v>
      </c>
      <c r="V76" s="86" t="str">
        <f t="shared" si="22"/>
        <v/>
      </c>
      <c r="W76" s="87" t="str">
        <f t="shared" si="19"/>
        <v/>
      </c>
    </row>
    <row r="77" spans="2:23">
      <c r="B77" s="75"/>
      <c r="C77" s="76">
        <f t="shared" si="8"/>
        <v>20.962585034013522</v>
      </c>
      <c r="D77" s="61">
        <v>48</v>
      </c>
      <c r="E77" s="4">
        <f t="shared" si="9"/>
        <v>47.852500800000001</v>
      </c>
      <c r="F77" s="9">
        <f t="shared" si="25"/>
        <v>1.0566868464501926</v>
      </c>
      <c r="G77" s="62">
        <v>5732.0977253580504</v>
      </c>
      <c r="H77" s="63">
        <v>49.304000000000002</v>
      </c>
      <c r="I77" s="9">
        <f t="shared" si="11"/>
        <v>1.0271666666666668</v>
      </c>
      <c r="J77" s="9">
        <f t="shared" si="26"/>
        <v>0.95408080480285951</v>
      </c>
      <c r="K77" s="64">
        <f t="shared" si="27"/>
        <v>0.93246906104516147</v>
      </c>
      <c r="L77" s="65">
        <f t="shared" si="23"/>
        <v>2.1003429935120738E-2</v>
      </c>
      <c r="M77" s="65">
        <f t="shared" si="12"/>
        <v>1.0448459581428207</v>
      </c>
      <c r="N77" s="4">
        <f t="shared" si="13"/>
        <v>1.6927099999996642E-2</v>
      </c>
      <c r="O77" s="9">
        <f t="shared" si="14"/>
        <v>0.33207837653302552</v>
      </c>
      <c r="P77" s="9">
        <f t="shared" si="20"/>
        <v>33.166922040941678</v>
      </c>
      <c r="Q77" s="9">
        <f t="shared" si="15"/>
        <v>7.3104760931871331E-3</v>
      </c>
      <c r="R77" s="9">
        <f t="shared" si="21"/>
        <v>0.73014688037295905</v>
      </c>
      <c r="S77" s="7">
        <f t="shared" si="24"/>
        <v>0.48260647498474901</v>
      </c>
      <c r="T77" s="7">
        <f t="shared" si="16"/>
        <v>1.0566868464501926</v>
      </c>
      <c r="U77" s="37">
        <f t="shared" si="17"/>
        <v>0.69880815892782044</v>
      </c>
      <c r="V77" s="86" t="str">
        <f t="shared" si="22"/>
        <v/>
      </c>
      <c r="W77" s="87" t="str">
        <f t="shared" si="19"/>
        <v/>
      </c>
    </row>
    <row r="78" spans="2:23">
      <c r="B78" s="75"/>
      <c r="C78" s="76">
        <f t="shared" si="8"/>
        <v>19.927156119479825</v>
      </c>
      <c r="D78" s="61">
        <v>49</v>
      </c>
      <c r="E78" s="4">
        <f t="shared" si="9"/>
        <v>48.849427900000002</v>
      </c>
      <c r="F78" s="9">
        <f t="shared" si="25"/>
        <v>1.0787011557512385</v>
      </c>
      <c r="G78" s="62">
        <v>5851.5164279696801</v>
      </c>
      <c r="H78" s="63">
        <v>50.335000000000001</v>
      </c>
      <c r="I78" s="9">
        <f t="shared" si="11"/>
        <v>1.0272448979591837</v>
      </c>
      <c r="J78" s="9">
        <f t="shared" si="26"/>
        <v>1.0036555080957572</v>
      </c>
      <c r="K78" s="64">
        <f t="shared" si="27"/>
        <v>0.98099551218118008</v>
      </c>
      <c r="L78" s="65">
        <f t="shared" si="23"/>
        <v>2.2094782786918156E-2</v>
      </c>
      <c r="M78" s="65">
        <f t="shared" si="12"/>
        <v>1.0669407409297389</v>
      </c>
      <c r="N78" s="4">
        <f t="shared" si="13"/>
        <v>3.4072899999998185E-2</v>
      </c>
      <c r="O78" s="9">
        <f t="shared" si="14"/>
        <v>0.66844724233765784</v>
      </c>
      <c r="P78" s="9">
        <f t="shared" si="20"/>
        <v>33.835369283279334</v>
      </c>
      <c r="Q78" s="9">
        <f t="shared" si="15"/>
        <v>1.4715404344252237E-2</v>
      </c>
      <c r="R78" s="9">
        <f t="shared" si="21"/>
        <v>0.74486228471721128</v>
      </c>
      <c r="S78" s="7">
        <f t="shared" si="24"/>
        <v>0.47868284510684928</v>
      </c>
      <c r="T78" s="7">
        <f t="shared" si="16"/>
        <v>1.0787011557512385</v>
      </c>
      <c r="U78" s="37">
        <f t="shared" si="17"/>
        <v>0.69812901142769523</v>
      </c>
      <c r="V78" s="86" t="str">
        <f t="shared" si="22"/>
        <v/>
      </c>
      <c r="W78" s="87" t="str">
        <f t="shared" si="19"/>
        <v/>
      </c>
    </row>
    <row r="79" spans="2:23">
      <c r="B79" s="75"/>
      <c r="C79" s="76">
        <f t="shared" si="8"/>
        <v>21.029098360655755</v>
      </c>
      <c r="D79" s="61">
        <v>50</v>
      </c>
      <c r="E79" s="4">
        <f t="shared" si="9"/>
        <v>49.846355000000003</v>
      </c>
      <c r="F79" s="9">
        <f t="shared" si="25"/>
        <v>1.1007154650522841</v>
      </c>
      <c r="G79" s="62">
        <v>5970.9351305812997</v>
      </c>
      <c r="H79" s="63">
        <v>51.311</v>
      </c>
      <c r="I79" s="9">
        <f t="shared" si="11"/>
        <v>1.0262199999999999</v>
      </c>
      <c r="J79" s="9">
        <f t="shared" si="26"/>
        <v>0.9510631248660123</v>
      </c>
      <c r="K79" s="64">
        <f t="shared" si="27"/>
        <v>0.92866306487762562</v>
      </c>
      <c r="L79" s="65">
        <f t="shared" si="23"/>
        <v>2.0936997795619423E-2</v>
      </c>
      <c r="M79" s="65">
        <f t="shared" si="12"/>
        <v>1.0878777387253584</v>
      </c>
      <c r="N79" s="4">
        <f t="shared" si="13"/>
        <v>2.0927100000001531E-2</v>
      </c>
      <c r="O79" s="9">
        <f t="shared" si="14"/>
        <v>0.41055097409161434</v>
      </c>
      <c r="P79" s="9">
        <f t="shared" si="20"/>
        <v>34.245920257370948</v>
      </c>
      <c r="Q79" s="9">
        <f t="shared" si="15"/>
        <v>9.0379961274983898E-3</v>
      </c>
      <c r="R79" s="9">
        <f t="shared" si="21"/>
        <v>0.75390028084470961</v>
      </c>
      <c r="S79" s="7">
        <f t="shared" si="24"/>
        <v>0.4983009944964692</v>
      </c>
      <c r="T79" s="7">
        <f t="shared" si="16"/>
        <v>1.1007154650522841</v>
      </c>
      <c r="U79" s="37">
        <f t="shared" si="17"/>
        <v>0.69300092649017475</v>
      </c>
      <c r="V79" s="86" t="str">
        <f t="shared" si="22"/>
        <v/>
      </c>
      <c r="W79" s="87" t="str">
        <f t="shared" si="19"/>
        <v/>
      </c>
    </row>
    <row r="80" spans="2:23">
      <c r="B80" s="75"/>
      <c r="C80" s="76">
        <f t="shared" si="8"/>
        <v>20.042509191176453</v>
      </c>
      <c r="D80" s="61">
        <v>51</v>
      </c>
      <c r="E80" s="4">
        <f t="shared" si="9"/>
        <v>50.843282100000003</v>
      </c>
      <c r="F80" s="9">
        <f t="shared" si="25"/>
        <v>1.1227297743533298</v>
      </c>
      <c r="G80" s="62">
        <v>6090.3538331929303</v>
      </c>
      <c r="H80" s="63">
        <v>52.335000000000001</v>
      </c>
      <c r="I80" s="9">
        <f t="shared" si="11"/>
        <v>1.0261764705882352</v>
      </c>
      <c r="J80" s="9">
        <f t="shared" si="26"/>
        <v>0.99787904843794872</v>
      </c>
      <c r="K80" s="64">
        <f t="shared" si="27"/>
        <v>0.97433501888800245</v>
      </c>
      <c r="L80" s="65">
        <f t="shared" si="23"/>
        <v>2.1967618017346147E-2</v>
      </c>
      <c r="M80" s="65">
        <f t="shared" si="12"/>
        <v>1.1098453567427047</v>
      </c>
      <c r="N80" s="4">
        <f t="shared" si="13"/>
        <v>2.7072900000000288E-2</v>
      </c>
      <c r="O80" s="9">
        <f t="shared" si="14"/>
        <v>0.53112019661033649</v>
      </c>
      <c r="P80" s="9">
        <f t="shared" si="20"/>
        <v>34.777040453981286</v>
      </c>
      <c r="Q80" s="9">
        <f t="shared" si="15"/>
        <v>1.1692244284212141E-2</v>
      </c>
      <c r="R80" s="9">
        <f t="shared" si="21"/>
        <v>0.76559252512892173</v>
      </c>
      <c r="S80" s="7">
        <f t="shared" si="24"/>
        <v>0.40609569236521703</v>
      </c>
      <c r="T80" s="7">
        <f t="shared" si="16"/>
        <v>1.1227297743533298</v>
      </c>
      <c r="U80" s="37">
        <f t="shared" si="17"/>
        <v>0.68981910000134272</v>
      </c>
      <c r="V80" s="86" t="str">
        <f t="shared" si="22"/>
        <v/>
      </c>
      <c r="W80" s="87" t="str">
        <f t="shared" si="19"/>
        <v/>
      </c>
    </row>
    <row r="81" spans="2:23">
      <c r="B81" s="75"/>
      <c r="C81" s="76">
        <f t="shared" si="8"/>
        <v>20.924254317111526</v>
      </c>
      <c r="D81" s="61">
        <v>52</v>
      </c>
      <c r="E81" s="4">
        <f t="shared" si="9"/>
        <v>51.840209200000004</v>
      </c>
      <c r="F81" s="9">
        <f t="shared" si="25"/>
        <v>1.1447440836543754</v>
      </c>
      <c r="G81" s="62">
        <v>6209.77253580456</v>
      </c>
      <c r="H81" s="63">
        <v>53.314999999999998</v>
      </c>
      <c r="I81" s="9">
        <f t="shared" si="11"/>
        <v>1.0252884615384614</v>
      </c>
      <c r="J81" s="9">
        <f t="shared" si="26"/>
        <v>0.95582856606958344</v>
      </c>
      <c r="K81" s="64">
        <f t="shared" si="27"/>
        <v>0.93246906104515481</v>
      </c>
      <c r="L81" s="65">
        <f t="shared" si="23"/>
        <v>2.1041905692230786E-2</v>
      </c>
      <c r="M81" s="65">
        <f t="shared" si="12"/>
        <v>1.1308872624349355</v>
      </c>
      <c r="N81" s="4">
        <f t="shared" si="13"/>
        <v>1.6927100000003747E-2</v>
      </c>
      <c r="O81" s="9">
        <f t="shared" si="14"/>
        <v>0.33207837653316491</v>
      </c>
      <c r="P81" s="9">
        <f t="shared" si="20"/>
        <v>35.109118830514454</v>
      </c>
      <c r="Q81" s="9">
        <f t="shared" si="15"/>
        <v>7.3104760931902019E-3</v>
      </c>
      <c r="R81" s="9">
        <f t="shared" si="21"/>
        <v>0.77290300122211197</v>
      </c>
      <c r="S81" s="7">
        <f t="shared" si="24"/>
        <v>0.39097323808969386</v>
      </c>
      <c r="T81" s="7">
        <f t="shared" si="16"/>
        <v>1.1447440836543754</v>
      </c>
      <c r="U81" s="37">
        <f t="shared" si="17"/>
        <v>0.68344832141619438</v>
      </c>
      <c r="V81" s="86" t="str">
        <f t="shared" si="22"/>
        <v/>
      </c>
      <c r="W81" s="87" t="str">
        <f t="shared" si="19"/>
        <v/>
      </c>
    </row>
    <row r="82" spans="2:23">
      <c r="B82" s="75"/>
      <c r="C82" s="76">
        <f t="shared" si="8"/>
        <v>19.872385549217427</v>
      </c>
      <c r="D82" s="61">
        <v>53</v>
      </c>
      <c r="E82" s="4">
        <f t="shared" si="9"/>
        <v>52.837136300000004</v>
      </c>
      <c r="F82" s="9">
        <f t="shared" si="25"/>
        <v>1.1667583929554211</v>
      </c>
      <c r="G82" s="62">
        <v>6329.1912384161797</v>
      </c>
      <c r="H82" s="63">
        <v>54.347000000000001</v>
      </c>
      <c r="I82" s="9">
        <f t="shared" si="11"/>
        <v>1.0254150943396227</v>
      </c>
      <c r="J82" s="9">
        <f t="shared" si="26"/>
        <v>1.006421697609807</v>
      </c>
      <c r="K82" s="64">
        <f t="shared" si="27"/>
        <v>0.98194701122306749</v>
      </c>
      <c r="L82" s="65">
        <f t="shared" si="23"/>
        <v>2.215567853846576E-2</v>
      </c>
      <c r="M82" s="65">
        <f t="shared" si="12"/>
        <v>1.1530429409734013</v>
      </c>
      <c r="N82" s="4">
        <f t="shared" si="13"/>
        <v>3.507290000000296E-2</v>
      </c>
      <c r="O82" s="9">
        <f t="shared" si="14"/>
        <v>0.68806539172737469</v>
      </c>
      <c r="P82" s="9">
        <f t="shared" si="20"/>
        <v>35.797184222241832</v>
      </c>
      <c r="Q82" s="9">
        <f t="shared" si="15"/>
        <v>1.5147284352831584E-2</v>
      </c>
      <c r="R82" s="9">
        <f t="shared" si="21"/>
        <v>0.78805028557494361</v>
      </c>
      <c r="S82" s="7">
        <f t="shared" si="24"/>
        <v>0.33575638718065354</v>
      </c>
      <c r="T82" s="7">
        <f t="shared" si="16"/>
        <v>1.1667583929554211</v>
      </c>
      <c r="U82" s="37">
        <f t="shared" si="17"/>
        <v>0.68345267775514928</v>
      </c>
      <c r="V82" s="86" t="str">
        <f t="shared" si="22"/>
        <v/>
      </c>
      <c r="W82" s="87" t="str">
        <f t="shared" si="19"/>
        <v/>
      </c>
    </row>
    <row r="83" spans="2:23">
      <c r="B83" s="75"/>
      <c r="C83" s="76">
        <f t="shared" si="8"/>
        <v>21.015004748338054</v>
      </c>
      <c r="D83" s="61">
        <v>54</v>
      </c>
      <c r="E83" s="4">
        <f t="shared" si="9"/>
        <v>53.834063400000005</v>
      </c>
      <c r="F83" s="9">
        <f t="shared" si="25"/>
        <v>1.1887727022564667</v>
      </c>
      <c r="G83" s="62">
        <v>6448.6099410278102</v>
      </c>
      <c r="H83" s="63">
        <v>55.322000000000003</v>
      </c>
      <c r="I83" s="9">
        <f t="shared" si="11"/>
        <v>1.0244814814814815</v>
      </c>
      <c r="J83" s="9">
        <f t="shared" si="26"/>
        <v>0.95170095079715256</v>
      </c>
      <c r="K83" s="64">
        <f t="shared" si="27"/>
        <v>0.92771156583574499</v>
      </c>
      <c r="L83" s="65">
        <f t="shared" si="23"/>
        <v>2.0951039092947772E-2</v>
      </c>
      <c r="M83" s="65">
        <f t="shared" si="12"/>
        <v>1.173993980066349</v>
      </c>
      <c r="N83" s="4">
        <f t="shared" si="13"/>
        <v>2.19270999999992E-2</v>
      </c>
      <c r="O83" s="9">
        <f t="shared" si="14"/>
        <v>0.43016912348119185</v>
      </c>
      <c r="P83" s="9">
        <f t="shared" si="20"/>
        <v>36.227353345723024</v>
      </c>
      <c r="Q83" s="9">
        <f t="shared" si="15"/>
        <v>9.4698761360746692E-3</v>
      </c>
      <c r="R83" s="9">
        <f t="shared" si="21"/>
        <v>0.79752016171101825</v>
      </c>
      <c r="S83" s="7">
        <f t="shared" si="24"/>
        <v>0.31977583505083812</v>
      </c>
      <c r="T83" s="7">
        <f t="shared" si="16"/>
        <v>1.1887727022564667</v>
      </c>
      <c r="U83" s="37">
        <f t="shared" si="17"/>
        <v>0.67932219010692529</v>
      </c>
      <c r="V83" s="86" t="str">
        <f t="shared" si="22"/>
        <v/>
      </c>
      <c r="W83" s="87" t="str">
        <f t="shared" si="19"/>
        <v/>
      </c>
    </row>
    <row r="84" spans="2:23">
      <c r="B84" s="75"/>
      <c r="C84" s="76">
        <f t="shared" si="8"/>
        <v>20.521042084168389</v>
      </c>
      <c r="D84" s="61">
        <v>55</v>
      </c>
      <c r="E84" s="4">
        <f t="shared" si="9"/>
        <v>54.830990500000006</v>
      </c>
      <c r="F84" s="9">
        <f t="shared" si="25"/>
        <v>1.2107870115575126</v>
      </c>
      <c r="G84" s="62">
        <v>6568.0286436394299</v>
      </c>
      <c r="H84" s="63">
        <v>56.32</v>
      </c>
      <c r="I84" s="9">
        <f t="shared" si="11"/>
        <v>1.024</v>
      </c>
      <c r="J84" s="9">
        <f t="shared" si="26"/>
        <v>0.97460937499999756</v>
      </c>
      <c r="K84" s="64">
        <f t="shared" si="27"/>
        <v>0.94959604379904605</v>
      </c>
      <c r="L84" s="65">
        <f t="shared" si="23"/>
        <v>2.1455352228948763E-2</v>
      </c>
      <c r="M84" s="65">
        <f t="shared" si="12"/>
        <v>1.1954493322952977</v>
      </c>
      <c r="N84" s="4">
        <f t="shared" si="13"/>
        <v>1.0728999999969346E-3</v>
      </c>
      <c r="O84" s="9">
        <f t="shared" si="14"/>
        <v>2.1048312480066628E-2</v>
      </c>
      <c r="P84" s="9">
        <f t="shared" si="20"/>
        <v>36.248401658203093</v>
      </c>
      <c r="Q84" s="9">
        <f t="shared" si="15"/>
        <v>4.6336406120124667E-4</v>
      </c>
      <c r="R84" s="9">
        <f t="shared" si="21"/>
        <v>0.79798352577221954</v>
      </c>
      <c r="S84" s="7">
        <f t="shared" si="24"/>
        <v>0.42150417925876665</v>
      </c>
      <c r="T84" s="7">
        <f t="shared" si="16"/>
        <v>1.2107870115575126</v>
      </c>
      <c r="U84" s="37">
        <f t="shared" si="17"/>
        <v>0.66751764731012719</v>
      </c>
      <c r="V84" s="86" t="str">
        <f t="shared" si="22"/>
        <v/>
      </c>
      <c r="W84" s="87" t="str">
        <f t="shared" si="19"/>
        <v/>
      </c>
    </row>
    <row r="85" spans="2:23">
      <c r="B85" s="75"/>
      <c r="C85" s="76">
        <f t="shared" si="8"/>
        <v>19.942620670468752</v>
      </c>
      <c r="D85" s="61">
        <v>56</v>
      </c>
      <c r="E85" s="4">
        <f t="shared" si="9"/>
        <v>55.827917600000006</v>
      </c>
      <c r="F85" s="9">
        <f t="shared" si="25"/>
        <v>1.2328013208585582</v>
      </c>
      <c r="G85" s="62">
        <v>6687.4473462510596</v>
      </c>
      <c r="H85" s="63">
        <v>57.347000000000001</v>
      </c>
      <c r="I85" s="9">
        <f t="shared" si="11"/>
        <v>1.0240535714285715</v>
      </c>
      <c r="J85" s="9">
        <f t="shared" si="26"/>
        <v>1.002877221127523</v>
      </c>
      <c r="K85" s="64">
        <f t="shared" si="27"/>
        <v>0.97718951601365101</v>
      </c>
      <c r="L85" s="65">
        <f t="shared" si="23"/>
        <v>2.2077649336874474E-2</v>
      </c>
      <c r="M85" s="65">
        <f t="shared" si="12"/>
        <v>1.2175269816321721</v>
      </c>
      <c r="N85" s="4">
        <f t="shared" si="13"/>
        <v>3.0072900000000402E-2</v>
      </c>
      <c r="O85" s="9">
        <f t="shared" si="14"/>
        <v>0.58997464477920836</v>
      </c>
      <c r="P85" s="9">
        <f t="shared" si="20"/>
        <v>36.838376302982304</v>
      </c>
      <c r="Q85" s="9">
        <f t="shared" si="15"/>
        <v>1.2987884309944048E-2</v>
      </c>
      <c r="R85" s="9">
        <f t="shared" si="21"/>
        <v>0.81097141008216356</v>
      </c>
      <c r="S85" s="7">
        <f t="shared" si="24"/>
        <v>0.45260718566404845</v>
      </c>
      <c r="T85" s="7">
        <f t="shared" si="16"/>
        <v>1.2328013208585582</v>
      </c>
      <c r="U85" s="37">
        <f t="shared" si="17"/>
        <v>0.66608085267646799</v>
      </c>
      <c r="V85" s="86" t="str">
        <f t="shared" si="22"/>
        <v/>
      </c>
      <c r="W85" s="87" t="str">
        <f t="shared" si="19"/>
        <v/>
      </c>
    </row>
    <row r="86" spans="2:23">
      <c r="B86" s="75"/>
      <c r="C86" s="76">
        <f t="shared" si="8"/>
        <v>20.883279627640597</v>
      </c>
      <c r="D86" s="61">
        <v>57</v>
      </c>
      <c r="E86" s="4">
        <f t="shared" si="9"/>
        <v>56.824844700000007</v>
      </c>
      <c r="F86" s="9">
        <f t="shared" si="25"/>
        <v>1.2548156301596038</v>
      </c>
      <c r="G86" s="62">
        <v>6806.8660488626901</v>
      </c>
      <c r="H86" s="63">
        <v>58.326999999999998</v>
      </c>
      <c r="I86" s="9">
        <f t="shared" si="11"/>
        <v>1.0232807017543859</v>
      </c>
      <c r="J86" s="9">
        <f t="shared" si="26"/>
        <v>0.95770397928917694</v>
      </c>
      <c r="K86" s="64">
        <f t="shared" si="27"/>
        <v>0.93246906104515481</v>
      </c>
      <c r="L86" s="65">
        <f t="shared" si="23"/>
        <v>2.1083191618914188E-2</v>
      </c>
      <c r="M86" s="65">
        <f t="shared" si="12"/>
        <v>1.2386101732510864</v>
      </c>
      <c r="N86" s="4">
        <f t="shared" si="13"/>
        <v>1.6927100000003747E-2</v>
      </c>
      <c r="O86" s="9">
        <f t="shared" si="14"/>
        <v>0.33207837653316491</v>
      </c>
      <c r="P86" s="9">
        <f t="shared" si="20"/>
        <v>37.170454679515473</v>
      </c>
      <c r="Q86" s="9">
        <f t="shared" si="15"/>
        <v>7.3104760931902019E-3</v>
      </c>
      <c r="R86" s="9">
        <f t="shared" si="21"/>
        <v>0.8182818861753538</v>
      </c>
      <c r="S86" s="7">
        <f t="shared" si="24"/>
        <v>0.62189533565101418</v>
      </c>
      <c r="T86" s="7">
        <f t="shared" si="16"/>
        <v>1.2548156301596038</v>
      </c>
      <c r="U86" s="37">
        <f t="shared" si="17"/>
        <v>0.66064521658783015</v>
      </c>
      <c r="V86" s="86" t="str">
        <f t="shared" si="22"/>
        <v/>
      </c>
      <c r="W86" s="87" t="str">
        <f t="shared" si="19"/>
        <v/>
      </c>
    </row>
    <row r="87" spans="2:23">
      <c r="B87" s="75"/>
      <c r="C87" s="76">
        <f t="shared" si="8"/>
        <v>20.722495894909649</v>
      </c>
      <c r="D87" s="61">
        <v>58</v>
      </c>
      <c r="E87" s="4">
        <f t="shared" si="9"/>
        <v>57.8217718</v>
      </c>
      <c r="F87" s="9">
        <f t="shared" si="25"/>
        <v>1.2768299394606495</v>
      </c>
      <c r="G87" s="62">
        <v>6926.2847514743098</v>
      </c>
      <c r="H87" s="63">
        <v>59.314</v>
      </c>
      <c r="I87" s="9">
        <f t="shared" si="11"/>
        <v>1.0226551724137931</v>
      </c>
      <c r="J87" s="9">
        <f t="shared" si="26"/>
        <v>0.96513470681458191</v>
      </c>
      <c r="K87" s="64">
        <f t="shared" si="27"/>
        <v>0.93912955433833922</v>
      </c>
      <c r="L87" s="65">
        <f t="shared" si="23"/>
        <v>2.1246773952990246E-2</v>
      </c>
      <c r="M87" s="65">
        <f t="shared" si="12"/>
        <v>1.2598569472040766</v>
      </c>
      <c r="N87" s="4">
        <f t="shared" si="13"/>
        <v>9.9270999999916398E-3</v>
      </c>
      <c r="O87" s="9">
        <f t="shared" si="14"/>
        <v>0.19475133080556478</v>
      </c>
      <c r="P87" s="9">
        <f t="shared" si="20"/>
        <v>37.365206010321039</v>
      </c>
      <c r="Q87" s="9">
        <f t="shared" si="15"/>
        <v>4.2873160331439687E-3</v>
      </c>
      <c r="R87" s="9">
        <f t="shared" si="21"/>
        <v>0.82256920220849772</v>
      </c>
      <c r="S87" s="7">
        <f t="shared" si="24"/>
        <v>0.6532843746744641</v>
      </c>
      <c r="T87" s="7">
        <f t="shared" si="16"/>
        <v>1.2768299394606495</v>
      </c>
      <c r="U87" s="37">
        <f t="shared" si="17"/>
        <v>0.65290682726636162</v>
      </c>
      <c r="V87" s="86" t="str">
        <f t="shared" si="22"/>
        <v/>
      </c>
      <c r="W87" s="87" t="str">
        <f t="shared" si="19"/>
        <v/>
      </c>
    </row>
    <row r="88" spans="2:23">
      <c r="B88" s="75"/>
      <c r="C88" s="76">
        <f t="shared" si="8"/>
        <v>19.784283513097094</v>
      </c>
      <c r="D88" s="61">
        <v>59</v>
      </c>
      <c r="E88" s="4">
        <f t="shared" si="9"/>
        <v>58.818698900000001</v>
      </c>
      <c r="F88" s="9">
        <f t="shared" si="25"/>
        <v>1.2988442487616951</v>
      </c>
      <c r="G88" s="62">
        <v>7045.7034540859404</v>
      </c>
      <c r="H88" s="63">
        <v>60.347999999999999</v>
      </c>
      <c r="I88" s="9">
        <f t="shared" si="11"/>
        <v>1.0228474576271187</v>
      </c>
      <c r="J88" s="9">
        <f t="shared" si="26"/>
        <v>1.0109034267912762</v>
      </c>
      <c r="K88" s="64">
        <f t="shared" si="27"/>
        <v>0.98385000930682864</v>
      </c>
      <c r="L88" s="65">
        <f t="shared" si="23"/>
        <v>2.2254340710870145E-2</v>
      </c>
      <c r="M88" s="65">
        <f t="shared" si="12"/>
        <v>1.2821112879149468</v>
      </c>
      <c r="N88" s="4">
        <f t="shared" si="13"/>
        <v>3.7072899999998299E-2</v>
      </c>
      <c r="O88" s="9">
        <f t="shared" si="14"/>
        <v>0.72730169050652971</v>
      </c>
      <c r="P88" s="9">
        <f t="shared" si="20"/>
        <v>38.092507700827568</v>
      </c>
      <c r="Q88" s="9">
        <f t="shared" si="15"/>
        <v>1.6011044369984143E-2</v>
      </c>
      <c r="R88" s="9">
        <f t="shared" si="21"/>
        <v>0.83858024657848185</v>
      </c>
      <c r="S88" s="7">
        <f t="shared" si="24"/>
        <v>0.52911796828363822</v>
      </c>
      <c r="T88" s="7">
        <f t="shared" si="16"/>
        <v>1.2988442487616951</v>
      </c>
      <c r="U88" s="37">
        <f t="shared" si="17"/>
        <v>0.65406197923913134</v>
      </c>
      <c r="V88" s="86" t="str">
        <f t="shared" si="22"/>
        <v/>
      </c>
      <c r="W88" s="87" t="str">
        <f t="shared" si="19"/>
        <v/>
      </c>
    </row>
    <row r="89" spans="2:23">
      <c r="B89" s="75"/>
      <c r="C89" s="76">
        <f t="shared" si="8"/>
        <v>21.092879256965919</v>
      </c>
      <c r="D89" s="61">
        <v>60</v>
      </c>
      <c r="E89" s="4">
        <f t="shared" si="9"/>
        <v>59.815626000000002</v>
      </c>
      <c r="F89" s="9">
        <f t="shared" si="25"/>
        <v>1.3208585580627408</v>
      </c>
      <c r="G89" s="62">
        <v>7165.1221566975601</v>
      </c>
      <c r="H89" s="63">
        <v>61.317</v>
      </c>
      <c r="I89" s="9">
        <f t="shared" si="11"/>
        <v>1.0219499999999999</v>
      </c>
      <c r="J89" s="9">
        <f t="shared" si="26"/>
        <v>0.94818728900631266</v>
      </c>
      <c r="K89" s="64">
        <f t="shared" si="27"/>
        <v>0.92200257158444787</v>
      </c>
      <c r="L89" s="65">
        <f t="shared" si="23"/>
        <v>2.0873688255504959E-2</v>
      </c>
      <c r="M89" s="65">
        <f t="shared" si="12"/>
        <v>1.3029849761704517</v>
      </c>
      <c r="N89" s="4">
        <f t="shared" si="13"/>
        <v>2.7927099999999427E-2</v>
      </c>
      <c r="O89" s="9">
        <f t="shared" si="14"/>
        <v>0.54787801981893569</v>
      </c>
      <c r="P89" s="9">
        <f t="shared" si="20"/>
        <v>38.640385720646506</v>
      </c>
      <c r="Q89" s="9">
        <f t="shared" si="15"/>
        <v>1.2061156187538486E-2</v>
      </c>
      <c r="R89" s="9">
        <f t="shared" si="21"/>
        <v>0.85064140276602029</v>
      </c>
      <c r="S89" s="7">
        <f t="shared" si="24"/>
        <v>0.41700848414468422</v>
      </c>
      <c r="T89" s="7">
        <f t="shared" si="16"/>
        <v>1.3208585580627408</v>
      </c>
      <c r="U89" s="37">
        <f t="shared" si="17"/>
        <v>0.65284053026160338</v>
      </c>
      <c r="V89" s="86" t="str">
        <f t="shared" si="22"/>
        <v/>
      </c>
      <c r="W89" s="87" t="str">
        <f t="shared" si="19"/>
        <v/>
      </c>
    </row>
    <row r="90" spans="2:23">
      <c r="B90" s="75"/>
      <c r="C90" s="76">
        <f t="shared" si="8"/>
        <v>19.511012388937523</v>
      </c>
      <c r="D90" s="61">
        <v>61</v>
      </c>
      <c r="E90" s="4">
        <f t="shared" si="9"/>
        <v>60.812553100000002</v>
      </c>
      <c r="F90" s="9">
        <f t="shared" si="25"/>
        <v>1.3428728673637866</v>
      </c>
      <c r="G90" s="62">
        <v>7284.5408593091897</v>
      </c>
      <c r="H90" s="63">
        <v>62.365000000000002</v>
      </c>
      <c r="I90" s="9">
        <f t="shared" si="11"/>
        <v>1.0223770491803279</v>
      </c>
      <c r="J90" s="9">
        <f t="shared" si="26"/>
        <v>1.0250621342098951</v>
      </c>
      <c r="K90" s="64">
        <f t="shared" si="27"/>
        <v>0.9971709958931908</v>
      </c>
      <c r="L90" s="65">
        <f t="shared" si="23"/>
        <v>2.256603487528663E-2</v>
      </c>
      <c r="M90" s="65">
        <f t="shared" si="12"/>
        <v>1.3255510110457382</v>
      </c>
      <c r="N90" s="4">
        <f t="shared" si="13"/>
        <v>5.1072900000001198E-2</v>
      </c>
      <c r="O90" s="9">
        <f t="shared" si="14"/>
        <v>1.0019557819613119</v>
      </c>
      <c r="P90" s="9">
        <f t="shared" si="20"/>
        <v>39.64234150260782</v>
      </c>
      <c r="Q90" s="9">
        <f t="shared" si="15"/>
        <v>2.2057364490067406E-2</v>
      </c>
      <c r="R90" s="9">
        <f t="shared" si="21"/>
        <v>0.87269876725608775</v>
      </c>
      <c r="S90" s="7">
        <f t="shared" si="24"/>
        <v>0.32872681189133374</v>
      </c>
      <c r="T90" s="7">
        <f t="shared" si="16"/>
        <v>1.3428728673637866</v>
      </c>
      <c r="U90" s="37">
        <f t="shared" si="17"/>
        <v>0.65836679236328177</v>
      </c>
      <c r="V90" s="86" t="str">
        <f t="shared" si="22"/>
        <v/>
      </c>
      <c r="W90" s="87" t="str">
        <f t="shared" si="19"/>
        <v/>
      </c>
    </row>
    <row r="91" spans="2:23">
      <c r="B91" s="75"/>
      <c r="C91" s="76">
        <f t="shared" si="8"/>
        <v>20.725970032061827</v>
      </c>
      <c r="D91" s="61">
        <v>62</v>
      </c>
      <c r="E91" s="4">
        <f t="shared" si="9"/>
        <v>61.809480200000003</v>
      </c>
      <c r="F91" s="9">
        <f t="shared" si="25"/>
        <v>1.3648871766648323</v>
      </c>
      <c r="G91" s="62">
        <v>7403.9595619208203</v>
      </c>
      <c r="H91" s="63">
        <v>63.350999999999999</v>
      </c>
      <c r="I91" s="9">
        <f t="shared" si="11"/>
        <v>1.0217903225806451</v>
      </c>
      <c r="J91" s="9">
        <f t="shared" si="26"/>
        <v>0.96497292860412343</v>
      </c>
      <c r="K91" s="64">
        <f t="shared" si="27"/>
        <v>0.93817805529645182</v>
      </c>
      <c r="L91" s="65">
        <f t="shared" si="23"/>
        <v>2.1243212517427043E-2</v>
      </c>
      <c r="M91" s="65">
        <f t="shared" si="12"/>
        <v>1.3467942235631654</v>
      </c>
      <c r="N91" s="4">
        <f t="shared" si="13"/>
        <v>1.092710000000352E-2</v>
      </c>
      <c r="O91" s="9">
        <f t="shared" si="14"/>
        <v>0.21436948019542107</v>
      </c>
      <c r="P91" s="9">
        <f t="shared" si="20"/>
        <v>39.856710982803243</v>
      </c>
      <c r="Q91" s="9">
        <f t="shared" si="15"/>
        <v>4.7191960417263864E-3</v>
      </c>
      <c r="R91" s="9">
        <f t="shared" si="21"/>
        <v>0.87741796329781419</v>
      </c>
      <c r="S91" s="7">
        <f t="shared" si="24"/>
        <v>0.35059280883795196</v>
      </c>
      <c r="T91" s="7">
        <f t="shared" si="16"/>
        <v>1.3648871766648323</v>
      </c>
      <c r="U91" s="37">
        <f t="shared" si="17"/>
        <v>0.651486283462414</v>
      </c>
      <c r="V91" s="86" t="str">
        <f t="shared" si="22"/>
        <v/>
      </c>
      <c r="W91" s="87" t="str">
        <f t="shared" si="19"/>
        <v/>
      </c>
    </row>
    <row r="92" spans="2:23">
      <c r="B92" s="75"/>
      <c r="C92" s="76">
        <f t="shared" si="8"/>
        <v>20.776695893684614</v>
      </c>
      <c r="D92" s="61">
        <v>63</v>
      </c>
      <c r="E92" s="4">
        <f t="shared" si="9"/>
        <v>62.806407300000004</v>
      </c>
      <c r="F92" s="9">
        <f t="shared" si="25"/>
        <v>1.3869014859658779</v>
      </c>
      <c r="G92" s="62">
        <v>7523.37826453244</v>
      </c>
      <c r="H92" s="63">
        <v>64.334000000000003</v>
      </c>
      <c r="I92" s="9">
        <f t="shared" si="11"/>
        <v>1.0211746031746032</v>
      </c>
      <c r="J92" s="9">
        <f t="shared" si="26"/>
        <v>0.96261696769982064</v>
      </c>
      <c r="K92" s="64">
        <f t="shared" si="27"/>
        <v>0.93532355817081003</v>
      </c>
      <c r="L92" s="65">
        <f t="shared" si="23"/>
        <v>2.119134766537855E-2</v>
      </c>
      <c r="M92" s="65">
        <f t="shared" si="12"/>
        <v>1.3679855712285438</v>
      </c>
      <c r="N92" s="4">
        <f t="shared" si="13"/>
        <v>1.3927099999996528E-2</v>
      </c>
      <c r="O92" s="9">
        <f t="shared" si="14"/>
        <v>0.2732239283641536</v>
      </c>
      <c r="P92" s="9">
        <f t="shared" si="20"/>
        <v>40.129934911167396</v>
      </c>
      <c r="Q92" s="9">
        <f t="shared" si="15"/>
        <v>6.0148360674552254E-3</v>
      </c>
      <c r="R92" s="9">
        <f t="shared" si="21"/>
        <v>0.88343279936526942</v>
      </c>
      <c r="S92" s="7">
        <f t="shared" si="24"/>
        <v>0.31389039023381032</v>
      </c>
      <c r="T92" s="7">
        <f t="shared" si="16"/>
        <v>1.3869014859658779</v>
      </c>
      <c r="U92" s="37">
        <f t="shared" si="17"/>
        <v>0.64579102144468292</v>
      </c>
      <c r="V92" s="86" t="str">
        <f t="shared" si="22"/>
        <v/>
      </c>
      <c r="W92" s="87" t="str">
        <f t="shared" si="19"/>
        <v/>
      </c>
    </row>
    <row r="93" spans="2:23">
      <c r="B93" s="75"/>
      <c r="C93" s="76">
        <f t="shared" si="8"/>
        <v>20.848123084780404</v>
      </c>
      <c r="D93" s="61">
        <v>64</v>
      </c>
      <c r="E93" s="4">
        <f t="shared" si="9"/>
        <v>63.803334400000004</v>
      </c>
      <c r="F93" s="9">
        <f t="shared" si="25"/>
        <v>1.4089157952669236</v>
      </c>
      <c r="G93" s="62">
        <v>7642.7969671440696</v>
      </c>
      <c r="H93" s="63">
        <v>65.313000000000002</v>
      </c>
      <c r="I93" s="9">
        <f t="shared" si="11"/>
        <v>1.020515625</v>
      </c>
      <c r="J93" s="9">
        <f t="shared" si="26"/>
        <v>0.95931897172078984</v>
      </c>
      <c r="K93" s="64">
        <f t="shared" si="27"/>
        <v>0.93151756200327418</v>
      </c>
      <c r="L93" s="65">
        <f t="shared" ref="L93:L105" si="28">J93/$C$4</f>
        <v>2.1118744561822562E-2</v>
      </c>
      <c r="M93" s="65">
        <f t="shared" si="12"/>
        <v>1.3891043157903664</v>
      </c>
      <c r="N93" s="4">
        <f t="shared" si="13"/>
        <v>1.7927100000001417E-2</v>
      </c>
      <c r="O93" s="9">
        <f t="shared" si="14"/>
        <v>0.35169652592274242</v>
      </c>
      <c r="P93" s="9">
        <f t="shared" si="20"/>
        <v>40.481631437090137</v>
      </c>
      <c r="Q93" s="9">
        <f t="shared" si="15"/>
        <v>7.7423561017664821E-3</v>
      </c>
      <c r="R93" s="9">
        <f t="shared" si="21"/>
        <v>0.89117515546703585</v>
      </c>
      <c r="S93" s="7">
        <f>SLOPE(R93:R97,F93:F97)</f>
        <v>0.28838679602724804</v>
      </c>
      <c r="T93" s="7">
        <f t="shared" si="16"/>
        <v>1.4089157952669236</v>
      </c>
      <c r="U93" s="37">
        <f t="shared" si="17"/>
        <v>0.64154660333049141</v>
      </c>
      <c r="V93" s="86" t="str">
        <f t="shared" si="22"/>
        <v/>
      </c>
      <c r="W93" s="87" t="str">
        <f t="shared" si="19"/>
        <v/>
      </c>
    </row>
    <row r="94" spans="2:23">
      <c r="B94" s="75"/>
      <c r="C94" s="76">
        <f t="shared" si="8"/>
        <v>19.971398464549313</v>
      </c>
      <c r="D94" s="61">
        <v>65</v>
      </c>
      <c r="E94" s="4">
        <f t="shared" si="9"/>
        <v>64.800261500000005</v>
      </c>
      <c r="F94" s="9">
        <f t="shared" si="25"/>
        <v>1.4309301045679692</v>
      </c>
      <c r="G94" s="62">
        <v>7762.2156697556902</v>
      </c>
      <c r="H94" s="63">
        <v>66.334999999999994</v>
      </c>
      <c r="I94" s="9">
        <f t="shared" si="11"/>
        <v>1.0205384615384614</v>
      </c>
      <c r="J94" s="9">
        <f t="shared" ref="J94:J105" si="29">(H94-H93)/I94</f>
        <v>1.0014321248209761</v>
      </c>
      <c r="K94" s="64">
        <f t="shared" ref="K94:K105" si="30">(H94-H93)/$G$12</f>
        <v>0.97243202080422775</v>
      </c>
      <c r="L94" s="65">
        <f t="shared" si="28"/>
        <v>2.2045836539812354E-2</v>
      </c>
      <c r="M94" s="65">
        <f t="shared" si="12"/>
        <v>1.4111501523301788</v>
      </c>
      <c r="N94" s="4">
        <f t="shared" si="13"/>
        <v>2.5072899999990739E-2</v>
      </c>
      <c r="O94" s="9">
        <f t="shared" si="14"/>
        <v>0.49188389783090264</v>
      </c>
      <c r="P94" s="9">
        <f t="shared" si="20"/>
        <v>40.973515334921039</v>
      </c>
      <c r="Q94" s="9">
        <f t="shared" si="15"/>
        <v>1.0828484267053443E-2</v>
      </c>
      <c r="R94" s="9">
        <f t="shared" si="21"/>
        <v>0.90200363973408926</v>
      </c>
      <c r="S94" s="7">
        <f>SLOPE(R94:R98,F94:F98)</f>
        <v>0.24718868230906618</v>
      </c>
      <c r="T94" s="7">
        <f t="shared" si="16"/>
        <v>1.4309301045679692</v>
      </c>
      <c r="U94" s="37">
        <f t="shared" si="17"/>
        <v>0.63919749308366991</v>
      </c>
      <c r="V94" s="86" t="str">
        <f t="shared" si="22"/>
        <v/>
      </c>
      <c r="W94" s="87" t="str">
        <f t="shared" si="19"/>
        <v/>
      </c>
    </row>
    <row r="95" spans="2:23">
      <c r="B95" s="75"/>
      <c r="C95" s="76">
        <f t="shared" ref="C95:C105" si="31">$D$12/J95</f>
        <v>20.689962505378237</v>
      </c>
      <c r="D95" s="61">
        <v>66</v>
      </c>
      <c r="E95" s="4">
        <f t="shared" ref="E95:E105" si="32">D95*$C$6</f>
        <v>65.797188599999998</v>
      </c>
      <c r="F95" s="9">
        <f t="shared" si="25"/>
        <v>1.4529444138690149</v>
      </c>
      <c r="G95" s="62">
        <v>7881.6343723673199</v>
      </c>
      <c r="H95" s="63">
        <v>67.320999999999998</v>
      </c>
      <c r="I95" s="9">
        <f t="shared" ref="I95:I105" si="33">H95/D95</f>
        <v>1.0200151515151514</v>
      </c>
      <c r="J95" s="9">
        <f t="shared" si="29"/>
        <v>0.96665230760090137</v>
      </c>
      <c r="K95" s="64">
        <f t="shared" si="30"/>
        <v>0.93817805529645859</v>
      </c>
      <c r="L95" s="65">
        <f t="shared" si="28"/>
        <v>2.1280182886095792E-2</v>
      </c>
      <c r="M95" s="65">
        <f t="shared" ref="M95:M105" si="34">L95+M94</f>
        <v>1.4324303352162746</v>
      </c>
      <c r="N95" s="4">
        <f t="shared" ref="N95:N105" si="35">ABS((H95-H94)-(E95-E94))</f>
        <v>1.0927099999989309E-2</v>
      </c>
      <c r="O95" s="9">
        <f t="shared" ref="O95:O105" si="36">N95/($G$12-1)</f>
        <v>0.21436948019514229</v>
      </c>
      <c r="P95" s="9">
        <f t="shared" si="20"/>
        <v>41.187884815116185</v>
      </c>
      <c r="Q95" s="9">
        <f t="shared" ref="Q95:Q105" si="37">O95/$C$4</f>
        <v>4.7191960417202489E-3</v>
      </c>
      <c r="R95" s="9">
        <f t="shared" si="21"/>
        <v>0.90672283577580948</v>
      </c>
      <c r="S95" s="7"/>
      <c r="T95" s="7">
        <f t="shared" ref="T95:T105" si="38">IF(ABS((F95-R95))&gt;$L$4,F95,"")</f>
        <v>1.4529444138690149</v>
      </c>
      <c r="U95" s="37">
        <f t="shared" ref="U95:U105" si="39">R95/M95</f>
        <v>0.63299611400571776</v>
      </c>
      <c r="V95" s="86" t="str">
        <f t="shared" ref="V95:V105" si="40">IF(F95&lt;=$L$5,(R95-F95),"")</f>
        <v/>
      </c>
      <c r="W95" s="87" t="str">
        <f t="shared" ref="W95:W105" si="41">IF(F95&lt;=$L$5,$W$29,"")</f>
        <v/>
      </c>
    </row>
    <row r="96" spans="2:23">
      <c r="B96" s="75"/>
      <c r="C96" s="76">
        <f t="shared" si="31"/>
        <v>20.294349149773613</v>
      </c>
      <c r="D96" s="61">
        <v>67</v>
      </c>
      <c r="E96" s="4">
        <f t="shared" si="32"/>
        <v>66.794115700000006</v>
      </c>
      <c r="F96" s="9">
        <f t="shared" si="25"/>
        <v>1.4749587231700607</v>
      </c>
      <c r="G96" s="62">
        <v>8001.0530749789496</v>
      </c>
      <c r="H96" s="63">
        <v>68.325999999999993</v>
      </c>
      <c r="I96" s="9">
        <f t="shared" si="33"/>
        <v>1.0197910447761194</v>
      </c>
      <c r="J96" s="9">
        <f t="shared" si="29"/>
        <v>0.98549600444925356</v>
      </c>
      <c r="K96" s="64">
        <f t="shared" si="30"/>
        <v>0.9562565370922238</v>
      </c>
      <c r="L96" s="65">
        <f t="shared" si="28"/>
        <v>2.1695013856890558E-2</v>
      </c>
      <c r="M96" s="65">
        <f t="shared" si="34"/>
        <v>1.4541253490731652</v>
      </c>
      <c r="N96" s="4">
        <f t="shared" si="35"/>
        <v>8.072899999987726E-3</v>
      </c>
      <c r="O96" s="9">
        <f t="shared" si="36"/>
        <v>0.1583753582072486</v>
      </c>
      <c r="P96" s="9">
        <f t="shared" ref="P96:P105" si="42">O96+P95</f>
        <v>41.346260173323437</v>
      </c>
      <c r="Q96" s="9">
        <f t="shared" si="37"/>
        <v>3.4865241212382742E-3</v>
      </c>
      <c r="R96" s="9">
        <f t="shared" ref="R96:R105" si="43">Q96+R95</f>
        <v>0.91020935989704777</v>
      </c>
      <c r="S96" s="7"/>
      <c r="T96" s="7">
        <f t="shared" si="38"/>
        <v>1.4749587231700607</v>
      </c>
      <c r="U96" s="37">
        <f t="shared" si="39"/>
        <v>0.62594972330081433</v>
      </c>
      <c r="V96" s="86" t="str">
        <f t="shared" si="40"/>
        <v/>
      </c>
      <c r="W96" s="87" t="str">
        <f t="shared" si="41"/>
        <v/>
      </c>
    </row>
    <row r="97" spans="2:23">
      <c r="B97" s="75"/>
      <c r="C97" s="76">
        <f t="shared" si="31"/>
        <v>20.86308627852361</v>
      </c>
      <c r="D97" s="61">
        <v>68</v>
      </c>
      <c r="E97" s="4">
        <f t="shared" si="32"/>
        <v>67.7910428</v>
      </c>
      <c r="F97" s="9">
        <f t="shared" si="25"/>
        <v>1.4969730324711064</v>
      </c>
      <c r="G97" s="62">
        <v>8120.4717775905701</v>
      </c>
      <c r="H97" s="63">
        <v>69.302999999999997</v>
      </c>
      <c r="I97" s="9">
        <f t="shared" si="33"/>
        <v>1.0191617647058824</v>
      </c>
      <c r="J97" s="9">
        <f t="shared" si="29"/>
        <v>0.95863093949757239</v>
      </c>
      <c r="K97" s="64">
        <f t="shared" si="30"/>
        <v>0.92961456391951303</v>
      </c>
      <c r="L97" s="65">
        <f t="shared" si="28"/>
        <v>2.1103598007651568E-2</v>
      </c>
      <c r="M97" s="65">
        <f t="shared" si="34"/>
        <v>1.4752289470808166</v>
      </c>
      <c r="N97" s="4">
        <f t="shared" si="35"/>
        <v>1.992709999998965E-2</v>
      </c>
      <c r="O97" s="9">
        <f t="shared" si="36"/>
        <v>0.39093282470175805</v>
      </c>
      <c r="P97" s="9">
        <f t="shared" si="42"/>
        <v>41.737192998025193</v>
      </c>
      <c r="Q97" s="9">
        <f t="shared" si="37"/>
        <v>8.606116118915973E-3</v>
      </c>
      <c r="R97" s="9">
        <f t="shared" si="43"/>
        <v>0.91881547601596369</v>
      </c>
      <c r="S97" s="7"/>
      <c r="T97" s="7">
        <f t="shared" si="38"/>
        <v>1.4969730324711064</v>
      </c>
      <c r="U97" s="37">
        <f t="shared" si="39"/>
        <v>0.62282907194447068</v>
      </c>
      <c r="V97" s="86" t="str">
        <f t="shared" si="40"/>
        <v/>
      </c>
      <c r="W97" s="87" t="str">
        <f t="shared" si="41"/>
        <v/>
      </c>
    </row>
    <row r="98" spans="2:23">
      <c r="B98" s="75"/>
      <c r="C98" s="76">
        <f t="shared" si="31"/>
        <v>20.23804383806101</v>
      </c>
      <c r="D98" s="61">
        <v>69</v>
      </c>
      <c r="E98" s="4">
        <f t="shared" si="32"/>
        <v>68.787969900000007</v>
      </c>
      <c r="F98" s="9">
        <f t="shared" si="25"/>
        <v>1.518987341772152</v>
      </c>
      <c r="G98" s="62">
        <v>8239.8904802022007</v>
      </c>
      <c r="H98" s="63">
        <v>70.31</v>
      </c>
      <c r="I98" s="9">
        <f t="shared" si="33"/>
        <v>1.0189855072463769</v>
      </c>
      <c r="J98" s="9">
        <f t="shared" si="29"/>
        <v>0.98823780401081407</v>
      </c>
      <c r="K98" s="64">
        <f t="shared" si="30"/>
        <v>0.9581595351759985</v>
      </c>
      <c r="L98" s="65">
        <f t="shared" si="28"/>
        <v>2.1755372680480223E-2</v>
      </c>
      <c r="M98" s="65">
        <f t="shared" si="34"/>
        <v>1.4969843197612969</v>
      </c>
      <c r="N98" s="4">
        <f t="shared" si="35"/>
        <v>1.0072899999997276E-2</v>
      </c>
      <c r="O98" s="9">
        <f t="shared" si="36"/>
        <v>0.1976116569866824</v>
      </c>
      <c r="P98" s="9">
        <f t="shared" si="42"/>
        <v>41.934804655011874</v>
      </c>
      <c r="Q98" s="9">
        <f t="shared" si="37"/>
        <v>4.3502841383969712E-3</v>
      </c>
      <c r="R98" s="9">
        <f t="shared" si="43"/>
        <v>0.92316576015436069</v>
      </c>
      <c r="S98" s="7"/>
      <c r="T98" s="7">
        <f t="shared" si="38"/>
        <v>1.518987341772152</v>
      </c>
      <c r="U98" s="37">
        <f t="shared" si="39"/>
        <v>0.6166836539086562</v>
      </c>
      <c r="V98" s="86" t="str">
        <f t="shared" si="40"/>
        <v/>
      </c>
      <c r="W98" s="87" t="str">
        <f t="shared" si="41"/>
        <v/>
      </c>
    </row>
    <row r="99" spans="2:23">
      <c r="B99" s="75"/>
      <c r="C99" s="76">
        <f t="shared" si="31"/>
        <v>19.657528585204727</v>
      </c>
      <c r="D99" s="61">
        <v>70</v>
      </c>
      <c r="E99" s="4">
        <f t="shared" si="32"/>
        <v>69.784897000000001</v>
      </c>
      <c r="F99" s="9">
        <f t="shared" si="25"/>
        <v>1.5410016510731976</v>
      </c>
      <c r="G99" s="62">
        <v>8359.3091828138095</v>
      </c>
      <c r="H99" s="63">
        <v>71.346999999999994</v>
      </c>
      <c r="I99" s="9">
        <f t="shared" si="33"/>
        <v>1.0192428571428571</v>
      </c>
      <c r="J99" s="9">
        <f t="shared" si="29"/>
        <v>1.0174218958050014</v>
      </c>
      <c r="K99" s="64">
        <f t="shared" si="30"/>
        <v>0.98670450643247043</v>
      </c>
      <c r="L99" s="65">
        <f t="shared" si="28"/>
        <v>2.2397840303907571E-2</v>
      </c>
      <c r="M99" s="65">
        <f t="shared" si="34"/>
        <v>1.5193821600652044</v>
      </c>
      <c r="N99" s="4">
        <f t="shared" si="35"/>
        <v>4.0072899999998413E-2</v>
      </c>
      <c r="O99" s="9">
        <f t="shared" si="36"/>
        <v>0.78615613867540168</v>
      </c>
      <c r="P99" s="9">
        <f t="shared" si="42"/>
        <v>42.720960793687276</v>
      </c>
      <c r="Q99" s="9">
        <f t="shared" si="37"/>
        <v>1.7306684395716053E-2</v>
      </c>
      <c r="R99" s="9">
        <f t="shared" si="43"/>
        <v>0.94047244455007672</v>
      </c>
      <c r="S99" s="7"/>
      <c r="T99" s="7">
        <f t="shared" si="38"/>
        <v>1.5410016510731976</v>
      </c>
      <c r="U99" s="37">
        <f t="shared" si="39"/>
        <v>0.61898347188025182</v>
      </c>
      <c r="V99" s="86" t="str">
        <f t="shared" si="40"/>
        <v/>
      </c>
      <c r="W99" s="87" t="str">
        <f t="shared" si="41"/>
        <v/>
      </c>
    </row>
    <row r="100" spans="2:23">
      <c r="B100" s="75"/>
      <c r="C100" s="76">
        <f t="shared" si="31"/>
        <v>20.521112576769593</v>
      </c>
      <c r="D100" s="61">
        <v>71</v>
      </c>
      <c r="E100" s="4">
        <f t="shared" si="32"/>
        <v>70.781824100000009</v>
      </c>
      <c r="F100" s="9">
        <f t="shared" si="25"/>
        <v>1.5630159603742433</v>
      </c>
      <c r="G100" s="62">
        <v>8478.7278854254491</v>
      </c>
      <c r="H100" s="63">
        <v>72.34</v>
      </c>
      <c r="I100" s="9">
        <f t="shared" si="33"/>
        <v>1.0188732394366198</v>
      </c>
      <c r="J100" s="9">
        <f t="shared" si="29"/>
        <v>0.97460602709428601</v>
      </c>
      <c r="K100" s="64">
        <f t="shared" si="30"/>
        <v>0.94483854858964311</v>
      </c>
      <c r="L100" s="65">
        <f t="shared" si="28"/>
        <v>2.1455278527116921E-2</v>
      </c>
      <c r="M100" s="65">
        <f t="shared" si="34"/>
        <v>1.5408374385923214</v>
      </c>
      <c r="N100" s="4">
        <f t="shared" si="35"/>
        <v>3.9270999999985179E-3</v>
      </c>
      <c r="O100" s="9">
        <f t="shared" si="36"/>
        <v>7.7042434467960316E-2</v>
      </c>
      <c r="P100" s="9">
        <f t="shared" si="42"/>
        <v>42.798003228155238</v>
      </c>
      <c r="Q100" s="9">
        <f t="shared" si="37"/>
        <v>1.6960359816832211E-3</v>
      </c>
      <c r="R100" s="9">
        <f t="shared" si="43"/>
        <v>0.94216848053175994</v>
      </c>
      <c r="S100" s="7"/>
      <c r="T100" s="7">
        <f t="shared" si="38"/>
        <v>1.5630159603742433</v>
      </c>
      <c r="U100" s="37">
        <f t="shared" si="39"/>
        <v>0.61146520517602843</v>
      </c>
      <c r="V100" s="86" t="str">
        <f t="shared" si="40"/>
        <v/>
      </c>
      <c r="W100" s="87" t="str">
        <f t="shared" si="41"/>
        <v/>
      </c>
    </row>
    <row r="101" spans="2:23">
      <c r="B101" s="75"/>
      <c r="C101" s="76">
        <f t="shared" si="31"/>
        <v>84.708216619981485</v>
      </c>
      <c r="D101" s="61">
        <v>72</v>
      </c>
      <c r="E101" s="4">
        <f t="shared" si="32"/>
        <v>71.778751200000002</v>
      </c>
      <c r="F101" s="9">
        <f t="shared" si="25"/>
        <v>1.5850302696752889</v>
      </c>
      <c r="G101" s="62">
        <v>8598.1465880370706</v>
      </c>
      <c r="H101" s="63">
        <v>72.578000000000003</v>
      </c>
      <c r="I101" s="9">
        <f t="shared" si="33"/>
        <v>1.0080277777777777</v>
      </c>
      <c r="J101" s="9">
        <f t="shared" si="29"/>
        <v>0.23610460470114866</v>
      </c>
      <c r="K101" s="64">
        <f t="shared" si="30"/>
        <v>0.22645677196810932</v>
      </c>
      <c r="L101" s="65">
        <f t="shared" si="28"/>
        <v>5.1976797952922107E-3</v>
      </c>
      <c r="M101" s="65">
        <f t="shared" si="34"/>
        <v>1.5460351183876135</v>
      </c>
      <c r="N101" s="4">
        <f t="shared" si="35"/>
        <v>0.75892709999999397</v>
      </c>
      <c r="O101" s="9">
        <f t="shared" si="36"/>
        <v>14.888745223633411</v>
      </c>
      <c r="P101" s="9">
        <f t="shared" si="42"/>
        <v>57.686748451788645</v>
      </c>
      <c r="Q101" s="9">
        <f t="shared" si="37"/>
        <v>0.32776544245753247</v>
      </c>
      <c r="R101" s="9">
        <f t="shared" si="43"/>
        <v>1.2699339229892925</v>
      </c>
      <c r="S101" s="7"/>
      <c r="T101" s="7">
        <f t="shared" si="38"/>
        <v>1.5850302696752889</v>
      </c>
      <c r="U101" s="37">
        <f t="shared" si="39"/>
        <v>0.82141337404659243</v>
      </c>
      <c r="V101" s="86" t="str">
        <f t="shared" si="40"/>
        <v/>
      </c>
      <c r="W101" s="87" t="str">
        <f t="shared" si="41"/>
        <v/>
      </c>
    </row>
    <row r="102" spans="2:23">
      <c r="B102" s="75"/>
      <c r="C102" s="76">
        <f t="shared" si="31"/>
        <v>-4970.8219178021436</v>
      </c>
      <c r="D102" s="61">
        <v>73</v>
      </c>
      <c r="E102" s="4">
        <f t="shared" si="32"/>
        <v>72.77567830000001</v>
      </c>
      <c r="F102" s="9">
        <f>D102/$C$4</f>
        <v>1.6070445789763348</v>
      </c>
      <c r="G102" s="62">
        <v>8717.5652906486994</v>
      </c>
      <c r="H102" s="63">
        <v>72.573999999999998</v>
      </c>
      <c r="I102" s="9">
        <f>H102/D102</f>
        <v>0.99416438356164383</v>
      </c>
      <c r="J102" s="9">
        <f t="shared" si="29"/>
        <v>-4.023479483015362E-3</v>
      </c>
      <c r="K102" s="64">
        <f t="shared" si="30"/>
        <v>-3.8059961675359073E-3</v>
      </c>
      <c r="L102" s="65">
        <f t="shared" si="28"/>
        <v>-8.8574121805511555E-5</v>
      </c>
      <c r="M102" s="65">
        <f t="shared" si="34"/>
        <v>1.545946544265808</v>
      </c>
      <c r="N102" s="4">
        <f t="shared" si="35"/>
        <v>1.0009271000000126</v>
      </c>
      <c r="O102" s="9">
        <f t="shared" si="36"/>
        <v>19.636337375922597</v>
      </c>
      <c r="P102" s="9">
        <f t="shared" si="42"/>
        <v>77.323085827711239</v>
      </c>
      <c r="Q102" s="9">
        <f t="shared" si="37"/>
        <v>0.43228040453324379</v>
      </c>
      <c r="R102" s="9">
        <f t="shared" si="43"/>
        <v>1.7022143275225363</v>
      </c>
      <c r="S102" s="7"/>
      <c r="T102" s="7">
        <f t="shared" si="38"/>
        <v>1.6070445789763348</v>
      </c>
      <c r="U102" s="37">
        <f t="shared" si="39"/>
        <v>1.1010822682300068</v>
      </c>
      <c r="V102" s="86" t="str">
        <f t="shared" si="40"/>
        <v/>
      </c>
      <c r="W102" s="87" t="str">
        <f t="shared" si="41"/>
        <v/>
      </c>
    </row>
    <row r="103" spans="2:23">
      <c r="B103" s="75"/>
      <c r="C103" s="76" t="e">
        <f t="shared" si="31"/>
        <v>#DIV/0!</v>
      </c>
      <c r="D103" s="61">
        <v>74</v>
      </c>
      <c r="E103" s="4">
        <f t="shared" si="32"/>
        <v>73.772605400000003</v>
      </c>
      <c r="F103" s="9">
        <f t="shared" si="25"/>
        <v>1.6290588882773804</v>
      </c>
      <c r="G103" s="62">
        <v>8836.9839932603209</v>
      </c>
      <c r="H103" s="63">
        <v>72.573999999999998</v>
      </c>
      <c r="I103" s="9">
        <f t="shared" si="33"/>
        <v>0.98072972972972972</v>
      </c>
      <c r="J103" s="9">
        <f t="shared" si="29"/>
        <v>0</v>
      </c>
      <c r="K103" s="64">
        <f t="shared" si="30"/>
        <v>0</v>
      </c>
      <c r="L103" s="65">
        <f t="shared" si="28"/>
        <v>0</v>
      </c>
      <c r="M103" s="65">
        <f t="shared" si="34"/>
        <v>1.545946544265808</v>
      </c>
      <c r="N103" s="4">
        <f t="shared" si="35"/>
        <v>0.99692709999999352</v>
      </c>
      <c r="O103" s="9">
        <f t="shared" si="36"/>
        <v>19.557864778363729</v>
      </c>
      <c r="P103" s="9">
        <f t="shared" si="42"/>
        <v>96.880950606074975</v>
      </c>
      <c r="Q103" s="9">
        <f t="shared" si="37"/>
        <v>0.43055288449892637</v>
      </c>
      <c r="R103" s="9">
        <f t="shared" si="43"/>
        <v>2.1327672120214629</v>
      </c>
      <c r="S103" s="7"/>
      <c r="T103" s="7">
        <f t="shared" si="38"/>
        <v>1.6290588882773804</v>
      </c>
      <c r="U103" s="37">
        <f t="shared" si="39"/>
        <v>1.379586648666655</v>
      </c>
      <c r="V103" s="86" t="str">
        <f t="shared" si="40"/>
        <v/>
      </c>
      <c r="W103" s="87" t="str">
        <f t="shared" si="41"/>
        <v/>
      </c>
    </row>
    <row r="104" spans="2:23">
      <c r="B104" s="75"/>
      <c r="C104" s="76" t="e">
        <f t="shared" si="31"/>
        <v>#DIV/0!</v>
      </c>
      <c r="D104" s="61">
        <v>75</v>
      </c>
      <c r="E104" s="4">
        <f t="shared" si="32"/>
        <v>74.769532500000011</v>
      </c>
      <c r="F104" s="9">
        <f t="shared" si="25"/>
        <v>1.6510731975784261</v>
      </c>
      <c r="G104" s="62">
        <v>8956.4026958719496</v>
      </c>
      <c r="H104" s="63">
        <v>72.573999999999998</v>
      </c>
      <c r="I104" s="9">
        <f t="shared" si="33"/>
        <v>0.96765333333333325</v>
      </c>
      <c r="J104" s="9">
        <f t="shared" si="29"/>
        <v>0</v>
      </c>
      <c r="K104" s="64">
        <f t="shared" si="30"/>
        <v>0</v>
      </c>
      <c r="L104" s="65">
        <f t="shared" si="28"/>
        <v>0</v>
      </c>
      <c r="M104" s="65">
        <f t="shared" si="34"/>
        <v>1.545946544265808</v>
      </c>
      <c r="N104" s="4">
        <f t="shared" si="35"/>
        <v>0.99692710000000773</v>
      </c>
      <c r="O104" s="9">
        <f t="shared" si="36"/>
        <v>19.55786477836401</v>
      </c>
      <c r="P104" s="9">
        <f t="shared" si="42"/>
        <v>116.43881538443898</v>
      </c>
      <c r="Q104" s="9">
        <f t="shared" si="37"/>
        <v>0.43055288449893253</v>
      </c>
      <c r="R104" s="9">
        <f t="shared" si="43"/>
        <v>2.5633200965203953</v>
      </c>
      <c r="S104" s="7"/>
      <c r="T104" s="7">
        <f t="shared" si="38"/>
        <v>1.6510731975784261</v>
      </c>
      <c r="U104" s="37">
        <f t="shared" si="39"/>
        <v>1.6580910291033073</v>
      </c>
      <c r="V104" s="86" t="str">
        <f t="shared" si="40"/>
        <v/>
      </c>
      <c r="W104" s="87" t="str">
        <f t="shared" si="41"/>
        <v/>
      </c>
    </row>
    <row r="105" spans="2:23" ht="16" thickBot="1">
      <c r="B105" s="81"/>
      <c r="C105" s="76" t="e">
        <f t="shared" si="31"/>
        <v>#DIV/0!</v>
      </c>
      <c r="D105" s="66">
        <v>76</v>
      </c>
      <c r="E105" s="49">
        <f t="shared" si="32"/>
        <v>75.766459600000005</v>
      </c>
      <c r="F105" s="67">
        <f t="shared" si="25"/>
        <v>1.6730875068794717</v>
      </c>
      <c r="G105" s="68">
        <v>9075.8213984835693</v>
      </c>
      <c r="H105" s="69">
        <v>72.573999999999998</v>
      </c>
      <c r="I105" s="67">
        <f t="shared" si="33"/>
        <v>0.95492105263157889</v>
      </c>
      <c r="J105" s="67">
        <f t="shared" si="29"/>
        <v>0</v>
      </c>
      <c r="K105" s="70">
        <f t="shared" si="30"/>
        <v>0</v>
      </c>
      <c r="L105" s="71">
        <f t="shared" si="28"/>
        <v>0</v>
      </c>
      <c r="M105" s="71">
        <f t="shared" si="34"/>
        <v>1.545946544265808</v>
      </c>
      <c r="N105" s="4">
        <f t="shared" si="35"/>
        <v>0.99692709999999352</v>
      </c>
      <c r="O105" s="67">
        <f t="shared" si="36"/>
        <v>19.557864778363729</v>
      </c>
      <c r="P105" s="67">
        <f t="shared" si="42"/>
        <v>135.9966801628027</v>
      </c>
      <c r="Q105" s="67">
        <f t="shared" si="37"/>
        <v>0.43055288449892637</v>
      </c>
      <c r="R105" s="67">
        <f t="shared" si="43"/>
        <v>2.9938729810193214</v>
      </c>
      <c r="S105" s="48"/>
      <c r="T105" s="7">
        <f t="shared" si="38"/>
        <v>1.6730875068794717</v>
      </c>
      <c r="U105" s="50">
        <f t="shared" si="39"/>
        <v>1.9365954095399556</v>
      </c>
      <c r="V105" s="86" t="str">
        <f t="shared" si="40"/>
        <v/>
      </c>
      <c r="W105" s="87" t="str">
        <f t="shared" si="41"/>
        <v/>
      </c>
    </row>
    <row r="106" spans="2:23">
      <c r="D106" s="1"/>
      <c r="E106" s="1"/>
    </row>
  </sheetData>
  <mergeCells count="14">
    <mergeCell ref="V27:W27"/>
    <mergeCell ref="B8:H8"/>
    <mergeCell ref="B1:W1"/>
    <mergeCell ref="B2:H2"/>
    <mergeCell ref="I2:W2"/>
    <mergeCell ref="B3:H3"/>
    <mergeCell ref="J3:M3"/>
    <mergeCell ref="B9:D9"/>
    <mergeCell ref="F9:H9"/>
    <mergeCell ref="B16:H16"/>
    <mergeCell ref="B25:W25"/>
    <mergeCell ref="D26:H26"/>
    <mergeCell ref="I26:N26"/>
    <mergeCell ref="O26:U26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7"/>
  </sheetPr>
  <dimension ref="B1:Y106"/>
  <sheetViews>
    <sheetView view="pageBreakPreview" zoomScale="132" zoomScaleNormal="80" zoomScaleSheetLayoutView="80" workbookViewId="0">
      <selection activeCell="I12" sqref="I12:L22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0.6640625" customWidth="1"/>
    <col min="10" max="10" width="24.83203125" bestFit="1" customWidth="1"/>
  </cols>
  <sheetData>
    <row r="1" spans="2:23" s="30" customFormat="1" ht="27" thickBot="1">
      <c r="B1" s="120" t="s">
        <v>63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7.5685195376995048E-3</v>
      </c>
      <c r="P4" s="7"/>
      <c r="Q4" s="7"/>
      <c r="R4" s="7"/>
      <c r="S4" s="7"/>
      <c r="T4" s="7" t="s">
        <v>62</v>
      </c>
      <c r="U4" s="7"/>
      <c r="V4" s="7"/>
      <c r="W4" s="37"/>
    </row>
    <row r="5" spans="2:23">
      <c r="B5" s="38" t="s">
        <v>30</v>
      </c>
      <c r="C5" s="5">
        <v>23.5</v>
      </c>
      <c r="D5" s="21" t="s">
        <v>28</v>
      </c>
      <c r="E5" s="7"/>
      <c r="F5" s="20">
        <f>(C11/C6)</f>
        <v>59.370606206192399</v>
      </c>
      <c r="G5" s="7"/>
      <c r="H5" s="37"/>
      <c r="I5" s="7"/>
      <c r="J5" s="34" t="s">
        <v>55</v>
      </c>
      <c r="K5" s="35"/>
      <c r="L5" s="13">
        <v>0.3962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0.99742960000000003</v>
      </c>
      <c r="D6" s="26" t="s">
        <v>15</v>
      </c>
      <c r="E6" s="7"/>
      <c r="F6" s="20">
        <f>100-F5</f>
        <v>40.629393793807601</v>
      </c>
      <c r="G6" s="7"/>
      <c r="H6" s="37"/>
      <c r="I6" s="7"/>
      <c r="J6" s="34" t="s">
        <v>87</v>
      </c>
      <c r="K6" s="35"/>
      <c r="L6" s="28">
        <v>0.34379999999999999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34" t="s">
        <v>91</v>
      </c>
      <c r="K7" s="35"/>
      <c r="L7" s="96">
        <f>L5-L6</f>
        <v>5.2400000000000002E-2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0.60987938108351547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0.60987938108351547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110.77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59.218000000000004</v>
      </c>
      <c r="D11" s="9">
        <f>(C11/C6)</f>
        <v>59.370606206192399</v>
      </c>
      <c r="E11" s="7"/>
      <c r="F11" s="7" t="s">
        <v>11</v>
      </c>
      <c r="G11" s="12">
        <f>(C11/C6)+D12</f>
        <v>100.37060620619241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41</v>
      </c>
      <c r="E12" s="7"/>
      <c r="F12" s="7" t="s">
        <v>12</v>
      </c>
      <c r="G12" s="13">
        <f>G10/G11</f>
        <v>1.1036099530219436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0.06</v>
      </c>
      <c r="D13" s="7"/>
      <c r="E13" s="7"/>
      <c r="F13" s="7" t="s">
        <v>13</v>
      </c>
      <c r="G13" s="19">
        <f>1114.5/1000</f>
        <v>1.1145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100.37060620619241</v>
      </c>
      <c r="E14" s="16"/>
      <c r="F14" s="18" t="s">
        <v>16</v>
      </c>
      <c r="G14" s="17">
        <f>(G12-G13)/G13</f>
        <v>-9.7712399982560795E-3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0.46485510517288064</v>
      </c>
      <c r="K16" s="148">
        <f>(G10-C11-C13)/G10</f>
        <v>0.46485510517288064</v>
      </c>
      <c r="L16" s="147">
        <f>(G10-C11-C13)/G10</f>
        <v>0.46485510517288064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236.46</v>
      </c>
      <c r="D18" s="5">
        <v>161.33000000000001</v>
      </c>
      <c r="E18" s="23">
        <f>C18-D18</f>
        <v>75.13</v>
      </c>
      <c r="F18" s="84" t="s">
        <v>3</v>
      </c>
      <c r="G18" s="4">
        <f>E18/C4</f>
        <v>1.653935057787562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0.78094253276680137</v>
      </c>
      <c r="K19" s="147">
        <f t="shared" ref="K19:L19" si="0">1-K16+(K17*K18*K16*(1-K16))/(K17*K16+K18*(1-K16))</f>
        <v>0.77860108601491818</v>
      </c>
      <c r="L19" s="147">
        <f t="shared" si="0"/>
        <v>0.77616917029363997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H20" s="37"/>
      <c r="I20" s="7" t="s">
        <v>123</v>
      </c>
      <c r="J20" s="146">
        <f>(J14^J19)*(J15^(1-J19))</f>
        <v>6.032174532824147</v>
      </c>
      <c r="K20" s="146">
        <f t="shared" ref="K20:L20" si="1">(K14^K19)*(K15^(1-K19))</f>
        <v>5.001888598505893</v>
      </c>
      <c r="L20" s="146">
        <f t="shared" si="1"/>
        <v>4.2035490738041066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>
      <c r="B21" s="40" t="s">
        <v>0</v>
      </c>
      <c r="C21" s="7"/>
      <c r="D21" s="5">
        <v>8980</v>
      </c>
      <c r="H21" s="42"/>
      <c r="I21" s="145" t="s">
        <v>124</v>
      </c>
      <c r="J21" s="146">
        <f>J20/J14</f>
        <v>5.2851021367774162</v>
      </c>
      <c r="K21" s="146">
        <f t="shared" ref="K21:L21" si="2">K20/K14</f>
        <v>4.9776960653515312</v>
      </c>
      <c r="L21" s="146">
        <f t="shared" si="2"/>
        <v>4.7085963141026461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>
      <c r="B22" s="40" t="s">
        <v>9</v>
      </c>
      <c r="C22" s="7"/>
      <c r="D22" s="10">
        <f>E18</f>
        <v>75.13</v>
      </c>
      <c r="H22" s="42"/>
      <c r="I22" s="145" t="s">
        <v>125</v>
      </c>
      <c r="J22" s="146">
        <f>(J20-J14)/(J14+J20)</f>
        <v>0.68178719192215598</v>
      </c>
      <c r="K22" s="146">
        <f t="shared" ref="K22:L22" si="3">(K20-K14)/(K14+K20)</f>
        <v>0.66542293583767453</v>
      </c>
      <c r="L22" s="146">
        <f t="shared" si="3"/>
        <v>0.64965117693483521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119.52615466524691</v>
      </c>
      <c r="H23" s="3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H24" s="5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6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98">
        <f>AVERAGE(V30:V105)</f>
        <v>3.5488542152026591E-2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60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 t="shared" ref="S29:S60" si="5">SLOPE(R29:R33,F29:F33)</f>
        <v>0.78218585798254281</v>
      </c>
      <c r="T29" s="7"/>
      <c r="U29" s="37"/>
      <c r="V29" s="100" t="s">
        <v>86</v>
      </c>
      <c r="W29" s="83">
        <f>STDEV(V30:V105)</f>
        <v>1.0687652416675091E-2</v>
      </c>
      <c r="X29" s="7"/>
    </row>
    <row r="30" spans="2:25">
      <c r="B30" s="75"/>
      <c r="C30" s="76"/>
      <c r="D30" s="61">
        <v>1</v>
      </c>
      <c r="E30" s="4">
        <f>D30*$C$6</f>
        <v>0.99742960000000003</v>
      </c>
      <c r="F30" s="9">
        <f t="shared" ref="F30:F61" si="6">D30/$C$4</f>
        <v>2.2014309301045681E-2</v>
      </c>
      <c r="G30" s="62">
        <v>119.418702611626</v>
      </c>
      <c r="H30" s="63">
        <v>0.99</v>
      </c>
      <c r="I30" s="9">
        <f>H30/D30</f>
        <v>0.99</v>
      </c>
      <c r="J30" s="9">
        <f t="shared" ref="J30:J61" si="7">(H30-H29)/I30</f>
        <v>1</v>
      </c>
      <c r="K30" s="64">
        <f t="shared" ref="K30:K61" si="8">(H30-H29)/$G$12</f>
        <v>0.89705606341184863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7.4296000000000362E-3</v>
      </c>
      <c r="O30" s="9">
        <f>N30/($G$12-1)</f>
        <v>7.1707396667060691E-2</v>
      </c>
      <c r="P30" s="9">
        <f>O30</f>
        <v>7.1707396667060691E-2</v>
      </c>
      <c r="Q30" s="9">
        <f>O30/$C$4</f>
        <v>1.5785888094014462E-3</v>
      </c>
      <c r="R30" s="9">
        <f>Q30</f>
        <v>1.5785888094014462E-3</v>
      </c>
      <c r="S30" s="7">
        <f t="shared" si="5"/>
        <v>0.9320571738850908</v>
      </c>
      <c r="T30" s="7">
        <f>IF(ABS((F30-R30))&gt;$L$4,F30,"")</f>
        <v>2.2014309301045681E-2</v>
      </c>
      <c r="U30" s="37">
        <f>R30/M30</f>
        <v>7.1707396667060691E-2</v>
      </c>
      <c r="V30" s="86">
        <f>IF(F30&lt;=$L$5,ABS(R30-F30),"")</f>
        <v>2.0435720491644233E-2</v>
      </c>
      <c r="W30" s="87">
        <f>IF(F30&lt;=$L$5,$W$29,"")</f>
        <v>1.0687652416675091E-2</v>
      </c>
      <c r="X30" s="7"/>
    </row>
    <row r="31" spans="2:25">
      <c r="B31" s="75"/>
      <c r="C31" s="76"/>
      <c r="D31" s="61">
        <v>2</v>
      </c>
      <c r="E31" s="4">
        <f t="shared" ref="E31:E94" si="9">D31*$C$6</f>
        <v>1.9948592000000001</v>
      </c>
      <c r="F31" s="9">
        <f t="shared" si="6"/>
        <v>4.4028618602091361E-2</v>
      </c>
      <c r="G31" s="62">
        <v>238.83740522325201</v>
      </c>
      <c r="H31" s="63">
        <v>2.0910000000000002</v>
      </c>
      <c r="I31" s="9">
        <f t="shared" ref="I31:I94" si="10">H31/D31</f>
        <v>1.0455000000000001</v>
      </c>
      <c r="J31" s="9">
        <f t="shared" si="7"/>
        <v>1.0530846484935439</v>
      </c>
      <c r="K31" s="64">
        <f t="shared" si="8"/>
        <v>0.99763507658226824</v>
      </c>
      <c r="L31" s="65">
        <f t="shared" si="4"/>
        <v>2.3182931172119847E-2</v>
      </c>
      <c r="M31" s="65">
        <f t="shared" ref="M31:M94" si="11">L31+M30</f>
        <v>4.5197240473165527E-2</v>
      </c>
      <c r="N31" s="4">
        <f t="shared" ref="N31:N94" si="12">ABS((H31-H30)-(E31-E30))</f>
        <v>0.10357040000000017</v>
      </c>
      <c r="O31" s="9">
        <f t="shared" ref="O31:O94" si="13">N31/($G$12-1)</f>
        <v>0.99961825074918143</v>
      </c>
      <c r="P31" s="9">
        <f>O31+P30</f>
        <v>1.071325647416242</v>
      </c>
      <c r="Q31" s="9">
        <f t="shared" ref="Q31:Q94" si="14">O31/$C$4</f>
        <v>2.2005905354962718E-2</v>
      </c>
      <c r="R31" s="9">
        <f>Q31+R30</f>
        <v>2.3584494164364166E-2</v>
      </c>
      <c r="S31" s="7">
        <f t="shared" si="5"/>
        <v>0.9146843255486129</v>
      </c>
      <c r="T31" s="7">
        <f t="shared" ref="T31:T94" si="15">IF(ABS((F31-R31))&gt;$L$4,F31,"")</f>
        <v>4.4028618602091361E-2</v>
      </c>
      <c r="U31" s="37">
        <f t="shared" ref="U31:U94" si="16">R31/M31</f>
        <v>0.52181270178135619</v>
      </c>
      <c r="V31" s="86">
        <f t="shared" ref="V31:V94" si="17">IF(F31&lt;=$L$5,ABS(R31-F31),"")</f>
        <v>2.0444124437727196E-2</v>
      </c>
      <c r="W31" s="87">
        <f t="shared" ref="W31:W94" si="18">IF(F31&lt;=$L$5,$W$29,"")</f>
        <v>1.0687652416675091E-2</v>
      </c>
      <c r="X31" s="7"/>
    </row>
    <row r="32" spans="2:25">
      <c r="B32" s="75"/>
      <c r="C32" s="76"/>
      <c r="D32" s="61">
        <v>3</v>
      </c>
      <c r="E32" s="4">
        <f t="shared" si="9"/>
        <v>2.9922887999999999</v>
      </c>
      <c r="F32" s="9">
        <f t="shared" si="6"/>
        <v>6.6042927903137039E-2</v>
      </c>
      <c r="G32" s="62">
        <v>358.25610783487798</v>
      </c>
      <c r="H32" s="63">
        <v>3.1669999999999998</v>
      </c>
      <c r="I32" s="9">
        <f t="shared" si="10"/>
        <v>1.0556666666666665</v>
      </c>
      <c r="J32" s="9">
        <f t="shared" si="7"/>
        <v>1.0192611304073254</v>
      </c>
      <c r="K32" s="64">
        <f t="shared" si="8"/>
        <v>0.9749821456880291</v>
      </c>
      <c r="L32" s="65">
        <f t="shared" si="4"/>
        <v>2.2438329783320318E-2</v>
      </c>
      <c r="M32" s="65">
        <f t="shared" si="11"/>
        <v>6.7635570256485839E-2</v>
      </c>
      <c r="N32" s="4">
        <f t="shared" si="12"/>
        <v>7.8570399999999818E-2</v>
      </c>
      <c r="O32" s="9">
        <f t="shared" si="13"/>
        <v>0.75832869052029506</v>
      </c>
      <c r="P32" s="9">
        <f t="shared" ref="P32:P95" si="19">O32+P31</f>
        <v>1.8296543379365371</v>
      </c>
      <c r="Q32" s="9">
        <f t="shared" si="14"/>
        <v>1.6694082344970725E-2</v>
      </c>
      <c r="R32" s="9">
        <f t="shared" ref="R32:R95" si="20">Q32+R31</f>
        <v>4.027857650933489E-2</v>
      </c>
      <c r="S32" s="7">
        <f t="shared" si="5"/>
        <v>0.89924179369396517</v>
      </c>
      <c r="T32" s="7">
        <f t="shared" si="15"/>
        <v>6.6042927903137039E-2</v>
      </c>
      <c r="U32" s="37">
        <f t="shared" si="16"/>
        <v>0.59552357371412001</v>
      </c>
      <c r="V32" s="86">
        <f t="shared" si="17"/>
        <v>2.5764351393802148E-2</v>
      </c>
      <c r="W32" s="87">
        <f t="shared" si="18"/>
        <v>1.0687652416675091E-2</v>
      </c>
      <c r="X32" s="7"/>
    </row>
    <row r="33" spans="2:24">
      <c r="B33" s="75"/>
      <c r="C33" s="76"/>
      <c r="D33" s="61">
        <v>4</v>
      </c>
      <c r="E33" s="4">
        <f t="shared" si="9"/>
        <v>3.9897184000000001</v>
      </c>
      <c r="F33" s="9">
        <f t="shared" si="6"/>
        <v>8.8057237204182723E-2</v>
      </c>
      <c r="G33" s="62">
        <v>477.67481044650401</v>
      </c>
      <c r="H33" s="63">
        <v>4.2889999999999997</v>
      </c>
      <c r="I33" s="9">
        <f t="shared" si="10"/>
        <v>1.0722499999999999</v>
      </c>
      <c r="J33" s="9">
        <f t="shared" si="7"/>
        <v>1.0463977617160176</v>
      </c>
      <c r="K33" s="64">
        <f t="shared" si="8"/>
        <v>1.0166635385334284</v>
      </c>
      <c r="L33" s="65">
        <f t="shared" si="4"/>
        <v>2.3035723978338307E-2</v>
      </c>
      <c r="M33" s="65">
        <f t="shared" si="11"/>
        <v>9.0671294234824146E-2</v>
      </c>
      <c r="N33" s="4">
        <f t="shared" si="12"/>
        <v>0.12457039999999964</v>
      </c>
      <c r="O33" s="9">
        <f t="shared" si="13"/>
        <v>1.2023014813414379</v>
      </c>
      <c r="P33" s="9">
        <f t="shared" si="19"/>
        <v>3.0319558192779752</v>
      </c>
      <c r="Q33" s="9">
        <f t="shared" si="14"/>
        <v>2.6467836683355818E-2</v>
      </c>
      <c r="R33" s="9">
        <f t="shared" si="20"/>
        <v>6.6746413192690701E-2</v>
      </c>
      <c r="S33" s="7">
        <f t="shared" si="5"/>
        <v>0.83554134979354122</v>
      </c>
      <c r="T33" s="7">
        <f t="shared" si="15"/>
        <v>8.8057237204182723E-2</v>
      </c>
      <c r="U33" s="37">
        <f t="shared" si="16"/>
        <v>0.73613610300773002</v>
      </c>
      <c r="V33" s="86">
        <f t="shared" si="17"/>
        <v>2.1310824011492022E-2</v>
      </c>
      <c r="W33" s="87">
        <f t="shared" si="18"/>
        <v>1.0687652416675091E-2</v>
      </c>
      <c r="X33" s="7"/>
    </row>
    <row r="34" spans="2:24">
      <c r="B34" s="75"/>
      <c r="C34" s="76"/>
      <c r="D34" s="61">
        <v>5</v>
      </c>
      <c r="E34" s="4">
        <f t="shared" si="9"/>
        <v>4.9871480000000004</v>
      </c>
      <c r="F34" s="9">
        <f t="shared" si="6"/>
        <v>0.11007154650522841</v>
      </c>
      <c r="G34" s="62">
        <v>597.09351305813004</v>
      </c>
      <c r="H34" s="63">
        <v>5.3609999999999998</v>
      </c>
      <c r="I34" s="9">
        <f t="shared" si="10"/>
        <v>1.0722</v>
      </c>
      <c r="J34" s="9">
        <f t="shared" si="7"/>
        <v>0.99981346763663492</v>
      </c>
      <c r="K34" s="64">
        <f t="shared" si="8"/>
        <v>0.97135767674495133</v>
      </c>
      <c r="L34" s="65">
        <f t="shared" si="4"/>
        <v>2.2010202919903906E-2</v>
      </c>
      <c r="M34" s="65">
        <f t="shared" si="11"/>
        <v>0.11268149715472806</v>
      </c>
      <c r="N34" s="4">
        <f t="shared" si="12"/>
        <v>7.4570399999999815E-2</v>
      </c>
      <c r="O34" s="9">
        <f t="shared" si="13"/>
        <v>0.71972236088367381</v>
      </c>
      <c r="P34" s="9">
        <f t="shared" si="19"/>
        <v>3.7516781801616492</v>
      </c>
      <c r="Q34" s="9">
        <f t="shared" si="14"/>
        <v>1.5844190663372018E-2</v>
      </c>
      <c r="R34" s="9">
        <f t="shared" si="20"/>
        <v>8.2590603856062719E-2</v>
      </c>
      <c r="S34" s="7">
        <f t="shared" si="5"/>
        <v>0.88765989480297758</v>
      </c>
      <c r="T34" s="7">
        <f t="shared" si="15"/>
        <v>0.11007154650522841</v>
      </c>
      <c r="U34" s="37">
        <f t="shared" si="16"/>
        <v>0.73295621678378864</v>
      </c>
      <c r="V34" s="86">
        <f t="shared" si="17"/>
        <v>2.7480942649165688E-2</v>
      </c>
      <c r="W34" s="87">
        <f t="shared" si="18"/>
        <v>1.0687652416675091E-2</v>
      </c>
      <c r="X34" s="7"/>
    </row>
    <row r="35" spans="2:24">
      <c r="B35" s="75"/>
      <c r="C35" s="76"/>
      <c r="D35" s="61">
        <v>6</v>
      </c>
      <c r="E35" s="4">
        <f t="shared" si="9"/>
        <v>5.9845775999999997</v>
      </c>
      <c r="F35" s="9">
        <f t="shared" si="6"/>
        <v>0.13208585580627408</v>
      </c>
      <c r="G35" s="62">
        <v>716.51221566975596</v>
      </c>
      <c r="H35" s="63">
        <v>6.4550000000000001</v>
      </c>
      <c r="I35" s="9">
        <f t="shared" si="10"/>
        <v>1.0758333333333334</v>
      </c>
      <c r="J35" s="9">
        <f t="shared" si="7"/>
        <v>1.0168861347792411</v>
      </c>
      <c r="K35" s="64">
        <f t="shared" si="8"/>
        <v>0.99129225593188153</v>
      </c>
      <c r="L35" s="65">
        <f t="shared" si="4"/>
        <v>2.2386045894975039E-2</v>
      </c>
      <c r="M35" s="65">
        <f t="shared" si="11"/>
        <v>0.13506754304970309</v>
      </c>
      <c r="N35" s="4">
        <f t="shared" si="12"/>
        <v>9.6570400000000944E-2</v>
      </c>
      <c r="O35" s="9">
        <f t="shared" si="13"/>
        <v>0.93205717388510168</v>
      </c>
      <c r="P35" s="9">
        <f t="shared" si="19"/>
        <v>4.6837353540467506</v>
      </c>
      <c r="Q35" s="9">
        <f t="shared" si="14"/>
        <v>2.0518594912165147E-2</v>
      </c>
      <c r="R35" s="9">
        <f t="shared" si="20"/>
        <v>0.10310919876822787</v>
      </c>
      <c r="S35" s="7">
        <f t="shared" si="5"/>
        <v>0.90310242665762541</v>
      </c>
      <c r="T35" s="7">
        <f t="shared" si="15"/>
        <v>0.13208585580627408</v>
      </c>
      <c r="U35" s="37">
        <f t="shared" si="16"/>
        <v>0.7633899043405642</v>
      </c>
      <c r="V35" s="86">
        <f t="shared" si="17"/>
        <v>2.8976657038046208E-2</v>
      </c>
      <c r="W35" s="87">
        <f t="shared" si="18"/>
        <v>1.0687652416675091E-2</v>
      </c>
      <c r="X35" s="7"/>
    </row>
    <row r="36" spans="2:24">
      <c r="B36" s="75"/>
      <c r="C36" s="76"/>
      <c r="D36" s="61">
        <v>7</v>
      </c>
      <c r="E36" s="4">
        <f t="shared" si="9"/>
        <v>6.9820072</v>
      </c>
      <c r="F36" s="9">
        <f t="shared" si="6"/>
        <v>0.15410016510731978</v>
      </c>
      <c r="G36" s="62">
        <v>835.93091828138199</v>
      </c>
      <c r="H36" s="63">
        <v>7.5369999999999999</v>
      </c>
      <c r="I36" s="9">
        <f t="shared" si="10"/>
        <v>1.0767142857142857</v>
      </c>
      <c r="J36" s="9">
        <f t="shared" si="7"/>
        <v>1.0049091150325062</v>
      </c>
      <c r="K36" s="64">
        <f t="shared" si="8"/>
        <v>0.98041884910264654</v>
      </c>
      <c r="L36" s="65">
        <f t="shared" si="4"/>
        <v>2.2122380077765687E-2</v>
      </c>
      <c r="M36" s="65">
        <f t="shared" si="11"/>
        <v>0.15718992312746877</v>
      </c>
      <c r="N36" s="4">
        <f t="shared" si="12"/>
        <v>8.4570399999999601E-2</v>
      </c>
      <c r="O36" s="9">
        <f t="shared" si="13"/>
        <v>0.81623818497522493</v>
      </c>
      <c r="P36" s="9">
        <f t="shared" si="19"/>
        <v>5.4999735390219753</v>
      </c>
      <c r="Q36" s="9">
        <f t="shared" si="14"/>
        <v>1.7968919867368739E-2</v>
      </c>
      <c r="R36" s="9">
        <f t="shared" si="20"/>
        <v>0.12107811863559662</v>
      </c>
      <c r="S36" s="7">
        <f t="shared" si="5"/>
        <v>0.97741961120812038</v>
      </c>
      <c r="T36" s="7">
        <f t="shared" si="15"/>
        <v>0.15410016510731978</v>
      </c>
      <c r="U36" s="37">
        <f t="shared" si="16"/>
        <v>0.77026641547124941</v>
      </c>
      <c r="V36" s="86">
        <f t="shared" si="17"/>
        <v>3.302204647172316E-2</v>
      </c>
      <c r="W36" s="87">
        <f t="shared" si="18"/>
        <v>1.0687652416675091E-2</v>
      </c>
      <c r="X36" s="7"/>
    </row>
    <row r="37" spans="2:24">
      <c r="B37" s="75"/>
      <c r="C37" s="76"/>
      <c r="D37" s="61">
        <v>8</v>
      </c>
      <c r="E37" s="4">
        <f t="shared" si="9"/>
        <v>7.9794368000000002</v>
      </c>
      <c r="F37" s="9">
        <f t="shared" si="6"/>
        <v>0.17611447440836545</v>
      </c>
      <c r="G37" s="62">
        <v>955.34962089300802</v>
      </c>
      <c r="H37" s="63">
        <v>8.6210000000000004</v>
      </c>
      <c r="I37" s="9">
        <f t="shared" si="10"/>
        <v>1.0776250000000001</v>
      </c>
      <c r="J37" s="9">
        <f t="shared" si="7"/>
        <v>1.0059157870316673</v>
      </c>
      <c r="K37" s="64">
        <f t="shared" si="8"/>
        <v>0.98223108357418631</v>
      </c>
      <c r="L37" s="65">
        <f t="shared" si="4"/>
        <v>2.2144541266519921E-2</v>
      </c>
      <c r="M37" s="65">
        <f t="shared" si="11"/>
        <v>0.1793344643939887</v>
      </c>
      <c r="N37" s="4">
        <f t="shared" si="12"/>
        <v>8.6570400000000269E-2</v>
      </c>
      <c r="O37" s="9">
        <f t="shared" si="13"/>
        <v>0.835541349793542</v>
      </c>
      <c r="P37" s="9">
        <f t="shared" si="19"/>
        <v>6.3355148888155171</v>
      </c>
      <c r="Q37" s="9">
        <f t="shared" si="14"/>
        <v>1.8393865708168235E-2</v>
      </c>
      <c r="R37" s="9">
        <f t="shared" si="20"/>
        <v>0.13947198434376484</v>
      </c>
      <c r="S37" s="7">
        <f t="shared" si="5"/>
        <v>0.9976879342673507</v>
      </c>
      <c r="T37" s="7">
        <f t="shared" si="15"/>
        <v>0.17611447440836545</v>
      </c>
      <c r="U37" s="37">
        <f t="shared" si="16"/>
        <v>0.77771991465818857</v>
      </c>
      <c r="V37" s="86">
        <f t="shared" si="17"/>
        <v>3.6642490064600602E-2</v>
      </c>
      <c r="W37" s="87">
        <f t="shared" si="18"/>
        <v>1.0687652416675091E-2</v>
      </c>
      <c r="X37" s="7"/>
    </row>
    <row r="38" spans="2:24">
      <c r="B38" s="75"/>
      <c r="C38" s="76"/>
      <c r="D38" s="61">
        <v>9</v>
      </c>
      <c r="E38" s="4">
        <f t="shared" si="9"/>
        <v>8.9768664000000005</v>
      </c>
      <c r="F38" s="9">
        <f t="shared" si="6"/>
        <v>0.19812878370941112</v>
      </c>
      <c r="G38" s="62">
        <v>1074.76832350463</v>
      </c>
      <c r="H38" s="63">
        <v>9.7249999999999996</v>
      </c>
      <c r="I38" s="9">
        <f t="shared" si="10"/>
        <v>1.0805555555555555</v>
      </c>
      <c r="J38" s="9">
        <f t="shared" si="7"/>
        <v>1.0216966580976856</v>
      </c>
      <c r="K38" s="64">
        <f t="shared" si="8"/>
        <v>1.0003534282895761</v>
      </c>
      <c r="L38" s="65">
        <f t="shared" si="4"/>
        <v>2.2491946243207168E-2</v>
      </c>
      <c r="M38" s="65">
        <f t="shared" si="11"/>
        <v>0.20182641063719586</v>
      </c>
      <c r="N38" s="4">
        <f t="shared" si="12"/>
        <v>0.10657039999999895</v>
      </c>
      <c r="O38" s="9">
        <f t="shared" si="13"/>
        <v>1.0285729979766356</v>
      </c>
      <c r="P38" s="9">
        <f t="shared" si="19"/>
        <v>7.3640878867921522</v>
      </c>
      <c r="Q38" s="9">
        <f t="shared" si="14"/>
        <v>2.264332411616149E-2</v>
      </c>
      <c r="R38" s="9">
        <f t="shared" si="20"/>
        <v>0.16211530845992633</v>
      </c>
      <c r="S38" s="7">
        <f t="shared" si="5"/>
        <v>0.91757980027136488</v>
      </c>
      <c r="T38" s="7">
        <f t="shared" si="15"/>
        <v>0.19812878370941112</v>
      </c>
      <c r="U38" s="37">
        <f t="shared" si="16"/>
        <v>0.80324130002661343</v>
      </c>
      <c r="V38" s="86">
        <f t="shared" si="17"/>
        <v>3.6013475249484783E-2</v>
      </c>
      <c r="W38" s="87">
        <f t="shared" si="18"/>
        <v>1.0687652416675091E-2</v>
      </c>
      <c r="X38" s="7"/>
    </row>
    <row r="39" spans="2:24">
      <c r="B39" s="75"/>
      <c r="C39" s="76"/>
      <c r="D39" s="61">
        <v>10</v>
      </c>
      <c r="E39" s="4">
        <f t="shared" si="9"/>
        <v>9.9742960000000007</v>
      </c>
      <c r="F39" s="9">
        <f t="shared" si="6"/>
        <v>0.22014309301045681</v>
      </c>
      <c r="G39" s="62">
        <v>1194.1870261162601</v>
      </c>
      <c r="H39" s="63">
        <v>10.816000000000001</v>
      </c>
      <c r="I39" s="9">
        <f t="shared" si="10"/>
        <v>1.0816000000000001</v>
      </c>
      <c r="J39" s="9">
        <f t="shared" si="7"/>
        <v>1.0086908284023677</v>
      </c>
      <c r="K39" s="64">
        <f t="shared" si="8"/>
        <v>0.98857390422457359</v>
      </c>
      <c r="L39" s="65">
        <f t="shared" si="4"/>
        <v>2.2205631885577715E-2</v>
      </c>
      <c r="M39" s="65">
        <f t="shared" si="11"/>
        <v>0.22403204252277359</v>
      </c>
      <c r="N39" s="4">
        <f t="shared" si="12"/>
        <v>9.3570400000000831E-2</v>
      </c>
      <c r="O39" s="9">
        <f t="shared" si="13"/>
        <v>0.90310242665763463</v>
      </c>
      <c r="P39" s="9">
        <f t="shared" si="19"/>
        <v>8.2671903134497864</v>
      </c>
      <c r="Q39" s="9">
        <f t="shared" si="14"/>
        <v>1.9881176150966091E-2</v>
      </c>
      <c r="R39" s="9">
        <f t="shared" si="20"/>
        <v>0.18199648461089243</v>
      </c>
      <c r="S39" s="7">
        <f t="shared" si="5"/>
        <v>0.91661464203044629</v>
      </c>
      <c r="T39" s="7">
        <f t="shared" si="15"/>
        <v>0.22014309301045681</v>
      </c>
      <c r="U39" s="37">
        <f t="shared" si="16"/>
        <v>0.81236809949805233</v>
      </c>
      <c r="V39" s="86">
        <f t="shared" si="17"/>
        <v>3.814660839956438E-2</v>
      </c>
      <c r="W39" s="87">
        <f t="shared" si="18"/>
        <v>1.0687652416675091E-2</v>
      </c>
      <c r="X39" s="7"/>
    </row>
    <row r="40" spans="2:24">
      <c r="B40" s="75"/>
      <c r="C40" s="76"/>
      <c r="D40" s="61">
        <v>11</v>
      </c>
      <c r="E40" s="4">
        <f t="shared" si="9"/>
        <v>10.971725600000001</v>
      </c>
      <c r="F40" s="9">
        <f t="shared" si="6"/>
        <v>0.24215740231150248</v>
      </c>
      <c r="G40" s="62">
        <v>1313.60572872789</v>
      </c>
      <c r="H40" s="63">
        <v>11.933</v>
      </c>
      <c r="I40" s="9">
        <f t="shared" si="10"/>
        <v>1.0848181818181819</v>
      </c>
      <c r="J40" s="9">
        <f t="shared" si="7"/>
        <v>1.0296656331182426</v>
      </c>
      <c r="K40" s="64">
        <f t="shared" si="8"/>
        <v>1.0121329523545799</v>
      </c>
      <c r="L40" s="65">
        <f t="shared" si="4"/>
        <v>2.2667377724122018E-2</v>
      </c>
      <c r="M40" s="65">
        <f t="shared" si="11"/>
        <v>0.24669942024689562</v>
      </c>
      <c r="N40" s="4">
        <f t="shared" si="12"/>
        <v>0.11957039999999886</v>
      </c>
      <c r="O40" s="9">
        <f t="shared" si="13"/>
        <v>1.1540435692956539</v>
      </c>
      <c r="P40" s="9">
        <f t="shared" si="19"/>
        <v>9.4212338827454403</v>
      </c>
      <c r="Q40" s="9">
        <f t="shared" si="14"/>
        <v>2.540547208135727E-2</v>
      </c>
      <c r="R40" s="9">
        <f t="shared" si="20"/>
        <v>0.2074019566922497</v>
      </c>
      <c r="S40" s="7">
        <f t="shared" si="5"/>
        <v>0.84615809044361201</v>
      </c>
      <c r="T40" s="7">
        <f t="shared" si="15"/>
        <v>0.24215740231150248</v>
      </c>
      <c r="U40" s="37">
        <f t="shared" si="16"/>
        <v>0.84070711023431999</v>
      </c>
      <c r="V40" s="86">
        <f t="shared" si="17"/>
        <v>3.4755445619252784E-2</v>
      </c>
      <c r="W40" s="87">
        <f t="shared" si="18"/>
        <v>1.0687652416675091E-2</v>
      </c>
      <c r="X40" s="7"/>
    </row>
    <row r="41" spans="2:24">
      <c r="B41" s="75"/>
      <c r="C41" s="76"/>
      <c r="D41" s="61">
        <v>12</v>
      </c>
      <c r="E41" s="4">
        <f t="shared" si="9"/>
        <v>11.969155199999999</v>
      </c>
      <c r="F41" s="9">
        <f t="shared" si="6"/>
        <v>0.26417171161254815</v>
      </c>
      <c r="G41" s="62">
        <v>1433.0244313395201</v>
      </c>
      <c r="H41" s="63">
        <v>13.021000000000001</v>
      </c>
      <c r="I41" s="9">
        <f t="shared" si="10"/>
        <v>1.0850833333333334</v>
      </c>
      <c r="J41" s="9">
        <f t="shared" si="7"/>
        <v>1.0026879655940413</v>
      </c>
      <c r="K41" s="64">
        <f t="shared" si="8"/>
        <v>0.98585555251726487</v>
      </c>
      <c r="L41" s="65">
        <f t="shared" si="4"/>
        <v>2.2073483007023473E-2</v>
      </c>
      <c r="M41" s="65">
        <f t="shared" si="11"/>
        <v>0.26877290325391912</v>
      </c>
      <c r="N41" s="4">
        <f t="shared" si="12"/>
        <v>9.0570400000002493E-2</v>
      </c>
      <c r="O41" s="9">
        <f t="shared" si="13"/>
        <v>0.87414767943018468</v>
      </c>
      <c r="P41" s="9">
        <f t="shared" si="19"/>
        <v>10.295381562175624</v>
      </c>
      <c r="Q41" s="9">
        <f t="shared" si="14"/>
        <v>1.9243757389767413E-2</v>
      </c>
      <c r="R41" s="9">
        <f t="shared" si="20"/>
        <v>0.22664571408201711</v>
      </c>
      <c r="S41" s="7">
        <f t="shared" si="5"/>
        <v>0.85773998933459361</v>
      </c>
      <c r="T41" s="7">
        <f t="shared" si="15"/>
        <v>0.26417171161254815</v>
      </c>
      <c r="U41" s="37">
        <f t="shared" si="16"/>
        <v>0.84326102571395378</v>
      </c>
      <c r="V41" s="86">
        <f t="shared" si="17"/>
        <v>3.7525997530531041E-2</v>
      </c>
      <c r="W41" s="87">
        <f t="shared" si="18"/>
        <v>1.0687652416675091E-2</v>
      </c>
      <c r="X41" s="7"/>
    </row>
    <row r="42" spans="2:24">
      <c r="B42" s="75"/>
      <c r="C42" s="76"/>
      <c r="D42" s="61">
        <v>13</v>
      </c>
      <c r="E42" s="4">
        <f t="shared" si="9"/>
        <v>12.9665848</v>
      </c>
      <c r="F42" s="9">
        <f t="shared" si="6"/>
        <v>0.28618602091359385</v>
      </c>
      <c r="G42" s="62">
        <v>1552.44313395114</v>
      </c>
      <c r="H42" s="63">
        <v>14.085000000000001</v>
      </c>
      <c r="I42" s="9">
        <f t="shared" si="10"/>
        <v>1.0834615384615385</v>
      </c>
      <c r="J42" s="9">
        <f t="shared" si="7"/>
        <v>0.98203762868299616</v>
      </c>
      <c r="K42" s="64">
        <f t="shared" si="8"/>
        <v>0.964108738858795</v>
      </c>
      <c r="L42" s="65">
        <f t="shared" si="4"/>
        <v>2.1618880103092927E-2</v>
      </c>
      <c r="M42" s="65">
        <f t="shared" si="11"/>
        <v>0.29039178335701205</v>
      </c>
      <c r="N42" s="4">
        <f t="shared" si="12"/>
        <v>6.6570399999999808E-2</v>
      </c>
      <c r="O42" s="9">
        <f t="shared" si="13"/>
        <v>0.64250970161043119</v>
      </c>
      <c r="P42" s="9">
        <f t="shared" si="19"/>
        <v>10.937891263786055</v>
      </c>
      <c r="Q42" s="9">
        <f t="shared" si="14"/>
        <v>1.41444073001746E-2</v>
      </c>
      <c r="R42" s="9">
        <f t="shared" si="20"/>
        <v>0.24079012138219172</v>
      </c>
      <c r="S42" s="7">
        <f t="shared" si="5"/>
        <v>0.87318252118924211</v>
      </c>
      <c r="T42" s="7">
        <f t="shared" si="15"/>
        <v>0.28618602091359385</v>
      </c>
      <c r="U42" s="37">
        <f t="shared" si="16"/>
        <v>0.82919054595343256</v>
      </c>
      <c r="V42" s="86">
        <f t="shared" si="17"/>
        <v>4.5395899531402134E-2</v>
      </c>
      <c r="W42" s="87">
        <f t="shared" si="18"/>
        <v>1.0687652416675091E-2</v>
      </c>
      <c r="X42" s="7"/>
    </row>
    <row r="43" spans="2:24">
      <c r="B43" s="75"/>
      <c r="C43" s="76"/>
      <c r="D43" s="61">
        <v>14</v>
      </c>
      <c r="E43" s="4">
        <f t="shared" si="9"/>
        <v>13.9640144</v>
      </c>
      <c r="F43" s="9">
        <f t="shared" si="6"/>
        <v>0.30820033021463955</v>
      </c>
      <c r="G43" s="62">
        <v>1671.8618365627699</v>
      </c>
      <c r="H43" s="63">
        <v>15.202</v>
      </c>
      <c r="I43" s="9">
        <f t="shared" si="10"/>
        <v>1.0858571428571429</v>
      </c>
      <c r="J43" s="9">
        <f t="shared" si="7"/>
        <v>1.0286804367846327</v>
      </c>
      <c r="K43" s="64">
        <f t="shared" si="8"/>
        <v>1.0121329523545799</v>
      </c>
      <c r="L43" s="65">
        <f t="shared" si="4"/>
        <v>2.2645689307311673E-2</v>
      </c>
      <c r="M43" s="65">
        <f t="shared" si="11"/>
        <v>0.31303747266432369</v>
      </c>
      <c r="N43" s="4">
        <f t="shared" si="12"/>
        <v>0.11957039999999886</v>
      </c>
      <c r="O43" s="9">
        <f t="shared" si="13"/>
        <v>1.1540435692956539</v>
      </c>
      <c r="P43" s="9">
        <f t="shared" si="19"/>
        <v>12.091934833081709</v>
      </c>
      <c r="Q43" s="9">
        <f t="shared" si="14"/>
        <v>2.540547208135727E-2</v>
      </c>
      <c r="R43" s="9">
        <f t="shared" si="20"/>
        <v>0.26619559346354899</v>
      </c>
      <c r="S43" s="7">
        <f t="shared" si="5"/>
        <v>0.88090378711656392</v>
      </c>
      <c r="T43" s="7">
        <f t="shared" si="15"/>
        <v>0.30820033021463955</v>
      </c>
      <c r="U43" s="37">
        <f t="shared" si="16"/>
        <v>0.85036334850874484</v>
      </c>
      <c r="V43" s="86">
        <f t="shared" si="17"/>
        <v>4.2004736751090566E-2</v>
      </c>
      <c r="W43" s="87">
        <f t="shared" si="18"/>
        <v>1.0687652416675091E-2</v>
      </c>
      <c r="X43" s="7"/>
    </row>
    <row r="44" spans="2:24">
      <c r="B44" s="75"/>
      <c r="C44" s="76"/>
      <c r="D44" s="61">
        <v>15</v>
      </c>
      <c r="E44" s="4">
        <f t="shared" si="9"/>
        <v>14.961444</v>
      </c>
      <c r="F44" s="9">
        <f t="shared" si="6"/>
        <v>0.33021463951568519</v>
      </c>
      <c r="G44" s="62">
        <v>1791.28053917439</v>
      </c>
      <c r="H44" s="63">
        <v>16.268000000000001</v>
      </c>
      <c r="I44" s="9">
        <f t="shared" si="10"/>
        <v>1.0845333333333333</v>
      </c>
      <c r="J44" s="9">
        <f t="shared" si="7"/>
        <v>0.98291123678387082</v>
      </c>
      <c r="K44" s="64">
        <f t="shared" si="8"/>
        <v>0.96592097333033466</v>
      </c>
      <c r="L44" s="65">
        <f t="shared" si="4"/>
        <v>2.163811198203348E-2</v>
      </c>
      <c r="M44" s="65">
        <f t="shared" si="11"/>
        <v>0.33467558464635716</v>
      </c>
      <c r="N44" s="4">
        <f t="shared" si="12"/>
        <v>6.8570400000000475E-2</v>
      </c>
      <c r="O44" s="9">
        <f t="shared" si="13"/>
        <v>0.66181286642874826</v>
      </c>
      <c r="P44" s="9">
        <f t="shared" si="19"/>
        <v>12.753747699510457</v>
      </c>
      <c r="Q44" s="9">
        <f t="shared" si="14"/>
        <v>1.4569353140974095E-2</v>
      </c>
      <c r="R44" s="9">
        <f t="shared" si="20"/>
        <v>0.28076494660452306</v>
      </c>
      <c r="S44" s="7">
        <f t="shared" si="5"/>
        <v>0.93012685740325418</v>
      </c>
      <c r="T44" s="7">
        <f t="shared" si="15"/>
        <v>0.33021463951568519</v>
      </c>
      <c r="U44" s="37">
        <f t="shared" si="16"/>
        <v>0.83891672857223798</v>
      </c>
      <c r="V44" s="86">
        <f t="shared" si="17"/>
        <v>4.9449692911162135E-2</v>
      </c>
      <c r="W44" s="87">
        <f t="shared" si="18"/>
        <v>1.0687652416675091E-2</v>
      </c>
      <c r="X44" s="7"/>
    </row>
    <row r="45" spans="2:24">
      <c r="B45" s="75"/>
      <c r="C45" s="76"/>
      <c r="D45" s="61">
        <v>16</v>
      </c>
      <c r="E45" s="4">
        <f t="shared" si="9"/>
        <v>15.9588736</v>
      </c>
      <c r="F45" s="9">
        <f t="shared" si="6"/>
        <v>0.35222894881673089</v>
      </c>
      <c r="G45" s="62">
        <v>1910.6992417860199</v>
      </c>
      <c r="H45" s="63">
        <v>17.361000000000001</v>
      </c>
      <c r="I45" s="9">
        <f t="shared" si="10"/>
        <v>1.0850625</v>
      </c>
      <c r="J45" s="9">
        <f t="shared" si="7"/>
        <v>1.0073152468175797</v>
      </c>
      <c r="K45" s="64">
        <f t="shared" si="8"/>
        <v>0.9903861386961117</v>
      </c>
      <c r="L45" s="65">
        <f t="shared" si="4"/>
        <v>2.217534940710137E-2</v>
      </c>
      <c r="M45" s="65">
        <f t="shared" si="11"/>
        <v>0.35685093405345852</v>
      </c>
      <c r="N45" s="4">
        <f t="shared" si="12"/>
        <v>9.5570399999999722E-2</v>
      </c>
      <c r="O45" s="9">
        <f t="shared" si="13"/>
        <v>0.92240559147593459</v>
      </c>
      <c r="P45" s="9">
        <f t="shared" si="19"/>
        <v>13.676153290986392</v>
      </c>
      <c r="Q45" s="9">
        <f t="shared" si="14"/>
        <v>2.0306121991765208E-2</v>
      </c>
      <c r="R45" s="9">
        <f t="shared" si="20"/>
        <v>0.30107106859628829</v>
      </c>
      <c r="S45" s="7">
        <f t="shared" si="5"/>
        <v>0.9822454024126982</v>
      </c>
      <c r="T45" s="7">
        <f t="shared" si="15"/>
        <v>0.35222894881673089</v>
      </c>
      <c r="U45" s="37">
        <f t="shared" si="16"/>
        <v>0.84368861018922248</v>
      </c>
      <c r="V45" s="86">
        <f t="shared" si="17"/>
        <v>5.1157880220442598E-2</v>
      </c>
      <c r="W45" s="87">
        <f t="shared" si="18"/>
        <v>1.0687652416675091E-2</v>
      </c>
      <c r="X45" s="7"/>
    </row>
    <row r="46" spans="2:24">
      <c r="B46" s="75"/>
      <c r="C46" s="76"/>
      <c r="D46" s="61">
        <v>17</v>
      </c>
      <c r="E46" s="4">
        <f t="shared" si="9"/>
        <v>16.956303200000001</v>
      </c>
      <c r="F46" s="9">
        <f t="shared" si="6"/>
        <v>0.37424325811777659</v>
      </c>
      <c r="G46" s="62">
        <v>2030.11794439765</v>
      </c>
      <c r="H46" s="63">
        <v>18.445</v>
      </c>
      <c r="I46" s="9">
        <f t="shared" si="10"/>
        <v>1.085</v>
      </c>
      <c r="J46" s="9">
        <f t="shared" si="7"/>
        <v>0.99907834101382453</v>
      </c>
      <c r="K46" s="64">
        <f t="shared" si="8"/>
        <v>0.98223108357418543</v>
      </c>
      <c r="L46" s="65">
        <f t="shared" si="4"/>
        <v>2.1994019615053925E-2</v>
      </c>
      <c r="M46" s="65">
        <f t="shared" si="11"/>
        <v>0.37884495366851245</v>
      </c>
      <c r="N46" s="4">
        <f t="shared" si="12"/>
        <v>8.6570399999999381E-2</v>
      </c>
      <c r="O46" s="9">
        <f t="shared" si="13"/>
        <v>0.83554134979353345</v>
      </c>
      <c r="P46" s="9">
        <f t="shared" si="19"/>
        <v>14.511694640779925</v>
      </c>
      <c r="Q46" s="9">
        <f t="shared" si="14"/>
        <v>1.8393865708168047E-2</v>
      </c>
      <c r="R46" s="9">
        <f t="shared" si="20"/>
        <v>0.31946493430445633</v>
      </c>
      <c r="S46" s="7">
        <f t="shared" si="5"/>
        <v>1.0855173341906625</v>
      </c>
      <c r="T46" s="7">
        <f t="shared" si="15"/>
        <v>0.37424325811777659</v>
      </c>
      <c r="U46" s="37">
        <f t="shared" si="16"/>
        <v>0.84326036604406418</v>
      </c>
      <c r="V46" s="86">
        <f t="shared" si="17"/>
        <v>5.4778323813320262E-2</v>
      </c>
      <c r="W46" s="87">
        <f t="shared" si="18"/>
        <v>1.0687652416675091E-2</v>
      </c>
      <c r="X46" s="7"/>
    </row>
    <row r="47" spans="2:24">
      <c r="B47" s="75"/>
      <c r="C47" s="76"/>
      <c r="D47" s="61">
        <v>18</v>
      </c>
      <c r="E47" s="4">
        <f t="shared" si="9"/>
        <v>17.953732800000001</v>
      </c>
      <c r="F47" s="9">
        <f t="shared" si="6"/>
        <v>0.39625756741882223</v>
      </c>
      <c r="G47" s="62">
        <v>2149.5366470092699</v>
      </c>
      <c r="H47" s="63">
        <v>19.556999999999999</v>
      </c>
      <c r="I47" s="9">
        <f t="shared" si="10"/>
        <v>1.0865</v>
      </c>
      <c r="J47" s="9">
        <f t="shared" si="7"/>
        <v>1.0234698573400813</v>
      </c>
      <c r="K47" s="64">
        <f t="shared" si="8"/>
        <v>1.0076023661757316</v>
      </c>
      <c r="L47" s="65">
        <f t="shared" si="4"/>
        <v>2.2530981999781648E-2</v>
      </c>
      <c r="M47" s="65">
        <f t="shared" si="11"/>
        <v>0.4013759356682941</v>
      </c>
      <c r="N47" s="4">
        <f t="shared" si="12"/>
        <v>0.11457039999999807</v>
      </c>
      <c r="O47" s="9">
        <f t="shared" si="13"/>
        <v>1.1057856572498697</v>
      </c>
      <c r="P47" s="9">
        <f t="shared" si="19"/>
        <v>15.617480298029795</v>
      </c>
      <c r="Q47" s="9">
        <f t="shared" si="14"/>
        <v>2.4343107479358719E-2</v>
      </c>
      <c r="R47" s="9">
        <f t="shared" si="20"/>
        <v>0.34380804178381502</v>
      </c>
      <c r="S47" s="7">
        <f t="shared" si="5"/>
        <v>1.0343639474221384</v>
      </c>
      <c r="T47" s="7">
        <f t="shared" si="15"/>
        <v>0.39625756741882223</v>
      </c>
      <c r="U47" s="37">
        <f t="shared" si="16"/>
        <v>0.85657362893809741</v>
      </c>
      <c r="V47" s="86" t="str">
        <f t="shared" si="17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9"/>
        <v>18.951162400000001</v>
      </c>
      <c r="F48" s="9">
        <f t="shared" si="6"/>
        <v>0.41827187671986793</v>
      </c>
      <c r="G48" s="62">
        <v>2268.9553496209001</v>
      </c>
      <c r="H48" s="63">
        <v>20.638999999999999</v>
      </c>
      <c r="I48" s="9">
        <f t="shared" si="10"/>
        <v>1.0862631578947368</v>
      </c>
      <c r="J48" s="9">
        <f t="shared" si="7"/>
        <v>0.99607539124957678</v>
      </c>
      <c r="K48" s="64">
        <f t="shared" si="8"/>
        <v>0.98041884910264743</v>
      </c>
      <c r="L48" s="65">
        <f t="shared" si="4"/>
        <v>2.1927911750128273E-2</v>
      </c>
      <c r="M48" s="65">
        <f t="shared" si="11"/>
        <v>0.42330384741842236</v>
      </c>
      <c r="N48" s="4">
        <f t="shared" si="12"/>
        <v>8.457040000000049E-2</v>
      </c>
      <c r="O48" s="9">
        <f t="shared" si="13"/>
        <v>0.81623818497523348</v>
      </c>
      <c r="P48" s="9">
        <f t="shared" si="19"/>
        <v>16.433718483005027</v>
      </c>
      <c r="Q48" s="9">
        <f t="shared" si="14"/>
        <v>1.7968919867368927E-2</v>
      </c>
      <c r="R48" s="9">
        <f t="shared" si="20"/>
        <v>0.36177696165118395</v>
      </c>
      <c r="S48" s="7">
        <f t="shared" si="5"/>
        <v>0.9928621430627681</v>
      </c>
      <c r="T48" s="7">
        <f t="shared" si="15"/>
        <v>0.41827187671986793</v>
      </c>
      <c r="U48" s="37">
        <f t="shared" si="16"/>
        <v>0.85465077593206695</v>
      </c>
      <c r="V48" s="86" t="str">
        <f t="shared" si="17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9"/>
        <v>19.948592000000001</v>
      </c>
      <c r="F49" s="9">
        <f t="shared" si="6"/>
        <v>0.44028618602091363</v>
      </c>
      <c r="G49" s="62">
        <v>2388.3740522325202</v>
      </c>
      <c r="H49" s="63">
        <v>21.76</v>
      </c>
      <c r="I49" s="9">
        <f t="shared" si="10"/>
        <v>1.0880000000000001</v>
      </c>
      <c r="J49" s="9">
        <f t="shared" si="7"/>
        <v>1.0303308823529431</v>
      </c>
      <c r="K49" s="64">
        <f t="shared" si="8"/>
        <v>1.015757421297661</v>
      </c>
      <c r="L49" s="65">
        <f t="shared" si="4"/>
        <v>2.2682022726537E-2</v>
      </c>
      <c r="M49" s="65">
        <f t="shared" si="11"/>
        <v>0.44598587014495938</v>
      </c>
      <c r="N49" s="4">
        <f t="shared" si="12"/>
        <v>0.12357040000000197</v>
      </c>
      <c r="O49" s="9">
        <f t="shared" si="13"/>
        <v>1.1926498989323051</v>
      </c>
      <c r="P49" s="9">
        <f t="shared" si="19"/>
        <v>17.626368381937333</v>
      </c>
      <c r="Q49" s="9">
        <f t="shared" si="14"/>
        <v>2.6255363762956636E-2</v>
      </c>
      <c r="R49" s="9">
        <f t="shared" si="20"/>
        <v>0.38803232541414057</v>
      </c>
      <c r="S49" s="7">
        <f t="shared" si="5"/>
        <v>0.85967030581643022</v>
      </c>
      <c r="T49" s="7">
        <f t="shared" si="15"/>
        <v>0.44028618602091363</v>
      </c>
      <c r="U49" s="37">
        <f t="shared" si="16"/>
        <v>0.87005519992823521</v>
      </c>
      <c r="V49" s="86" t="str">
        <f t="shared" si="17"/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9"/>
        <v>20.946021600000002</v>
      </c>
      <c r="F50" s="9">
        <f t="shared" si="6"/>
        <v>0.46230049532195933</v>
      </c>
      <c r="G50" s="62">
        <v>2507.7927548441498</v>
      </c>
      <c r="H50" s="63">
        <v>22.893000000000001</v>
      </c>
      <c r="I50" s="9">
        <f t="shared" si="10"/>
        <v>1.0901428571428571</v>
      </c>
      <c r="J50" s="9">
        <f t="shared" si="7"/>
        <v>1.039313327217926</v>
      </c>
      <c r="K50" s="64">
        <f t="shared" si="8"/>
        <v>1.0266308281268928</v>
      </c>
      <c r="L50" s="65">
        <f t="shared" si="4"/>
        <v>2.2879765046074321E-2</v>
      </c>
      <c r="M50" s="65">
        <f t="shared" si="11"/>
        <v>0.46886563519103369</v>
      </c>
      <c r="N50" s="4">
        <f t="shared" si="12"/>
        <v>0.13557039999999887</v>
      </c>
      <c r="O50" s="9">
        <f t="shared" si="13"/>
        <v>1.3084688878421389</v>
      </c>
      <c r="P50" s="9">
        <f t="shared" si="19"/>
        <v>18.934837269779472</v>
      </c>
      <c r="Q50" s="9">
        <f t="shared" si="14"/>
        <v>2.8805038807752096E-2</v>
      </c>
      <c r="R50" s="9">
        <f t="shared" si="20"/>
        <v>0.41683736422189266</v>
      </c>
      <c r="S50" s="7">
        <f t="shared" si="5"/>
        <v>0.78342280478410897</v>
      </c>
      <c r="T50" s="7">
        <f t="shared" si="15"/>
        <v>0.46230049532195933</v>
      </c>
      <c r="U50" s="37">
        <f t="shared" si="16"/>
        <v>0.8890337293584275</v>
      </c>
      <c r="V50" s="86" t="str">
        <f t="shared" si="17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9"/>
        <v>21.943451200000002</v>
      </c>
      <c r="F51" s="9">
        <f t="shared" si="6"/>
        <v>0.48431480462300497</v>
      </c>
      <c r="G51" s="62">
        <v>2627.21145745578</v>
      </c>
      <c r="H51" s="63">
        <v>23.952999999999999</v>
      </c>
      <c r="I51" s="9">
        <f t="shared" si="10"/>
        <v>1.0887727272727272</v>
      </c>
      <c r="J51" s="9">
        <f t="shared" si="7"/>
        <v>0.9735732476099016</v>
      </c>
      <c r="K51" s="64">
        <f t="shared" si="8"/>
        <v>0.96048426991571556</v>
      </c>
      <c r="L51" s="65">
        <f t="shared" si="4"/>
        <v>2.1432542600107907E-2</v>
      </c>
      <c r="M51" s="65">
        <f t="shared" si="11"/>
        <v>0.4902981777911416</v>
      </c>
      <c r="N51" s="4">
        <f t="shared" si="12"/>
        <v>6.2570399999998472E-2</v>
      </c>
      <c r="O51" s="9">
        <f t="shared" si="13"/>
        <v>0.60390337197379707</v>
      </c>
      <c r="P51" s="9">
        <f t="shared" si="19"/>
        <v>19.538740641753268</v>
      </c>
      <c r="Q51" s="9">
        <f t="shared" si="14"/>
        <v>1.3294515618575611E-2</v>
      </c>
      <c r="R51" s="9">
        <f t="shared" si="20"/>
        <v>0.43013187984046825</v>
      </c>
      <c r="S51" s="7">
        <f t="shared" si="5"/>
        <v>0.715861727920025</v>
      </c>
      <c r="T51" s="7">
        <f t="shared" si="15"/>
        <v>0.48431480462300497</v>
      </c>
      <c r="U51" s="37">
        <f t="shared" si="16"/>
        <v>0.87728631131828694</v>
      </c>
      <c r="V51" s="86" t="str">
        <f t="shared" si="17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9"/>
        <v>22.940880800000002</v>
      </c>
      <c r="F52" s="9">
        <f t="shared" si="6"/>
        <v>0.50632911392405067</v>
      </c>
      <c r="G52" s="62">
        <v>2746.6301600674001</v>
      </c>
      <c r="H52" s="63">
        <v>25.044</v>
      </c>
      <c r="I52" s="9">
        <f t="shared" si="10"/>
        <v>1.0888695652173914</v>
      </c>
      <c r="J52" s="9">
        <f t="shared" si="7"/>
        <v>1.0019565564606301</v>
      </c>
      <c r="K52" s="64">
        <f t="shared" si="8"/>
        <v>0.98857390422457359</v>
      </c>
      <c r="L52" s="65">
        <f t="shared" si="4"/>
        <v>2.2057381540134952E-2</v>
      </c>
      <c r="M52" s="65">
        <f t="shared" si="11"/>
        <v>0.51235555933127652</v>
      </c>
      <c r="N52" s="4">
        <f t="shared" si="12"/>
        <v>9.3570400000000831E-2</v>
      </c>
      <c r="O52" s="9">
        <f t="shared" si="13"/>
        <v>0.90310242665763463</v>
      </c>
      <c r="P52" s="9">
        <f t="shared" si="19"/>
        <v>20.441843068410904</v>
      </c>
      <c r="Q52" s="9">
        <f t="shared" si="14"/>
        <v>1.9881176150966091E-2</v>
      </c>
      <c r="R52" s="9">
        <f t="shared" si="20"/>
        <v>0.45001305599143432</v>
      </c>
      <c r="S52" s="7">
        <f t="shared" si="5"/>
        <v>0.56722735881902731</v>
      </c>
      <c r="T52" s="7">
        <f t="shared" si="15"/>
        <v>0.50632911392405067</v>
      </c>
      <c r="U52" s="37">
        <f t="shared" si="16"/>
        <v>0.87832179781319974</v>
      </c>
      <c r="V52" s="86" t="str">
        <f t="shared" si="17"/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9"/>
        <v>23.938310399999999</v>
      </c>
      <c r="F53" s="9">
        <f t="shared" si="6"/>
        <v>0.52834342322509631</v>
      </c>
      <c r="G53" s="62">
        <v>2866.0488626790302</v>
      </c>
      <c r="H53" s="63">
        <v>26.117000000000001</v>
      </c>
      <c r="I53" s="9">
        <f t="shared" si="10"/>
        <v>1.0882083333333334</v>
      </c>
      <c r="J53" s="9">
        <f t="shared" si="7"/>
        <v>0.98602442853313965</v>
      </c>
      <c r="K53" s="64">
        <f t="shared" si="8"/>
        <v>0.97226379398072116</v>
      </c>
      <c r="L53" s="65">
        <f t="shared" si="4"/>
        <v>2.1706646748115347E-2</v>
      </c>
      <c r="M53" s="65">
        <f t="shared" si="11"/>
        <v>0.53406220607939192</v>
      </c>
      <c r="N53" s="4">
        <f t="shared" si="12"/>
        <v>7.5570400000003701E-2</v>
      </c>
      <c r="O53" s="9">
        <f t="shared" si="13"/>
        <v>0.72937394329286664</v>
      </c>
      <c r="P53" s="9">
        <f t="shared" si="19"/>
        <v>21.171217011703771</v>
      </c>
      <c r="Q53" s="9">
        <f t="shared" si="14"/>
        <v>1.6056663583772519E-2</v>
      </c>
      <c r="R53" s="9">
        <f t="shared" si="20"/>
        <v>0.46606971957520682</v>
      </c>
      <c r="S53" s="7">
        <f t="shared" si="5"/>
        <v>0.47457216769112942</v>
      </c>
      <c r="T53" s="7">
        <f t="shared" si="15"/>
        <v>0.52834342322509631</v>
      </c>
      <c r="U53" s="37">
        <f t="shared" si="16"/>
        <v>0.87268807691275285</v>
      </c>
      <c r="V53" s="86" t="str">
        <f t="shared" si="17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9"/>
        <v>24.935739999999999</v>
      </c>
      <c r="F54" s="9">
        <f t="shared" si="6"/>
        <v>0.55035773252614206</v>
      </c>
      <c r="G54" s="62">
        <v>2985.4675652906499</v>
      </c>
      <c r="H54" s="63">
        <v>27.204000000000001</v>
      </c>
      <c r="I54" s="9">
        <f t="shared" si="10"/>
        <v>1.08816</v>
      </c>
      <c r="J54" s="9">
        <f t="shared" si="7"/>
        <v>0.99893398029701486</v>
      </c>
      <c r="K54" s="64">
        <f t="shared" si="8"/>
        <v>0.98494943528149426</v>
      </c>
      <c r="L54" s="65">
        <f t="shared" si="4"/>
        <v>2.1990841613583157E-2</v>
      </c>
      <c r="M54" s="65">
        <f t="shared" si="11"/>
        <v>0.55605304769297503</v>
      </c>
      <c r="N54" s="4">
        <f t="shared" si="12"/>
        <v>8.9570399999999495E-2</v>
      </c>
      <c r="O54" s="9">
        <f t="shared" si="13"/>
        <v>0.8644960970210005</v>
      </c>
      <c r="P54" s="9">
        <f t="shared" si="19"/>
        <v>22.035713108724771</v>
      </c>
      <c r="Q54" s="9">
        <f t="shared" si="14"/>
        <v>1.90312844693671E-2</v>
      </c>
      <c r="R54" s="9">
        <f t="shared" si="20"/>
        <v>0.4851010040445739</v>
      </c>
      <c r="S54" s="7">
        <f t="shared" si="5"/>
        <v>0.32663116827041494</v>
      </c>
      <c r="T54" s="7">
        <f t="shared" si="15"/>
        <v>0.55035773252614206</v>
      </c>
      <c r="U54" s="37">
        <f t="shared" si="16"/>
        <v>0.87240058490322792</v>
      </c>
      <c r="V54" s="86" t="str">
        <f t="shared" si="17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9"/>
        <v>25.933169599999999</v>
      </c>
      <c r="F55" s="9">
        <f t="shared" si="6"/>
        <v>0.57237204182718771</v>
      </c>
      <c r="G55" s="62">
        <v>3104.88626790228</v>
      </c>
      <c r="H55" s="63">
        <v>28.231000000000002</v>
      </c>
      <c r="I55" s="9">
        <f t="shared" si="10"/>
        <v>1.0858076923076925</v>
      </c>
      <c r="J55" s="9">
        <f t="shared" si="7"/>
        <v>0.94583967978463468</v>
      </c>
      <c r="K55" s="64">
        <f t="shared" si="8"/>
        <v>0.93058240113532276</v>
      </c>
      <c r="L55" s="65">
        <f t="shared" si="4"/>
        <v>2.0822007259980953E-2</v>
      </c>
      <c r="M55" s="65">
        <f t="shared" si="11"/>
        <v>0.57687505495295599</v>
      </c>
      <c r="N55" s="4">
        <f t="shared" si="12"/>
        <v>2.9570400000000774E-2</v>
      </c>
      <c r="O55" s="9">
        <f t="shared" si="13"/>
        <v>0.28540115247169384</v>
      </c>
      <c r="P55" s="9">
        <f t="shared" si="19"/>
        <v>22.321114261196463</v>
      </c>
      <c r="Q55" s="9">
        <f t="shared" si="14"/>
        <v>6.2829092453867662E-3</v>
      </c>
      <c r="R55" s="9">
        <f t="shared" si="20"/>
        <v>0.49138391328996067</v>
      </c>
      <c r="S55" s="7">
        <f t="shared" si="5"/>
        <v>0.34965907177206718</v>
      </c>
      <c r="T55" s="7">
        <f t="shared" si="15"/>
        <v>0.57237204182718771</v>
      </c>
      <c r="U55" s="37">
        <f t="shared" si="16"/>
        <v>0.85180301881840415</v>
      </c>
      <c r="V55" s="86" t="str">
        <f t="shared" si="17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26.9305992</v>
      </c>
      <c r="F56" s="9">
        <f t="shared" si="6"/>
        <v>0.59438635112823335</v>
      </c>
      <c r="G56" s="62">
        <v>3224.3049705139101</v>
      </c>
      <c r="H56" s="63">
        <v>29.268000000000001</v>
      </c>
      <c r="I56" s="9">
        <f t="shared" si="10"/>
        <v>1.0840000000000001</v>
      </c>
      <c r="J56" s="9">
        <f t="shared" si="7"/>
        <v>0.9566420664206633</v>
      </c>
      <c r="K56" s="64">
        <f t="shared" si="8"/>
        <v>0.9396435734930163</v>
      </c>
      <c r="L56" s="65">
        <f t="shared" si="4"/>
        <v>2.105981434057597E-2</v>
      </c>
      <c r="M56" s="65">
        <f t="shared" si="11"/>
        <v>0.59793486929353201</v>
      </c>
      <c r="N56" s="4">
        <f t="shared" si="12"/>
        <v>3.9570399999998784E-2</v>
      </c>
      <c r="O56" s="9">
        <f t="shared" si="13"/>
        <v>0.38191697656322782</v>
      </c>
      <c r="P56" s="9">
        <f t="shared" si="19"/>
        <v>22.703031237759692</v>
      </c>
      <c r="Q56" s="9">
        <f t="shared" si="14"/>
        <v>8.4076384493831108E-3</v>
      </c>
      <c r="R56" s="9">
        <f t="shared" si="20"/>
        <v>0.49979155173934381</v>
      </c>
      <c r="S56" s="7">
        <f t="shared" si="5"/>
        <v>0.34193780584475048</v>
      </c>
      <c r="T56" s="7">
        <f t="shared" si="15"/>
        <v>0.59438635112823335</v>
      </c>
      <c r="U56" s="37">
        <f t="shared" si="16"/>
        <v>0.83586286300689261</v>
      </c>
      <c r="V56" s="86" t="str">
        <f>IF(F56&lt;=$L$5,ABS(R56-F56),"")</f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27.9280288</v>
      </c>
      <c r="F57" s="9">
        <f t="shared" si="6"/>
        <v>0.6164006604292791</v>
      </c>
      <c r="G57" s="62">
        <v>3343.7236731255298</v>
      </c>
      <c r="H57" s="63">
        <v>30.318000000000001</v>
      </c>
      <c r="I57" s="9">
        <f t="shared" si="10"/>
        <v>1.0827857142857142</v>
      </c>
      <c r="J57" s="9">
        <f t="shared" si="7"/>
        <v>0.96972095784682433</v>
      </c>
      <c r="K57" s="64">
        <f t="shared" si="8"/>
        <v>0.9514230975580219</v>
      </c>
      <c r="L57" s="65">
        <f t="shared" si="4"/>
        <v>2.1347737101746273E-2</v>
      </c>
      <c r="M57" s="65">
        <f t="shared" si="11"/>
        <v>0.61928260639527832</v>
      </c>
      <c r="N57" s="4">
        <f t="shared" si="12"/>
        <v>5.2570400000000461E-2</v>
      </c>
      <c r="O57" s="9">
        <f t="shared" si="13"/>
        <v>0.50738754788226315</v>
      </c>
      <c r="P57" s="9">
        <f t="shared" si="19"/>
        <v>23.210418785641956</v>
      </c>
      <c r="Q57" s="9">
        <f t="shared" si="14"/>
        <v>1.1169786414579266E-2</v>
      </c>
      <c r="R57" s="9">
        <f t="shared" si="20"/>
        <v>0.51096133815392308</v>
      </c>
      <c r="S57" s="7">
        <f t="shared" si="5"/>
        <v>0.29381578807929182</v>
      </c>
      <c r="T57" s="7">
        <f t="shared" si="15"/>
        <v>0.6164006604292791</v>
      </c>
      <c r="U57" s="37">
        <f t="shared" si="16"/>
        <v>0.82508588627755597</v>
      </c>
      <c r="V57" s="86" t="str">
        <f t="shared" si="17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28.9254584</v>
      </c>
      <c r="F58" s="9">
        <f t="shared" si="6"/>
        <v>0.63841496973032474</v>
      </c>
      <c r="G58" s="62">
        <v>3463.1423757371599</v>
      </c>
      <c r="H58" s="63">
        <v>31.314</v>
      </c>
      <c r="I58" s="9">
        <f t="shared" si="10"/>
        <v>1.0797931034482759</v>
      </c>
      <c r="J58" s="9">
        <f t="shared" si="7"/>
        <v>0.92239892699750781</v>
      </c>
      <c r="K58" s="64">
        <f t="shared" si="8"/>
        <v>0.90249276682646473</v>
      </c>
      <c r="L58" s="65">
        <f t="shared" si="4"/>
        <v>2.0305975277875792E-2</v>
      </c>
      <c r="M58" s="65">
        <f t="shared" si="11"/>
        <v>0.63958858167315413</v>
      </c>
      <c r="N58" s="4">
        <f t="shared" si="12"/>
        <v>1.4296000000015852E-3</v>
      </c>
      <c r="O58" s="9">
        <f t="shared" si="13"/>
        <v>1.3797902212143739E-2</v>
      </c>
      <c r="P58" s="9">
        <f t="shared" si="19"/>
        <v>23.224216687854099</v>
      </c>
      <c r="Q58" s="9">
        <f t="shared" si="14"/>
        <v>3.0375128700371468E-4</v>
      </c>
      <c r="R58" s="9">
        <f t="shared" si="20"/>
        <v>0.51126508944092675</v>
      </c>
      <c r="S58" s="7">
        <f t="shared" si="5"/>
        <v>0.28636631071260826</v>
      </c>
      <c r="T58" s="7">
        <f t="shared" si="15"/>
        <v>0.63841496973032474</v>
      </c>
      <c r="U58" s="37">
        <f t="shared" si="16"/>
        <v>0.79936556732058117</v>
      </c>
      <c r="V58" s="86" t="str">
        <f t="shared" si="17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29.922888</v>
      </c>
      <c r="F59" s="9">
        <f t="shared" si="6"/>
        <v>0.66042927903137039</v>
      </c>
      <c r="G59" s="62">
        <v>3582.56107834878</v>
      </c>
      <c r="H59" s="63">
        <v>32.372</v>
      </c>
      <c r="I59" s="9">
        <f t="shared" si="10"/>
        <v>1.0790666666666666</v>
      </c>
      <c r="J59" s="9">
        <f t="shared" si="7"/>
        <v>0.98047695539354984</v>
      </c>
      <c r="K59" s="64">
        <f t="shared" si="8"/>
        <v>0.95867203544417745</v>
      </c>
      <c r="L59" s="65">
        <f t="shared" si="4"/>
        <v>2.1584522958581175E-2</v>
      </c>
      <c r="M59" s="65">
        <f t="shared" si="11"/>
        <v>0.66117310463173529</v>
      </c>
      <c r="N59" s="4">
        <f t="shared" si="12"/>
        <v>6.057039999999958E-2</v>
      </c>
      <c r="O59" s="9">
        <f t="shared" si="13"/>
        <v>0.5846002071554971</v>
      </c>
      <c r="P59" s="9">
        <f t="shared" si="19"/>
        <v>23.808816895009596</v>
      </c>
      <c r="Q59" s="9">
        <f t="shared" si="14"/>
        <v>1.2869569777776492E-2</v>
      </c>
      <c r="R59" s="9">
        <f t="shared" si="20"/>
        <v>0.52413465921870328</v>
      </c>
      <c r="S59" s="7">
        <f t="shared" si="5"/>
        <v>0.25741156348513783</v>
      </c>
      <c r="T59" s="7">
        <f t="shared" si="15"/>
        <v>0.66042927903137039</v>
      </c>
      <c r="U59" s="37">
        <f t="shared" si="16"/>
        <v>0.79273439216896058</v>
      </c>
      <c r="V59" s="86" t="str">
        <f t="shared" si="17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30.920317600000001</v>
      </c>
      <c r="F60" s="9">
        <f t="shared" si="6"/>
        <v>0.68244358833241614</v>
      </c>
      <c r="G60" s="62">
        <v>3701.9797809604102</v>
      </c>
      <c r="H60" s="63">
        <v>33.401000000000003</v>
      </c>
      <c r="I60" s="9">
        <f t="shared" si="10"/>
        <v>1.0774516129032259</v>
      </c>
      <c r="J60" s="9">
        <f t="shared" si="7"/>
        <v>0.95503128648843161</v>
      </c>
      <c r="K60" s="64">
        <f t="shared" si="8"/>
        <v>0.93239463560686398</v>
      </c>
      <c r="L60" s="65">
        <f t="shared" si="4"/>
        <v>2.1024354132931904E-2</v>
      </c>
      <c r="M60" s="65">
        <f t="shared" si="11"/>
        <v>0.6821974587646672</v>
      </c>
      <c r="N60" s="4">
        <f t="shared" si="12"/>
        <v>3.1570400000003218E-2</v>
      </c>
      <c r="O60" s="9">
        <f t="shared" si="13"/>
        <v>0.30470431729002806</v>
      </c>
      <c r="P60" s="9">
        <f t="shared" si="19"/>
        <v>24.113521212299624</v>
      </c>
      <c r="Q60" s="9">
        <f t="shared" si="14"/>
        <v>6.707855086186639E-3</v>
      </c>
      <c r="R60" s="9">
        <f t="shared" si="20"/>
        <v>0.53084251430488993</v>
      </c>
      <c r="S60" s="7">
        <f t="shared" si="5"/>
        <v>0.25548124700330754</v>
      </c>
      <c r="T60" s="7">
        <f t="shared" si="15"/>
        <v>0.68244358833241614</v>
      </c>
      <c r="U60" s="37">
        <f t="shared" si="16"/>
        <v>0.77813616495456761</v>
      </c>
      <c r="V60" s="86" t="str">
        <f t="shared" si="17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31.917747200000001</v>
      </c>
      <c r="F61" s="9">
        <f t="shared" si="6"/>
        <v>0.70445789763346178</v>
      </c>
      <c r="G61" s="62">
        <v>3821.3984835720398</v>
      </c>
      <c r="H61" s="63">
        <v>34.411000000000001</v>
      </c>
      <c r="I61" s="9">
        <f t="shared" si="10"/>
        <v>1.07534375</v>
      </c>
      <c r="J61" s="9">
        <f t="shared" si="7"/>
        <v>0.93923454709249765</v>
      </c>
      <c r="K61" s="64">
        <f t="shared" si="8"/>
        <v>0.91517840812723772</v>
      </c>
      <c r="L61" s="65">
        <f t="shared" ref="L61:L92" si="21">J61/$C$4</f>
        <v>2.06765998259218E-2</v>
      </c>
      <c r="M61" s="65">
        <f t="shared" si="11"/>
        <v>0.70287405859058905</v>
      </c>
      <c r="N61" s="4">
        <f t="shared" si="12"/>
        <v>1.2570399999997761E-2</v>
      </c>
      <c r="O61" s="9">
        <f t="shared" si="13"/>
        <v>0.12132425151602438</v>
      </c>
      <c r="P61" s="9">
        <f t="shared" si="19"/>
        <v>24.234845463815649</v>
      </c>
      <c r="Q61" s="9">
        <f t="shared" si="14"/>
        <v>2.6708695985916213E-3</v>
      </c>
      <c r="R61" s="9">
        <f t="shared" si="20"/>
        <v>0.53351338390348158</v>
      </c>
      <c r="S61" s="7">
        <f t="shared" ref="S61:S92" si="22">SLOPE(R61:R65,F61:F65)</f>
        <v>0.25355093052146649</v>
      </c>
      <c r="T61" s="7">
        <f t="shared" si="15"/>
        <v>0.70445789763346178</v>
      </c>
      <c r="U61" s="37">
        <f t="shared" si="16"/>
        <v>0.75904548956222484</v>
      </c>
      <c r="V61" s="86" t="str">
        <f t="shared" si="17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32.915176799999998</v>
      </c>
      <c r="F62" s="9">
        <f t="shared" ref="F62:F105" si="23">D62/$C$4</f>
        <v>0.72647220693450743</v>
      </c>
      <c r="G62" s="62">
        <v>3940.8171861836599</v>
      </c>
      <c r="H62" s="63">
        <v>35.43</v>
      </c>
      <c r="I62" s="9">
        <f t="shared" si="10"/>
        <v>1.0736363636363637</v>
      </c>
      <c r="J62" s="9">
        <f t="shared" ref="J62:J93" si="24">(H62-H61)/I62</f>
        <v>0.94911092294665378</v>
      </c>
      <c r="K62" s="64">
        <f t="shared" ref="K62:K93" si="25">(H62-H61)/$G$12</f>
        <v>0.92333346324916399</v>
      </c>
      <c r="L62" s="65">
        <f t="shared" si="21"/>
        <v>2.0894021418748573E-2</v>
      </c>
      <c r="M62" s="65">
        <f t="shared" si="11"/>
        <v>0.72376808000933757</v>
      </c>
      <c r="N62" s="4">
        <f t="shared" si="12"/>
        <v>2.1570400000001655E-2</v>
      </c>
      <c r="O62" s="9">
        <f t="shared" si="13"/>
        <v>0.20818849319845981</v>
      </c>
      <c r="P62" s="9">
        <f t="shared" si="19"/>
        <v>24.443033957014109</v>
      </c>
      <c r="Q62" s="9">
        <f t="shared" si="14"/>
        <v>4.5831258821895388E-3</v>
      </c>
      <c r="R62" s="9">
        <f t="shared" si="20"/>
        <v>0.53809650978567114</v>
      </c>
      <c r="S62" s="7">
        <f t="shared" si="22"/>
        <v>0.20529301847569159</v>
      </c>
      <c r="T62" s="7">
        <f t="shared" si="15"/>
        <v>0.72647220693450743</v>
      </c>
      <c r="U62" s="37">
        <f t="shared" si="16"/>
        <v>0.74346537882511898</v>
      </c>
      <c r="V62" s="86" t="str">
        <f t="shared" si="17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33.912606400000001</v>
      </c>
      <c r="F63" s="9">
        <f t="shared" si="23"/>
        <v>0.74848651623555318</v>
      </c>
      <c r="G63" s="62">
        <v>4060.2358887952901</v>
      </c>
      <c r="H63" s="63">
        <v>36.478000000000002</v>
      </c>
      <c r="I63" s="9">
        <f t="shared" si="10"/>
        <v>1.0728823529411766</v>
      </c>
      <c r="J63" s="9">
        <f t="shared" si="24"/>
        <v>0.97680793903174667</v>
      </c>
      <c r="K63" s="64">
        <f t="shared" si="25"/>
        <v>0.9496108630864839</v>
      </c>
      <c r="L63" s="65">
        <f t="shared" si="21"/>
        <v>2.1503752097561845E-2</v>
      </c>
      <c r="M63" s="65">
        <f t="shared" si="11"/>
        <v>0.7452718321068994</v>
      </c>
      <c r="N63" s="4">
        <f t="shared" si="12"/>
        <v>5.0570399999998017E-2</v>
      </c>
      <c r="O63" s="9">
        <f t="shared" si="13"/>
        <v>0.48808438306392887</v>
      </c>
      <c r="P63" s="9">
        <f t="shared" si="19"/>
        <v>24.931118340078037</v>
      </c>
      <c r="Q63" s="9">
        <f t="shared" si="14"/>
        <v>1.0744840573779392E-2</v>
      </c>
      <c r="R63" s="9">
        <f t="shared" si="20"/>
        <v>0.54884135035945059</v>
      </c>
      <c r="S63" s="7">
        <f t="shared" si="22"/>
        <v>0.24775998107597863</v>
      </c>
      <c r="T63" s="7">
        <f t="shared" si="15"/>
        <v>0.74848651623555318</v>
      </c>
      <c r="U63" s="37">
        <f t="shared" si="16"/>
        <v>0.73643109361568704</v>
      </c>
      <c r="V63" s="86" t="str">
        <f t="shared" si="17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34.910035999999998</v>
      </c>
      <c r="F64" s="9">
        <f t="shared" si="23"/>
        <v>0.77050082553659882</v>
      </c>
      <c r="G64" s="62">
        <v>4179.6545914069102</v>
      </c>
      <c r="H64" s="63">
        <v>37.487000000000002</v>
      </c>
      <c r="I64" s="9">
        <f t="shared" si="10"/>
        <v>1.0710571428571429</v>
      </c>
      <c r="J64" s="9">
        <f t="shared" si="24"/>
        <v>0.94205991410355616</v>
      </c>
      <c r="K64" s="64">
        <f t="shared" si="25"/>
        <v>0.91427229089147033</v>
      </c>
      <c r="L64" s="65">
        <f t="shared" si="21"/>
        <v>2.0738798329192211E-2</v>
      </c>
      <c r="M64" s="65">
        <f t="shared" si="11"/>
        <v>0.76601063043609163</v>
      </c>
      <c r="N64" s="4">
        <f t="shared" si="12"/>
        <v>1.1570400000003644E-2</v>
      </c>
      <c r="O64" s="9">
        <f t="shared" si="13"/>
        <v>0.11167266910692585</v>
      </c>
      <c r="P64" s="9">
        <f t="shared" si="19"/>
        <v>25.042791009184963</v>
      </c>
      <c r="Q64" s="9">
        <f t="shared" si="14"/>
        <v>2.4583966781931942E-3</v>
      </c>
      <c r="R64" s="9">
        <f t="shared" si="20"/>
        <v>0.55129974703764373</v>
      </c>
      <c r="S64" s="7">
        <f t="shared" si="22"/>
        <v>0.28926178543535258</v>
      </c>
      <c r="T64" s="7">
        <f t="shared" si="15"/>
        <v>0.77050082553659882</v>
      </c>
      <c r="U64" s="37">
        <f t="shared" si="16"/>
        <v>0.71970247556980704</v>
      </c>
      <c r="V64" s="86" t="str">
        <f t="shared" si="17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35.907465600000002</v>
      </c>
      <c r="F65" s="9">
        <f t="shared" si="23"/>
        <v>0.79251513483764446</v>
      </c>
      <c r="G65" s="62">
        <v>4299.0732940185399</v>
      </c>
      <c r="H65" s="63">
        <v>38.500999999999998</v>
      </c>
      <c r="I65" s="9">
        <f t="shared" si="10"/>
        <v>1.0694722222222222</v>
      </c>
      <c r="J65" s="9">
        <f t="shared" si="24"/>
        <v>0.9481312173709735</v>
      </c>
      <c r="K65" s="64">
        <f t="shared" si="25"/>
        <v>0.91880287707031394</v>
      </c>
      <c r="L65" s="65">
        <f t="shared" si="21"/>
        <v>2.0872453877181587E-2</v>
      </c>
      <c r="M65" s="65">
        <f t="shared" si="11"/>
        <v>0.78688308431327325</v>
      </c>
      <c r="N65" s="4">
        <f t="shared" si="12"/>
        <v>1.6570399999991992E-2</v>
      </c>
      <c r="O65" s="9">
        <f t="shared" si="13"/>
        <v>0.15993058115258996</v>
      </c>
      <c r="P65" s="9">
        <f t="shared" si="19"/>
        <v>25.202721590337553</v>
      </c>
      <c r="Q65" s="9">
        <f t="shared" si="14"/>
        <v>3.5207612801891022E-3</v>
      </c>
      <c r="R65" s="9">
        <f t="shared" si="20"/>
        <v>0.55482050831783281</v>
      </c>
      <c r="S65" s="7">
        <f t="shared" si="22"/>
        <v>0.28926178543534553</v>
      </c>
      <c r="T65" s="7">
        <f t="shared" si="15"/>
        <v>0.79251513483764446</v>
      </c>
      <c r="U65" s="37">
        <f t="shared" si="16"/>
        <v>0.70508633287248057</v>
      </c>
      <c r="V65" s="86" t="str">
        <f t="shared" si="17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36.904895199999999</v>
      </c>
      <c r="F66" s="9">
        <f t="shared" si="23"/>
        <v>0.81452944413869022</v>
      </c>
      <c r="G66" s="62">
        <v>4418.4919966301704</v>
      </c>
      <c r="H66" s="63">
        <v>39.512</v>
      </c>
      <c r="I66" s="9">
        <f t="shared" si="10"/>
        <v>1.0678918918918918</v>
      </c>
      <c r="J66" s="9">
        <f t="shared" si="24"/>
        <v>0.94672504555578318</v>
      </c>
      <c r="K66" s="64">
        <f t="shared" si="25"/>
        <v>0.91608452536301166</v>
      </c>
      <c r="L66" s="65">
        <f t="shared" si="21"/>
        <v>2.0841497975911574E-2</v>
      </c>
      <c r="M66" s="65">
        <f t="shared" si="11"/>
        <v>0.80772458228918487</v>
      </c>
      <c r="N66" s="4">
        <f t="shared" si="12"/>
        <v>1.3570400000006089E-2</v>
      </c>
      <c r="O66" s="9">
        <f t="shared" si="13"/>
        <v>0.13097583392526008</v>
      </c>
      <c r="P66" s="9">
        <f t="shared" si="19"/>
        <v>25.333697424262812</v>
      </c>
      <c r="Q66" s="9">
        <f t="shared" si="14"/>
        <v>2.8833425189930674E-3</v>
      </c>
      <c r="R66" s="9">
        <f t="shared" si="20"/>
        <v>0.55770385083682583</v>
      </c>
      <c r="S66" s="7">
        <f t="shared" si="22"/>
        <v>0.26706314589428509</v>
      </c>
      <c r="T66" s="7">
        <f t="shared" si="15"/>
        <v>0.81452944413869022</v>
      </c>
      <c r="U66" s="37">
        <f t="shared" si="16"/>
        <v>0.6904628917647011</v>
      </c>
      <c r="V66" s="86" t="str">
        <f t="shared" si="17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37.902324800000002</v>
      </c>
      <c r="F67" s="9">
        <f t="shared" si="23"/>
        <v>0.83654375343973586</v>
      </c>
      <c r="G67" s="62">
        <v>4537.9106992417901</v>
      </c>
      <c r="H67" s="63">
        <v>40.581000000000003</v>
      </c>
      <c r="I67" s="9">
        <f t="shared" si="10"/>
        <v>1.067921052631579</v>
      </c>
      <c r="J67" s="9">
        <f t="shared" si="24"/>
        <v>1.0010103250289568</v>
      </c>
      <c r="K67" s="64">
        <f t="shared" si="25"/>
        <v>0.96863932503764505</v>
      </c>
      <c r="L67" s="65">
        <f t="shared" si="21"/>
        <v>2.2036550908727724E-2</v>
      </c>
      <c r="M67" s="65">
        <f t="shared" si="11"/>
        <v>0.82976113319791256</v>
      </c>
      <c r="N67" s="4">
        <f t="shared" si="12"/>
        <v>7.1570399999998813E-2</v>
      </c>
      <c r="O67" s="9">
        <f t="shared" si="13"/>
        <v>0.69076761365619821</v>
      </c>
      <c r="P67" s="9">
        <f t="shared" si="19"/>
        <v>26.024465037919011</v>
      </c>
      <c r="Q67" s="9">
        <f t="shared" si="14"/>
        <v>1.5206771902172773E-2</v>
      </c>
      <c r="R67" s="9">
        <f t="shared" si="20"/>
        <v>0.57291062273899862</v>
      </c>
      <c r="S67" s="7">
        <f t="shared" si="22"/>
        <v>0.18405953717555054</v>
      </c>
      <c r="T67" s="7">
        <f t="shared" si="15"/>
        <v>0.83654375343973586</v>
      </c>
      <c r="U67" s="37">
        <f t="shared" si="16"/>
        <v>0.69045246856886633</v>
      </c>
      <c r="V67" s="86" t="str">
        <f t="shared" si="17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38.899754399999999</v>
      </c>
      <c r="F68" s="9">
        <f t="shared" si="23"/>
        <v>0.85855806274078161</v>
      </c>
      <c r="G68" s="62">
        <v>4657.3294018534198</v>
      </c>
      <c r="H68" s="63">
        <v>41.584000000000003</v>
      </c>
      <c r="I68" s="9">
        <f t="shared" si="10"/>
        <v>1.0662564102564103</v>
      </c>
      <c r="J68" s="9">
        <f t="shared" si="24"/>
        <v>0.94067429780684886</v>
      </c>
      <c r="K68" s="64">
        <f t="shared" si="25"/>
        <v>0.90883558747685289</v>
      </c>
      <c r="L68" s="65">
        <f t="shared" si="21"/>
        <v>2.0708294943463927E-2</v>
      </c>
      <c r="M68" s="65">
        <f t="shared" si="11"/>
        <v>0.85046942814137649</v>
      </c>
      <c r="N68" s="4">
        <f t="shared" si="12"/>
        <v>5.5704000000034171E-3</v>
      </c>
      <c r="O68" s="9">
        <f t="shared" si="13"/>
        <v>5.3763174651991756E-2</v>
      </c>
      <c r="P68" s="9">
        <f t="shared" si="19"/>
        <v>26.078228212571002</v>
      </c>
      <c r="Q68" s="9">
        <f t="shared" si="14"/>
        <v>1.1835591557950854E-3</v>
      </c>
      <c r="R68" s="9">
        <f t="shared" si="20"/>
        <v>0.57409418189479366</v>
      </c>
      <c r="S68" s="7">
        <f t="shared" si="22"/>
        <v>0.21784007560759863</v>
      </c>
      <c r="T68" s="7">
        <f t="shared" si="15"/>
        <v>0.85855806274078161</v>
      </c>
      <c r="U68" s="37">
        <f t="shared" si="16"/>
        <v>0.67503212096574039</v>
      </c>
      <c r="V68" s="86" t="str">
        <f t="shared" si="17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39.897184000000003</v>
      </c>
      <c r="F69" s="9">
        <f t="shared" si="23"/>
        <v>0.88057237204182726</v>
      </c>
      <c r="G69" s="62">
        <v>4776.7481044650403</v>
      </c>
      <c r="H69" s="63">
        <v>42.601999999999997</v>
      </c>
      <c r="I69" s="9">
        <f t="shared" si="10"/>
        <v>1.0650499999999998</v>
      </c>
      <c r="J69" s="9">
        <f t="shared" si="24"/>
        <v>0.95582367025021708</v>
      </c>
      <c r="K69" s="64">
        <f t="shared" si="25"/>
        <v>0.92242734601339005</v>
      </c>
      <c r="L69" s="65">
        <f t="shared" si="21"/>
        <v>2.1041797914148973E-2</v>
      </c>
      <c r="M69" s="65">
        <f t="shared" si="11"/>
        <v>0.87151122605552545</v>
      </c>
      <c r="N69" s="4">
        <f t="shared" si="12"/>
        <v>2.0570399999989775E-2</v>
      </c>
      <c r="O69" s="9">
        <f t="shared" si="13"/>
        <v>0.19853691078918984</v>
      </c>
      <c r="P69" s="9">
        <f t="shared" si="19"/>
        <v>26.276765123360192</v>
      </c>
      <c r="Q69" s="9">
        <f t="shared" si="14"/>
        <v>4.3706529617873382E-3</v>
      </c>
      <c r="R69" s="9">
        <f t="shared" si="20"/>
        <v>0.57846483485658096</v>
      </c>
      <c r="S69" s="7">
        <f t="shared" si="22"/>
        <v>0.29408757663992702</v>
      </c>
      <c r="T69" s="7">
        <f t="shared" si="15"/>
        <v>0.88057237204182726</v>
      </c>
      <c r="U69" s="37">
        <f t="shared" si="16"/>
        <v>0.66374914925046069</v>
      </c>
      <c r="V69" s="86" t="str">
        <f t="shared" si="17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40.8946136</v>
      </c>
      <c r="F70" s="9">
        <f t="shared" si="23"/>
        <v>0.9025866813428729</v>
      </c>
      <c r="G70" s="62">
        <v>4896.16680707667</v>
      </c>
      <c r="H70" s="63">
        <v>43.627000000000002</v>
      </c>
      <c r="I70" s="9">
        <f t="shared" si="10"/>
        <v>1.0640731707317075</v>
      </c>
      <c r="J70" s="9">
        <f t="shared" si="24"/>
        <v>0.96327962041855331</v>
      </c>
      <c r="K70" s="64">
        <f t="shared" si="25"/>
        <v>0.92877016666378787</v>
      </c>
      <c r="L70" s="65">
        <f t="shared" si="21"/>
        <v>2.1205935507287912E-2</v>
      </c>
      <c r="M70" s="65">
        <f t="shared" si="11"/>
        <v>0.89271716156281333</v>
      </c>
      <c r="N70" s="4">
        <f t="shared" si="12"/>
        <v>2.7570400000008988E-2</v>
      </c>
      <c r="O70" s="9">
        <f t="shared" si="13"/>
        <v>0.26609798765346249</v>
      </c>
      <c r="P70" s="9">
        <f t="shared" si="19"/>
        <v>26.542863111013656</v>
      </c>
      <c r="Q70" s="9">
        <f t="shared" si="14"/>
        <v>5.8579634045891581E-3</v>
      </c>
      <c r="R70" s="9">
        <f t="shared" si="20"/>
        <v>0.58432279826117006</v>
      </c>
      <c r="S70" s="7">
        <f t="shared" si="22"/>
        <v>0.31532105794006027</v>
      </c>
      <c r="T70" s="7">
        <f t="shared" si="15"/>
        <v>0.9025866813428729</v>
      </c>
      <c r="U70" s="37">
        <f t="shared" si="16"/>
        <v>0.6545441528627497</v>
      </c>
      <c r="V70" s="86" t="str">
        <f t="shared" si="17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41.892043200000003</v>
      </c>
      <c r="F71" s="9">
        <f t="shared" si="23"/>
        <v>0.92460099064391865</v>
      </c>
      <c r="G71" s="62">
        <v>5015.5855096882997</v>
      </c>
      <c r="H71" s="63">
        <v>44.642000000000003</v>
      </c>
      <c r="I71" s="9">
        <f t="shared" si="10"/>
        <v>1.062904761904762</v>
      </c>
      <c r="J71" s="9">
        <f t="shared" si="24"/>
        <v>0.95493033466242594</v>
      </c>
      <c r="K71" s="64">
        <f t="shared" si="25"/>
        <v>0.91970899430608777</v>
      </c>
      <c r="L71" s="65">
        <f t="shared" si="21"/>
        <v>2.1022131748209709E-2</v>
      </c>
      <c r="M71" s="65">
        <f t="shared" si="11"/>
        <v>0.91373929331102299</v>
      </c>
      <c r="N71" s="4">
        <f t="shared" si="12"/>
        <v>1.7570399999996766E-2</v>
      </c>
      <c r="O71" s="9">
        <f t="shared" si="13"/>
        <v>0.16958216356179137</v>
      </c>
      <c r="P71" s="9">
        <f t="shared" si="19"/>
        <v>26.712445274575447</v>
      </c>
      <c r="Q71" s="9">
        <f t="shared" si="14"/>
        <v>3.7332342005897937E-3</v>
      </c>
      <c r="R71" s="9">
        <f t="shared" si="20"/>
        <v>0.58805603246175986</v>
      </c>
      <c r="S71" s="7">
        <f t="shared" si="22"/>
        <v>0.34813643813119372</v>
      </c>
      <c r="T71" s="7">
        <f t="shared" si="15"/>
        <v>0.92460099064391865</v>
      </c>
      <c r="U71" s="37">
        <f t="shared" si="16"/>
        <v>0.64357091433693492</v>
      </c>
      <c r="V71" s="86" t="str">
        <f>IF(F71&lt;=$L$5,ABS(R71-F71),"")</f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42.8894728</v>
      </c>
      <c r="F72" s="9">
        <f t="shared" si="23"/>
        <v>0.94661529994496429</v>
      </c>
      <c r="G72" s="62">
        <v>5135.0042122999203</v>
      </c>
      <c r="H72" s="63">
        <v>45.664000000000001</v>
      </c>
      <c r="I72" s="9">
        <f t="shared" si="10"/>
        <v>1.0619534883720931</v>
      </c>
      <c r="J72" s="9">
        <f t="shared" si="24"/>
        <v>0.9623773651016102</v>
      </c>
      <c r="K72" s="64">
        <f t="shared" si="25"/>
        <v>0.92605181495647271</v>
      </c>
      <c r="L72" s="65">
        <f t="shared" si="21"/>
        <v>2.1186072979672212E-2</v>
      </c>
      <c r="M72" s="65">
        <f t="shared" si="11"/>
        <v>0.93492536629069523</v>
      </c>
      <c r="N72" s="4">
        <f t="shared" si="12"/>
        <v>2.4570400000001769E-2</v>
      </c>
      <c r="O72" s="9">
        <f t="shared" si="13"/>
        <v>0.23714324042592685</v>
      </c>
      <c r="P72" s="9">
        <f t="shared" si="19"/>
        <v>26.949588515001373</v>
      </c>
      <c r="Q72" s="9">
        <f t="shared" si="14"/>
        <v>5.2205446433885938E-3</v>
      </c>
      <c r="R72" s="9">
        <f t="shared" si="20"/>
        <v>0.59327657710514847</v>
      </c>
      <c r="S72" s="7">
        <f t="shared" si="22"/>
        <v>0.27933841446554319</v>
      </c>
      <c r="T72" s="7">
        <f t="shared" si="15"/>
        <v>0.94661529994496429</v>
      </c>
      <c r="U72" s="37">
        <f t="shared" si="16"/>
        <v>0.6345710561464023</v>
      </c>
      <c r="V72" s="86" t="str">
        <f t="shared" si="17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43.886902400000004</v>
      </c>
      <c r="F73" s="9">
        <f t="shared" si="23"/>
        <v>0.96862960924600994</v>
      </c>
      <c r="G73" s="62">
        <v>5254.4229149115499</v>
      </c>
      <c r="H73" s="63">
        <v>46.722999999999999</v>
      </c>
      <c r="I73" s="9">
        <f t="shared" si="10"/>
        <v>1.0618863636363636</v>
      </c>
      <c r="J73" s="9">
        <f t="shared" si="24"/>
        <v>0.99728185262076263</v>
      </c>
      <c r="K73" s="64">
        <f t="shared" si="25"/>
        <v>0.95957815267994495</v>
      </c>
      <c r="L73" s="65">
        <f t="shared" si="21"/>
        <v>2.1954471163913324E-2</v>
      </c>
      <c r="M73" s="65">
        <f t="shared" si="11"/>
        <v>0.95687983745460858</v>
      </c>
      <c r="N73" s="4">
        <f t="shared" si="12"/>
        <v>6.1570399999993697E-2</v>
      </c>
      <c r="O73" s="9">
        <f t="shared" si="13"/>
        <v>0.59425178956459568</v>
      </c>
      <c r="P73" s="9">
        <f t="shared" si="19"/>
        <v>27.543840304565968</v>
      </c>
      <c r="Q73" s="9">
        <f t="shared" si="14"/>
        <v>1.3082042698174919E-2</v>
      </c>
      <c r="R73" s="9">
        <f t="shared" si="20"/>
        <v>0.6063586198033234</v>
      </c>
      <c r="S73" s="7">
        <f t="shared" si="22"/>
        <v>0.28113283666705935</v>
      </c>
      <c r="T73" s="7">
        <f t="shared" si="15"/>
        <v>0.96862960924600994</v>
      </c>
      <c r="U73" s="37">
        <f t="shared" si="16"/>
        <v>0.63368313979349278</v>
      </c>
      <c r="V73" s="86" t="str">
        <f t="shared" si="17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44.884332000000001</v>
      </c>
      <c r="F74" s="9">
        <f t="shared" si="23"/>
        <v>0.99064391854705569</v>
      </c>
      <c r="G74" s="62">
        <v>5373.8416175231696</v>
      </c>
      <c r="H74" s="63">
        <v>47.737000000000002</v>
      </c>
      <c r="I74" s="9">
        <f t="shared" si="10"/>
        <v>1.0608222222222223</v>
      </c>
      <c r="J74" s="9">
        <f t="shared" si="24"/>
        <v>0.95586232901104229</v>
      </c>
      <c r="K74" s="64">
        <f t="shared" si="25"/>
        <v>0.91880287707032038</v>
      </c>
      <c r="L74" s="65">
        <f t="shared" si="21"/>
        <v>2.1042648960066974E-2</v>
      </c>
      <c r="M74" s="65">
        <f t="shared" si="11"/>
        <v>0.97792248641467561</v>
      </c>
      <c r="N74" s="4">
        <f t="shared" si="12"/>
        <v>1.6570400000006202E-2</v>
      </c>
      <c r="O74" s="9">
        <f t="shared" si="13"/>
        <v>0.15993058115272712</v>
      </c>
      <c r="P74" s="9">
        <f t="shared" si="19"/>
        <v>27.703770885718697</v>
      </c>
      <c r="Q74" s="9">
        <f t="shared" si="14"/>
        <v>3.520761280192122E-3</v>
      </c>
      <c r="R74" s="9">
        <f t="shared" si="20"/>
        <v>0.60987938108351547</v>
      </c>
      <c r="S74" s="7">
        <f t="shared" si="22"/>
        <v>0.29464505203986663</v>
      </c>
      <c r="T74" s="7">
        <f t="shared" si="15"/>
        <v>0.99064391854705569</v>
      </c>
      <c r="U74" s="37">
        <f t="shared" si="16"/>
        <v>0.62364797778553571</v>
      </c>
      <c r="V74" s="86" t="str">
        <f t="shared" si="17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45.881761600000004</v>
      </c>
      <c r="F75" s="9">
        <f t="shared" si="23"/>
        <v>1.0126582278481013</v>
      </c>
      <c r="G75" s="62">
        <v>5493.2603201348002</v>
      </c>
      <c r="H75" s="63">
        <v>48.773000000000003</v>
      </c>
      <c r="I75" s="9">
        <f t="shared" si="10"/>
        <v>1.0602826086956523</v>
      </c>
      <c r="J75" s="9">
        <f t="shared" si="24"/>
        <v>0.97709798454062813</v>
      </c>
      <c r="K75" s="64">
        <f t="shared" si="25"/>
        <v>0.93873745625724891</v>
      </c>
      <c r="L75" s="65">
        <f t="shared" si="21"/>
        <v>2.1510137249105738E-2</v>
      </c>
      <c r="M75" s="65">
        <f t="shared" si="11"/>
        <v>0.99943262366378138</v>
      </c>
      <c r="N75" s="4">
        <f t="shared" si="12"/>
        <v>3.8570399999997562E-2</v>
      </c>
      <c r="O75" s="9">
        <f t="shared" si="13"/>
        <v>0.37226539415406068</v>
      </c>
      <c r="P75" s="9">
        <f t="shared" si="19"/>
        <v>28.076036279872756</v>
      </c>
      <c r="Q75" s="9">
        <f t="shared" si="14"/>
        <v>8.195165528983174E-3</v>
      </c>
      <c r="R75" s="9">
        <f t="shared" si="20"/>
        <v>0.61807454661249861</v>
      </c>
      <c r="S75" s="7">
        <f t="shared" si="22"/>
        <v>0.29188547159745176</v>
      </c>
      <c r="T75" s="7">
        <f t="shared" si="15"/>
        <v>1.0126582278481013</v>
      </c>
      <c r="U75" s="37">
        <f t="shared" si="16"/>
        <v>0.61842542656524768</v>
      </c>
      <c r="V75" s="86" t="str">
        <f t="shared" si="17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46.879191200000001</v>
      </c>
      <c r="F76" s="9">
        <f t="shared" si="23"/>
        <v>1.034672537149147</v>
      </c>
      <c r="G76" s="62">
        <v>5612.6790227464298</v>
      </c>
      <c r="H76" s="63">
        <v>49.77</v>
      </c>
      <c r="I76" s="9">
        <f t="shared" si="10"/>
        <v>1.058936170212766</v>
      </c>
      <c r="J76" s="9">
        <f t="shared" si="24"/>
        <v>0.94151095037170973</v>
      </c>
      <c r="K76" s="64">
        <f t="shared" si="25"/>
        <v>0.90339888406223534</v>
      </c>
      <c r="L76" s="65">
        <f t="shared" si="21"/>
        <v>2.0726713271804288E-2</v>
      </c>
      <c r="M76" s="65">
        <f t="shared" si="11"/>
        <v>1.0201593369355857</v>
      </c>
      <c r="N76" s="4">
        <f t="shared" si="12"/>
        <v>4.2959999999681031E-4</v>
      </c>
      <c r="O76" s="9">
        <f t="shared" si="13"/>
        <v>4.1463198029423384E-3</v>
      </c>
      <c r="P76" s="9">
        <f t="shared" si="19"/>
        <v>28.080182599675698</v>
      </c>
      <c r="Q76" s="9">
        <f t="shared" si="14"/>
        <v>9.1278366603023413E-5</v>
      </c>
      <c r="R76" s="9">
        <f t="shared" si="20"/>
        <v>0.61816582497910166</v>
      </c>
      <c r="S76" s="7">
        <f t="shared" si="22"/>
        <v>0.29119210191717382</v>
      </c>
      <c r="T76" s="7">
        <f t="shared" si="15"/>
        <v>1.034672537149147</v>
      </c>
      <c r="U76" s="37">
        <f t="shared" si="16"/>
        <v>0.60595026933340079</v>
      </c>
      <c r="V76" s="86" t="str">
        <f t="shared" si="17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47.876620799999998</v>
      </c>
      <c r="F77" s="9">
        <f t="shared" si="23"/>
        <v>1.0566868464501926</v>
      </c>
      <c r="G77" s="62">
        <v>5732.0977253580504</v>
      </c>
      <c r="H77" s="63">
        <v>50.838000000000001</v>
      </c>
      <c r="I77" s="9">
        <f t="shared" si="10"/>
        <v>1.0591250000000001</v>
      </c>
      <c r="J77" s="9">
        <f t="shared" si="24"/>
        <v>1.0083795585978972</v>
      </c>
      <c r="K77" s="64">
        <f t="shared" si="25"/>
        <v>0.96773320780187111</v>
      </c>
      <c r="L77" s="65">
        <f t="shared" si="21"/>
        <v>2.2198779495826028E-2</v>
      </c>
      <c r="M77" s="65">
        <f t="shared" si="11"/>
        <v>1.0423581164314117</v>
      </c>
      <c r="N77" s="4">
        <f t="shared" si="12"/>
        <v>7.0570400000001143E-2</v>
      </c>
      <c r="O77" s="9">
        <f t="shared" si="13"/>
        <v>0.68111603124706532</v>
      </c>
      <c r="P77" s="9">
        <f t="shared" si="19"/>
        <v>28.761298630922763</v>
      </c>
      <c r="Q77" s="9">
        <f t="shared" si="14"/>
        <v>1.4994298981773591E-2</v>
      </c>
      <c r="R77" s="9">
        <f t="shared" si="20"/>
        <v>0.63316012396087529</v>
      </c>
      <c r="S77" s="7">
        <f t="shared" si="22"/>
        <v>0.22652649977582592</v>
      </c>
      <c r="T77" s="7">
        <f t="shared" si="15"/>
        <v>1.0566868464501926</v>
      </c>
      <c r="U77" s="37">
        <f t="shared" si="16"/>
        <v>0.60743051162545236</v>
      </c>
      <c r="V77" s="86" t="str">
        <f t="shared" si="17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48.874050400000002</v>
      </c>
      <c r="F78" s="9">
        <f t="shared" si="23"/>
        <v>1.0787011557512385</v>
      </c>
      <c r="G78" s="62">
        <v>5851.5164279696801</v>
      </c>
      <c r="H78" s="63">
        <v>51.843000000000004</v>
      </c>
      <c r="I78" s="9">
        <f t="shared" si="10"/>
        <v>1.0580204081632654</v>
      </c>
      <c r="J78" s="9">
        <f t="shared" si="24"/>
        <v>0.94988715930791279</v>
      </c>
      <c r="K78" s="64">
        <f t="shared" si="25"/>
        <v>0.91064782194839411</v>
      </c>
      <c r="L78" s="65">
        <f t="shared" si="21"/>
        <v>2.0911109726096045E-2</v>
      </c>
      <c r="M78" s="65">
        <f t="shared" si="11"/>
        <v>1.0632692261575079</v>
      </c>
      <c r="N78" s="4">
        <f t="shared" si="12"/>
        <v>7.5703999999987559E-3</v>
      </c>
      <c r="O78" s="9">
        <f t="shared" si="13"/>
        <v>7.3066339470257397E-2</v>
      </c>
      <c r="P78" s="9">
        <f t="shared" si="19"/>
        <v>28.834364970393022</v>
      </c>
      <c r="Q78" s="9">
        <f t="shared" si="14"/>
        <v>1.6085049965934486E-3</v>
      </c>
      <c r="R78" s="9">
        <f t="shared" si="20"/>
        <v>0.63476862895746877</v>
      </c>
      <c r="S78" s="7">
        <f t="shared" si="22"/>
        <v>0.27644293974279749</v>
      </c>
      <c r="T78" s="7">
        <f t="shared" si="15"/>
        <v>1.0787011557512385</v>
      </c>
      <c r="U78" s="37">
        <f t="shared" si="16"/>
        <v>0.59699708534914098</v>
      </c>
      <c r="V78" s="86" t="str">
        <f t="shared" si="17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49.871479999999998</v>
      </c>
      <c r="F79" s="9">
        <f t="shared" si="23"/>
        <v>1.1007154650522841</v>
      </c>
      <c r="G79" s="62">
        <v>5970.9351305812997</v>
      </c>
      <c r="H79" s="63">
        <v>52.874000000000002</v>
      </c>
      <c r="I79" s="9">
        <f t="shared" si="10"/>
        <v>1.05748</v>
      </c>
      <c r="J79" s="9">
        <f t="shared" si="24"/>
        <v>0.97495933729243001</v>
      </c>
      <c r="K79" s="64">
        <f t="shared" si="25"/>
        <v>0.93420687007839887</v>
      </c>
      <c r="L79" s="65">
        <f t="shared" si="21"/>
        <v>2.1463056407098075E-2</v>
      </c>
      <c r="M79" s="65">
        <f t="shared" si="11"/>
        <v>1.084732282564606</v>
      </c>
      <c r="N79" s="4">
        <f t="shared" si="12"/>
        <v>3.357040000000211E-2</v>
      </c>
      <c r="O79" s="9">
        <f t="shared" si="13"/>
        <v>0.32400748210832797</v>
      </c>
      <c r="P79" s="9">
        <f t="shared" si="19"/>
        <v>29.15837245250135</v>
      </c>
      <c r="Q79" s="9">
        <f t="shared" si="14"/>
        <v>7.1328009269857563E-3</v>
      </c>
      <c r="R79" s="9">
        <f t="shared" si="20"/>
        <v>0.64190142988445453</v>
      </c>
      <c r="S79" s="7">
        <f t="shared" si="22"/>
        <v>0.30526179268996051</v>
      </c>
      <c r="T79" s="7">
        <f t="shared" si="15"/>
        <v>1.1007154650522841</v>
      </c>
      <c r="U79" s="37">
        <f t="shared" si="16"/>
        <v>0.59176023448552917</v>
      </c>
      <c r="V79" s="86" t="str">
        <f t="shared" si="17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50.868909600000002</v>
      </c>
      <c r="F80" s="9">
        <f t="shared" si="23"/>
        <v>1.1227297743533298</v>
      </c>
      <c r="G80" s="62">
        <v>6090.3538331929303</v>
      </c>
      <c r="H80" s="63">
        <v>53.89</v>
      </c>
      <c r="I80" s="9">
        <f t="shared" si="10"/>
        <v>1.0566666666666666</v>
      </c>
      <c r="J80" s="9">
        <f t="shared" si="24"/>
        <v>0.96151419558359452</v>
      </c>
      <c r="K80" s="64">
        <f t="shared" si="25"/>
        <v>0.92061511154185516</v>
      </c>
      <c r="L80" s="65">
        <f t="shared" si="21"/>
        <v>2.116707089892338E-2</v>
      </c>
      <c r="M80" s="65">
        <f t="shared" si="11"/>
        <v>1.1058993534635293</v>
      </c>
      <c r="N80" s="4">
        <f t="shared" si="12"/>
        <v>1.8570399999994436E-2</v>
      </c>
      <c r="O80" s="9">
        <f t="shared" si="13"/>
        <v>0.17923374597092417</v>
      </c>
      <c r="P80" s="9">
        <f t="shared" si="19"/>
        <v>29.337606198472276</v>
      </c>
      <c r="Q80" s="9">
        <f t="shared" si="14"/>
        <v>3.9457071209889746E-3</v>
      </c>
      <c r="R80" s="9">
        <f t="shared" si="20"/>
        <v>0.64584713700544349</v>
      </c>
      <c r="S80" s="7">
        <f t="shared" si="22"/>
        <v>0.33325138167651347</v>
      </c>
      <c r="T80" s="7">
        <f t="shared" si="15"/>
        <v>1.1227297743533298</v>
      </c>
      <c r="U80" s="37">
        <f t="shared" si="16"/>
        <v>0.58400173124501464</v>
      </c>
      <c r="V80" s="86" t="str">
        <f t="shared" si="17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51.866339199999999</v>
      </c>
      <c r="F81" s="9">
        <f t="shared" si="23"/>
        <v>1.1447440836543754</v>
      </c>
      <c r="G81" s="62">
        <v>6209.77253580456</v>
      </c>
      <c r="H81" s="63">
        <v>54.918999999999997</v>
      </c>
      <c r="I81" s="9">
        <f t="shared" si="10"/>
        <v>1.0561346153846154</v>
      </c>
      <c r="J81" s="9">
        <f t="shared" si="24"/>
        <v>0.97430761667182231</v>
      </c>
      <c r="K81" s="64">
        <f t="shared" si="25"/>
        <v>0.93239463560685754</v>
      </c>
      <c r="L81" s="65">
        <f t="shared" si="21"/>
        <v>2.1448709227778147E-2</v>
      </c>
      <c r="M81" s="65">
        <f t="shared" si="11"/>
        <v>1.1273480626913075</v>
      </c>
      <c r="N81" s="4">
        <f t="shared" si="12"/>
        <v>3.1570399999999665E-2</v>
      </c>
      <c r="O81" s="9">
        <f t="shared" si="13"/>
        <v>0.30470431728999375</v>
      </c>
      <c r="P81" s="9">
        <f t="shared" si="19"/>
        <v>29.642310515762269</v>
      </c>
      <c r="Q81" s="9">
        <f t="shared" si="14"/>
        <v>6.7078550861858835E-3</v>
      </c>
      <c r="R81" s="9">
        <f t="shared" si="20"/>
        <v>0.65255499209162937</v>
      </c>
      <c r="S81" s="7">
        <f t="shared" si="22"/>
        <v>0.32952664299317114</v>
      </c>
      <c r="T81" s="7">
        <f t="shared" si="15"/>
        <v>1.1447440836543754</v>
      </c>
      <c r="U81" s="37">
        <f t="shared" si="16"/>
        <v>0.57884074465324487</v>
      </c>
      <c r="V81" s="86" t="str">
        <f t="shared" si="17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52.863768800000003</v>
      </c>
      <c r="F82" s="9">
        <f t="shared" si="23"/>
        <v>1.1667583929554211</v>
      </c>
      <c r="G82" s="62">
        <v>6329.1912384161797</v>
      </c>
      <c r="H82" s="63">
        <v>55.881999999999998</v>
      </c>
      <c r="I82" s="9">
        <f t="shared" si="10"/>
        <v>1.054377358490566</v>
      </c>
      <c r="J82" s="9">
        <f t="shared" si="24"/>
        <v>0.91333524211731953</v>
      </c>
      <c r="K82" s="64">
        <f t="shared" si="25"/>
        <v>0.87259089804607182</v>
      </c>
      <c r="L82" s="65">
        <f t="shared" si="21"/>
        <v>2.0106444515516117E-2</v>
      </c>
      <c r="M82" s="65">
        <f t="shared" si="11"/>
        <v>1.1474545072068236</v>
      </c>
      <c r="N82" s="4">
        <f t="shared" si="12"/>
        <v>3.4429600000002836E-2</v>
      </c>
      <c r="O82" s="9">
        <f t="shared" si="13"/>
        <v>0.33230012171428125</v>
      </c>
      <c r="P82" s="9">
        <f t="shared" si="19"/>
        <v>29.974610637476548</v>
      </c>
      <c r="Q82" s="9">
        <f t="shared" si="14"/>
        <v>7.3153576601933138E-3</v>
      </c>
      <c r="R82" s="9">
        <f t="shared" si="20"/>
        <v>0.65987034975182268</v>
      </c>
      <c r="S82" s="7">
        <f t="shared" si="22"/>
        <v>0.31242558321731989</v>
      </c>
      <c r="T82" s="7">
        <f t="shared" si="15"/>
        <v>1.1667583929554211</v>
      </c>
      <c r="U82" s="37">
        <f t="shared" si="16"/>
        <v>0.57507321258260913</v>
      </c>
      <c r="V82" s="86" t="str">
        <f t="shared" si="17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53.861198399999999</v>
      </c>
      <c r="F83" s="9">
        <f t="shared" si="23"/>
        <v>1.1887727022564667</v>
      </c>
      <c r="G83" s="62">
        <v>6448.6099410278102</v>
      </c>
      <c r="H83" s="63">
        <v>56.92</v>
      </c>
      <c r="I83" s="9">
        <f t="shared" si="10"/>
        <v>1.0540740740740742</v>
      </c>
      <c r="J83" s="9">
        <f t="shared" si="24"/>
        <v>0.98475052705552002</v>
      </c>
      <c r="K83" s="64">
        <f t="shared" si="25"/>
        <v>0.94054969072879024</v>
      </c>
      <c r="L83" s="65">
        <f t="shared" si="21"/>
        <v>2.167860268696797E-2</v>
      </c>
      <c r="M83" s="65">
        <f t="shared" si="11"/>
        <v>1.1691331098937916</v>
      </c>
      <c r="N83" s="4">
        <f t="shared" si="12"/>
        <v>4.0570400000007112E-2</v>
      </c>
      <c r="O83" s="9">
        <f t="shared" si="13"/>
        <v>0.39156855897246351</v>
      </c>
      <c r="P83" s="9">
        <f t="shared" si="19"/>
        <v>30.366179196449011</v>
      </c>
      <c r="Q83" s="9">
        <f t="shared" si="14"/>
        <v>8.6201113697845569E-3</v>
      </c>
      <c r="R83" s="9">
        <f t="shared" si="20"/>
        <v>0.66849046112160726</v>
      </c>
      <c r="S83" s="7">
        <f t="shared" si="22"/>
        <v>0.26899346237611999</v>
      </c>
      <c r="T83" s="7">
        <f t="shared" si="15"/>
        <v>1.1887727022564667</v>
      </c>
      <c r="U83" s="37">
        <f t="shared" si="16"/>
        <v>0.57178302065394027</v>
      </c>
      <c r="V83" s="86" t="str">
        <f t="shared" si="17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54.858628000000003</v>
      </c>
      <c r="F84" s="9">
        <f t="shared" si="23"/>
        <v>1.2107870115575126</v>
      </c>
      <c r="G84" s="62">
        <v>6568.0286436394299</v>
      </c>
      <c r="H84" s="63">
        <v>57.945999999999998</v>
      </c>
      <c r="I84" s="9">
        <f t="shared" si="10"/>
        <v>1.0535636363636363</v>
      </c>
      <c r="J84" s="9">
        <f t="shared" si="24"/>
        <v>0.97383771097228111</v>
      </c>
      <c r="K84" s="64">
        <f t="shared" si="25"/>
        <v>0.92967628389954882</v>
      </c>
      <c r="L84" s="65">
        <f t="shared" si="21"/>
        <v>2.1438364578366124E-2</v>
      </c>
      <c r="M84" s="65">
        <f t="shared" si="11"/>
        <v>1.1905714744721578</v>
      </c>
      <c r="N84" s="4">
        <f t="shared" si="12"/>
        <v>2.8570399999992446E-2</v>
      </c>
      <c r="O84" s="9">
        <f t="shared" si="13"/>
        <v>0.27574957006245815</v>
      </c>
      <c r="P84" s="9">
        <f t="shared" si="19"/>
        <v>30.641928766511469</v>
      </c>
      <c r="Q84" s="9">
        <f t="shared" si="14"/>
        <v>6.0704363249853201E-3</v>
      </c>
      <c r="R84" s="9">
        <f t="shared" si="20"/>
        <v>0.67456089744659253</v>
      </c>
      <c r="S84" s="7">
        <f t="shared" si="22"/>
        <v>0.22915018593796552</v>
      </c>
      <c r="T84" s="7">
        <f t="shared" si="15"/>
        <v>1.2107870115575126</v>
      </c>
      <c r="U84" s="37">
        <f t="shared" si="16"/>
        <v>0.56658580514509671</v>
      </c>
      <c r="V84" s="86" t="str">
        <f t="shared" si="17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55.8560576</v>
      </c>
      <c r="F85" s="9">
        <f t="shared" si="23"/>
        <v>1.2328013208585582</v>
      </c>
      <c r="G85" s="62">
        <v>6687.4473462510596</v>
      </c>
      <c r="H85" s="63">
        <v>58.975999999999999</v>
      </c>
      <c r="I85" s="9">
        <f t="shared" si="10"/>
        <v>1.0531428571428572</v>
      </c>
      <c r="J85" s="9">
        <f t="shared" si="24"/>
        <v>0.97802495930548128</v>
      </c>
      <c r="K85" s="64">
        <f t="shared" si="25"/>
        <v>0.93330075284263148</v>
      </c>
      <c r="L85" s="65">
        <f t="shared" si="21"/>
        <v>2.1530543958293479E-2</v>
      </c>
      <c r="M85" s="65">
        <f t="shared" si="11"/>
        <v>1.2121020184304514</v>
      </c>
      <c r="N85" s="4">
        <f t="shared" si="12"/>
        <v>3.257040000000444E-2</v>
      </c>
      <c r="O85" s="9">
        <f t="shared" si="13"/>
        <v>0.3143558996991952</v>
      </c>
      <c r="P85" s="9">
        <f t="shared" si="19"/>
        <v>30.956284666210664</v>
      </c>
      <c r="Q85" s="9">
        <f t="shared" si="14"/>
        <v>6.9203280065865758E-3</v>
      </c>
      <c r="R85" s="9">
        <f t="shared" si="20"/>
        <v>0.68148122545317913</v>
      </c>
      <c r="S85" s="7">
        <f t="shared" si="22"/>
        <v>0.22129302573032783</v>
      </c>
      <c r="T85" s="7">
        <f t="shared" si="15"/>
        <v>1.2328013208585582</v>
      </c>
      <c r="U85" s="37">
        <f t="shared" si="16"/>
        <v>0.56223091381006685</v>
      </c>
      <c r="V85" s="86" t="str">
        <f t="shared" si="17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56.853487200000004</v>
      </c>
      <c r="F86" s="9">
        <f t="shared" si="23"/>
        <v>1.2548156301596038</v>
      </c>
      <c r="G86" s="62">
        <v>6806.8660488626901</v>
      </c>
      <c r="H86" s="63">
        <v>60.003</v>
      </c>
      <c r="I86" s="9">
        <f t="shared" si="10"/>
        <v>1.0526842105263159</v>
      </c>
      <c r="J86" s="9">
        <f t="shared" si="24"/>
        <v>0.97560121993900395</v>
      </c>
      <c r="K86" s="64">
        <f t="shared" si="25"/>
        <v>0.93058240113532276</v>
      </c>
      <c r="L86" s="65">
        <f t="shared" si="21"/>
        <v>2.1477187010214727E-2</v>
      </c>
      <c r="M86" s="65">
        <f t="shared" si="11"/>
        <v>1.233579205440666</v>
      </c>
      <c r="N86" s="4">
        <f t="shared" si="12"/>
        <v>2.9570399999997221E-2</v>
      </c>
      <c r="O86" s="9">
        <f t="shared" si="13"/>
        <v>0.28540115247165954</v>
      </c>
      <c r="P86" s="9">
        <f t="shared" si="19"/>
        <v>31.241685818682324</v>
      </c>
      <c r="Q86" s="9">
        <f t="shared" si="14"/>
        <v>6.2829092453860107E-3</v>
      </c>
      <c r="R86" s="9">
        <f t="shared" si="20"/>
        <v>0.68776413469856512</v>
      </c>
      <c r="S86" s="7">
        <f t="shared" si="22"/>
        <v>0.2386658740668075</v>
      </c>
      <c r="T86" s="7">
        <f t="shared" si="15"/>
        <v>1.2548156301596038</v>
      </c>
      <c r="U86" s="37">
        <f t="shared" si="16"/>
        <v>0.55753544779711017</v>
      </c>
      <c r="V86" s="86" t="str">
        <f t="shared" si="17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57.8509168</v>
      </c>
      <c r="F87" s="9">
        <f t="shared" si="23"/>
        <v>1.2768299394606495</v>
      </c>
      <c r="G87" s="62">
        <v>6926.2847514743098</v>
      </c>
      <c r="H87" s="63">
        <v>61.018000000000001</v>
      </c>
      <c r="I87" s="9">
        <f t="shared" si="10"/>
        <v>1.0520344827586208</v>
      </c>
      <c r="J87" s="9">
        <f t="shared" si="24"/>
        <v>0.96479727293585549</v>
      </c>
      <c r="K87" s="64">
        <f t="shared" si="25"/>
        <v>0.91970899430608777</v>
      </c>
      <c r="L87" s="65">
        <f t="shared" si="21"/>
        <v>2.1239345579215311E-2</v>
      </c>
      <c r="M87" s="65">
        <f t="shared" si="11"/>
        <v>1.2548185510198813</v>
      </c>
      <c r="N87" s="4">
        <f t="shared" si="12"/>
        <v>1.7570400000003872E-2</v>
      </c>
      <c r="O87" s="9">
        <f t="shared" si="13"/>
        <v>0.16958216356185993</v>
      </c>
      <c r="P87" s="9">
        <f t="shared" si="19"/>
        <v>31.411267982244183</v>
      </c>
      <c r="Q87" s="9">
        <f t="shared" si="14"/>
        <v>3.7332342005913029E-3</v>
      </c>
      <c r="R87" s="9">
        <f t="shared" si="20"/>
        <v>0.69149736889915647</v>
      </c>
      <c r="S87" s="7">
        <f t="shared" si="22"/>
        <v>0.23466934682279417</v>
      </c>
      <c r="T87" s="7">
        <f t="shared" si="15"/>
        <v>1.2768299394606495</v>
      </c>
      <c r="U87" s="37">
        <f t="shared" si="16"/>
        <v>0.55107359413608192</v>
      </c>
      <c r="V87" s="86" t="str">
        <f t="shared" si="17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58.848346400000004</v>
      </c>
      <c r="F88" s="9">
        <f t="shared" si="23"/>
        <v>1.2988442487616951</v>
      </c>
      <c r="G88" s="62">
        <v>7045.7034540859404</v>
      </c>
      <c r="H88" s="63">
        <v>62</v>
      </c>
      <c r="I88" s="9">
        <f t="shared" si="10"/>
        <v>1.0508474576271187</v>
      </c>
      <c r="J88" s="9">
        <f t="shared" si="24"/>
        <v>0.93448387096774121</v>
      </c>
      <c r="K88" s="64">
        <f t="shared" si="25"/>
        <v>0.88980712552569174</v>
      </c>
      <c r="L88" s="65">
        <f t="shared" si="21"/>
        <v>2.0572016972322318E-2</v>
      </c>
      <c r="M88" s="65">
        <f t="shared" si="11"/>
        <v>1.2753905679922035</v>
      </c>
      <c r="N88" s="4">
        <f t="shared" si="12"/>
        <v>1.5429600000004484E-2</v>
      </c>
      <c r="O88" s="9">
        <f t="shared" si="13"/>
        <v>0.14892005594034616</v>
      </c>
      <c r="P88" s="9">
        <f t="shared" si="19"/>
        <v>31.560188038184531</v>
      </c>
      <c r="Q88" s="9">
        <f t="shared" si="14"/>
        <v>3.2783721725998054E-3</v>
      </c>
      <c r="R88" s="9">
        <f t="shared" si="20"/>
        <v>0.69477574107175633</v>
      </c>
      <c r="S88" s="7">
        <f t="shared" si="22"/>
        <v>0.23770071582581739</v>
      </c>
      <c r="T88" s="7">
        <f t="shared" si="15"/>
        <v>1.2988442487616951</v>
      </c>
      <c r="U88" s="37">
        <f t="shared" si="16"/>
        <v>0.54475527615475006</v>
      </c>
      <c r="V88" s="86" t="str">
        <f t="shared" si="17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59.845776000000001</v>
      </c>
      <c r="F89" s="9">
        <f t="shared" si="23"/>
        <v>1.3208585580627408</v>
      </c>
      <c r="G89" s="62">
        <v>7165.1221566975601</v>
      </c>
      <c r="H89" s="63">
        <v>63.033000000000001</v>
      </c>
      <c r="I89" s="9">
        <f t="shared" si="10"/>
        <v>1.0505500000000001</v>
      </c>
      <c r="J89" s="9">
        <f t="shared" si="24"/>
        <v>0.98329446480415128</v>
      </c>
      <c r="K89" s="64">
        <f t="shared" si="25"/>
        <v>0.9360191045499402</v>
      </c>
      <c r="L89" s="65">
        <f t="shared" si="21"/>
        <v>2.1646548482204764E-2</v>
      </c>
      <c r="M89" s="65">
        <f t="shared" si="11"/>
        <v>1.2970371164744083</v>
      </c>
      <c r="N89" s="4">
        <f t="shared" si="12"/>
        <v>3.5570400000004554E-2</v>
      </c>
      <c r="O89" s="9">
        <f t="shared" si="13"/>
        <v>0.34331064692666219</v>
      </c>
      <c r="P89" s="9">
        <f t="shared" si="19"/>
        <v>31.903498685111192</v>
      </c>
      <c r="Q89" s="9">
        <f t="shared" si="14"/>
        <v>7.5577467677856291E-3</v>
      </c>
      <c r="R89" s="9">
        <f t="shared" si="20"/>
        <v>0.70233348783954197</v>
      </c>
      <c r="S89" s="7">
        <f t="shared" si="22"/>
        <v>0.19978775586944725</v>
      </c>
      <c r="T89" s="7">
        <f t="shared" si="15"/>
        <v>1.3208585580627408</v>
      </c>
      <c r="U89" s="37">
        <f t="shared" si="16"/>
        <v>0.54149066277194668</v>
      </c>
      <c r="V89" s="86" t="str">
        <f t="shared" si="17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60.843205600000005</v>
      </c>
      <c r="F90" s="9">
        <f t="shared" si="23"/>
        <v>1.3428728673637866</v>
      </c>
      <c r="G90" s="62">
        <v>7284.5408593091897</v>
      </c>
      <c r="H90" s="63">
        <v>64.06</v>
      </c>
      <c r="I90" s="9">
        <f t="shared" si="10"/>
        <v>1.0501639344262295</v>
      </c>
      <c r="J90" s="9">
        <f t="shared" si="24"/>
        <v>0.97794255385576123</v>
      </c>
      <c r="K90" s="64">
        <f t="shared" si="25"/>
        <v>0.93058240113532276</v>
      </c>
      <c r="L90" s="65">
        <f t="shared" si="21"/>
        <v>2.1528729859235252E-2</v>
      </c>
      <c r="M90" s="65">
        <f t="shared" si="11"/>
        <v>1.3185658463336436</v>
      </c>
      <c r="N90" s="4">
        <f t="shared" si="12"/>
        <v>2.9570399999997221E-2</v>
      </c>
      <c r="O90" s="9">
        <f t="shared" si="13"/>
        <v>0.28540115247165954</v>
      </c>
      <c r="P90" s="9">
        <f t="shared" si="19"/>
        <v>32.188899837582852</v>
      </c>
      <c r="Q90" s="9">
        <f t="shared" si="14"/>
        <v>6.2829092453860107E-3</v>
      </c>
      <c r="R90" s="9">
        <f t="shared" si="20"/>
        <v>0.70861639708492796</v>
      </c>
      <c r="S90" s="7">
        <f t="shared" si="22"/>
        <v>0.22005607892868859</v>
      </c>
      <c r="T90" s="7">
        <f t="shared" si="15"/>
        <v>1.3428728673637866</v>
      </c>
      <c r="U90" s="37">
        <f t="shared" si="16"/>
        <v>0.53741449397865193</v>
      </c>
      <c r="V90" s="86" t="str">
        <f t="shared" si="17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61.840635200000001</v>
      </c>
      <c r="F91" s="9">
        <f t="shared" si="23"/>
        <v>1.3648871766648323</v>
      </c>
      <c r="G91" s="62">
        <v>7403.9595619208203</v>
      </c>
      <c r="H91" s="63">
        <v>65.049000000000007</v>
      </c>
      <c r="I91" s="9">
        <f t="shared" si="10"/>
        <v>1.0491774193548389</v>
      </c>
      <c r="J91" s="9">
        <f t="shared" si="24"/>
        <v>0.94264323817430329</v>
      </c>
      <c r="K91" s="64">
        <f t="shared" si="25"/>
        <v>0.89614994617608301</v>
      </c>
      <c r="L91" s="65">
        <f t="shared" si="21"/>
        <v>2.0751639805708384E-2</v>
      </c>
      <c r="M91" s="65">
        <f t="shared" si="11"/>
        <v>1.339317486139352</v>
      </c>
      <c r="N91" s="4">
        <f t="shared" si="12"/>
        <v>8.4295999999923765E-3</v>
      </c>
      <c r="O91" s="9">
        <f t="shared" si="13"/>
        <v>8.1358979076142077E-2</v>
      </c>
      <c r="P91" s="9">
        <f t="shared" si="19"/>
        <v>32.270258816658995</v>
      </c>
      <c r="Q91" s="9">
        <f t="shared" si="14"/>
        <v>1.7910617297994954E-3</v>
      </c>
      <c r="R91" s="9">
        <f t="shared" si="20"/>
        <v>0.71040745881472744</v>
      </c>
      <c r="S91" s="7">
        <f t="shared" si="22"/>
        <v>0.26252304152898315</v>
      </c>
      <c r="T91" s="7">
        <f t="shared" si="15"/>
        <v>1.3648871766648323</v>
      </c>
      <c r="U91" s="37">
        <f t="shared" si="16"/>
        <v>0.53042498598484789</v>
      </c>
      <c r="V91" s="86" t="str">
        <f t="shared" si="17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62.838064800000005</v>
      </c>
      <c r="F92" s="9">
        <f t="shared" si="23"/>
        <v>1.3869014859658779</v>
      </c>
      <c r="G92" s="62">
        <v>7523.37826453244</v>
      </c>
      <c r="H92" s="63">
        <v>66.076999999999998</v>
      </c>
      <c r="I92" s="9">
        <f t="shared" si="10"/>
        <v>1.0488412698412699</v>
      </c>
      <c r="J92" s="9">
        <f t="shared" si="24"/>
        <v>0.98012924315570416</v>
      </c>
      <c r="K92" s="64">
        <f t="shared" si="25"/>
        <v>0.93148851837108371</v>
      </c>
      <c r="L92" s="65">
        <f t="shared" si="21"/>
        <v>2.1576868313829482E-2</v>
      </c>
      <c r="M92" s="65">
        <f t="shared" si="11"/>
        <v>1.3608943544531815</v>
      </c>
      <c r="N92" s="4">
        <f t="shared" si="12"/>
        <v>3.0570399999987785E-2</v>
      </c>
      <c r="O92" s="9">
        <f t="shared" si="13"/>
        <v>0.29505273488072381</v>
      </c>
      <c r="P92" s="9">
        <f t="shared" si="19"/>
        <v>32.565311551539722</v>
      </c>
      <c r="Q92" s="9">
        <f t="shared" si="14"/>
        <v>6.4953821657836837E-3</v>
      </c>
      <c r="R92" s="9">
        <f t="shared" si="20"/>
        <v>0.71690284098051116</v>
      </c>
      <c r="S92" s="7">
        <f t="shared" si="22"/>
        <v>0.30885063709292299</v>
      </c>
      <c r="T92" s="7">
        <f t="shared" si="15"/>
        <v>1.3869014859658779</v>
      </c>
      <c r="U92" s="37">
        <f t="shared" si="16"/>
        <v>0.52678801894844263</v>
      </c>
      <c r="V92" s="86" t="str">
        <f t="shared" si="17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63.835494400000002</v>
      </c>
      <c r="F93" s="9">
        <f t="shared" si="23"/>
        <v>1.4089157952669236</v>
      </c>
      <c r="G93" s="62">
        <v>7642.7969671440696</v>
      </c>
      <c r="H93" s="63">
        <v>67.058999999999997</v>
      </c>
      <c r="I93" s="9">
        <f t="shared" si="10"/>
        <v>1.047796875</v>
      </c>
      <c r="J93" s="9">
        <f t="shared" si="24"/>
        <v>0.9372045512160927</v>
      </c>
      <c r="K93" s="64">
        <f t="shared" si="25"/>
        <v>0.88980712552569174</v>
      </c>
      <c r="L93" s="65">
        <f t="shared" ref="L93:L105" si="26">J93/$C$4</f>
        <v>2.0631910868818774E-2</v>
      </c>
      <c r="M93" s="65">
        <f t="shared" si="11"/>
        <v>1.3815262653220004</v>
      </c>
      <c r="N93" s="4">
        <f t="shared" si="12"/>
        <v>1.5429599999997379E-2</v>
      </c>
      <c r="O93" s="9">
        <f t="shared" si="13"/>
        <v>0.14892005594027757</v>
      </c>
      <c r="P93" s="9">
        <f t="shared" si="19"/>
        <v>32.714231607480002</v>
      </c>
      <c r="Q93" s="9">
        <f t="shared" si="14"/>
        <v>3.2783721725982958E-3</v>
      </c>
      <c r="R93" s="9">
        <f t="shared" si="20"/>
        <v>0.72018121315310946</v>
      </c>
      <c r="S93" s="7">
        <f>SLOPE(R93:R97,F93:F97)</f>
        <v>0.31271127005657601</v>
      </c>
      <c r="T93" s="7">
        <f t="shared" si="15"/>
        <v>1.4089157952669236</v>
      </c>
      <c r="U93" s="37">
        <f t="shared" si="16"/>
        <v>0.52129389880637023</v>
      </c>
      <c r="V93" s="86" t="str">
        <f t="shared" si="17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64.832924000000006</v>
      </c>
      <c r="F94" s="9">
        <f t="shared" si="23"/>
        <v>1.4309301045679692</v>
      </c>
      <c r="G94" s="62">
        <v>7762.2156697556902</v>
      </c>
      <c r="H94" s="63">
        <v>68.093000000000004</v>
      </c>
      <c r="I94" s="9">
        <f t="shared" si="10"/>
        <v>1.0475846153846153</v>
      </c>
      <c r="J94" s="9">
        <f t="shared" ref="J94:J105" si="27">(H94-H93)/I94</f>
        <v>0.98703244092638587</v>
      </c>
      <c r="K94" s="64">
        <f t="shared" ref="K94:K105" si="28">(H94-H93)/$G$12</f>
        <v>0.93692522178571402</v>
      </c>
      <c r="L94" s="65">
        <f t="shared" si="26"/>
        <v>2.1728837444719557E-2</v>
      </c>
      <c r="M94" s="65">
        <f t="shared" si="11"/>
        <v>1.4032551027667199</v>
      </c>
      <c r="N94" s="4">
        <f t="shared" si="12"/>
        <v>3.6570400000002223E-2</v>
      </c>
      <c r="O94" s="9">
        <f t="shared" si="13"/>
        <v>0.35296222933579502</v>
      </c>
      <c r="P94" s="9">
        <f t="shared" si="19"/>
        <v>33.067193836815797</v>
      </c>
      <c r="Q94" s="9">
        <f t="shared" si="14"/>
        <v>7.7702196881848113E-3</v>
      </c>
      <c r="R94" s="9">
        <f t="shared" si="20"/>
        <v>0.72795143284129427</v>
      </c>
      <c r="S94" s="7">
        <f>SLOPE(R94:R98,F94:F98)</f>
        <v>0.28375652282910874</v>
      </c>
      <c r="T94" s="7">
        <f t="shared" si="15"/>
        <v>1.4309301045679692</v>
      </c>
      <c r="U94" s="37">
        <f t="shared" si="16"/>
        <v>0.5187591560551128</v>
      </c>
      <c r="V94" s="86" t="str">
        <f t="shared" si="17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9">D95*$C$6</f>
        <v>65.830353599999995</v>
      </c>
      <c r="F95" s="9">
        <f t="shared" si="23"/>
        <v>1.4529444138690149</v>
      </c>
      <c r="G95" s="62">
        <v>7881.6343723673199</v>
      </c>
      <c r="H95" s="63">
        <v>69.063000000000002</v>
      </c>
      <c r="I95" s="9">
        <f t="shared" ref="I95:I105" si="30">H95/D95</f>
        <v>1.0464090909090908</v>
      </c>
      <c r="J95" s="9">
        <f t="shared" si="27"/>
        <v>0.92697971417401404</v>
      </c>
      <c r="K95" s="64">
        <f t="shared" si="28"/>
        <v>0.87893371869645676</v>
      </c>
      <c r="L95" s="65">
        <f t="shared" si="26"/>
        <v>2.0406818143621663E-2</v>
      </c>
      <c r="M95" s="65">
        <f t="shared" ref="M95:M105" si="31">L95+M94</f>
        <v>1.4236619209103416</v>
      </c>
      <c r="N95" s="4">
        <f t="shared" ref="N95:N105" si="32">ABS((H95-H94)-(E95-E94))</f>
        <v>2.7429599999990728E-2</v>
      </c>
      <c r="O95" s="9">
        <f t="shared" ref="O95:O105" si="33">N95/($G$12-1)</f>
        <v>0.26473904485007715</v>
      </c>
      <c r="P95" s="9">
        <f t="shared" si="19"/>
        <v>33.331932881665871</v>
      </c>
      <c r="Q95" s="9">
        <f t="shared" ref="Q95:Q105" si="34">O95/$C$4</f>
        <v>5.8280472173930032E-3</v>
      </c>
      <c r="R95" s="9">
        <f t="shared" si="20"/>
        <v>0.73377948005868732</v>
      </c>
      <c r="S95" s="7"/>
      <c r="T95" s="7">
        <f t="shared" ref="T95:T105" si="35">IF(ABS((F95-R95))&gt;$L$4,F95,"")</f>
        <v>1.4529444138690149</v>
      </c>
      <c r="U95" s="37">
        <f t="shared" ref="U95:U105" si="36">R95/M95</f>
        <v>0.51541694645417069</v>
      </c>
      <c r="V95" s="86" t="str">
        <f t="shared" ref="V95:V103" si="37">IF(F95&lt;=$L$5,ABS(R95-F95),"")</f>
        <v/>
      </c>
      <c r="W95" s="87" t="str">
        <f t="shared" ref="W95:W105" si="38">IF(F95&lt;=$L$5,$W$29,"")</f>
        <v/>
      </c>
      <c r="X95" s="7"/>
    </row>
    <row r="96" spans="2:24">
      <c r="B96" s="75"/>
      <c r="C96" s="76"/>
      <c r="D96" s="61">
        <v>67</v>
      </c>
      <c r="E96" s="4">
        <f t="shared" si="29"/>
        <v>66.827783199999999</v>
      </c>
      <c r="F96" s="9">
        <f t="shared" si="23"/>
        <v>1.4749587231700607</v>
      </c>
      <c r="G96" s="62">
        <v>8001.0530749789496</v>
      </c>
      <c r="H96" s="63">
        <v>70.108999999999995</v>
      </c>
      <c r="I96" s="9">
        <f t="shared" si="30"/>
        <v>1.0464029850746268</v>
      </c>
      <c r="J96" s="9">
        <f t="shared" si="27"/>
        <v>0.99961488539273824</v>
      </c>
      <c r="K96" s="64">
        <f t="shared" si="28"/>
        <v>0.94779862861493613</v>
      </c>
      <c r="L96" s="65">
        <f t="shared" si="26"/>
        <v>2.2005831268965069E-2</v>
      </c>
      <c r="M96" s="65">
        <f t="shared" si="31"/>
        <v>1.4456677521793067</v>
      </c>
      <c r="N96" s="4">
        <f t="shared" si="32"/>
        <v>4.8570399999988467E-2</v>
      </c>
      <c r="O96" s="9">
        <f t="shared" si="33"/>
        <v>0.46878121824552604</v>
      </c>
      <c r="P96" s="9">
        <f t="shared" ref="P96:P105" si="39">O96+P95</f>
        <v>33.800714099911396</v>
      </c>
      <c r="Q96" s="9">
        <f t="shared" si="34"/>
        <v>1.0319894732978009E-2</v>
      </c>
      <c r="R96" s="9">
        <f t="shared" ref="R96:R105" si="40">Q96+R95</f>
        <v>0.74409937479166532</v>
      </c>
      <c r="S96" s="7"/>
      <c r="T96" s="7">
        <f t="shared" si="35"/>
        <v>1.4749587231700607</v>
      </c>
      <c r="U96" s="37">
        <f t="shared" si="36"/>
        <v>0.51470981051486753</v>
      </c>
      <c r="V96" s="86" t="str">
        <f t="shared" si="37"/>
        <v/>
      </c>
      <c r="W96" s="87" t="str">
        <f t="shared" si="38"/>
        <v/>
      </c>
      <c r="X96" s="7"/>
    </row>
    <row r="97" spans="2:24">
      <c r="B97" s="75"/>
      <c r="C97" s="76"/>
      <c r="D97" s="61">
        <v>68</v>
      </c>
      <c r="E97" s="4">
        <f t="shared" si="29"/>
        <v>67.825212800000003</v>
      </c>
      <c r="F97" s="9">
        <f t="shared" si="23"/>
        <v>1.4969730324711064</v>
      </c>
      <c r="G97" s="62">
        <v>8120.4717775905701</v>
      </c>
      <c r="H97" s="63">
        <v>71.094999999999999</v>
      </c>
      <c r="I97" s="9">
        <f t="shared" si="30"/>
        <v>1.0455147058823528</v>
      </c>
      <c r="J97" s="9">
        <f t="shared" si="27"/>
        <v>0.94307616569379416</v>
      </c>
      <c r="K97" s="64">
        <f t="shared" si="28"/>
        <v>0.89343159446877429</v>
      </c>
      <c r="L97" s="65">
        <f t="shared" si="26"/>
        <v>2.0761170406027391E-2</v>
      </c>
      <c r="M97" s="65">
        <f t="shared" si="31"/>
        <v>1.466428922585334</v>
      </c>
      <c r="N97" s="4">
        <f t="shared" si="32"/>
        <v>1.1429599999999596E-2</v>
      </c>
      <c r="O97" s="9">
        <f t="shared" si="33"/>
        <v>0.11031372630367769</v>
      </c>
      <c r="P97" s="9">
        <f t="shared" si="39"/>
        <v>33.911027826215076</v>
      </c>
      <c r="Q97" s="9">
        <f t="shared" si="34"/>
        <v>2.4284804910000594E-3</v>
      </c>
      <c r="R97" s="9">
        <f t="shared" si="40"/>
        <v>0.74652785528266541</v>
      </c>
      <c r="S97" s="7"/>
      <c r="T97" s="7">
        <f t="shared" si="35"/>
        <v>1.4969730324711064</v>
      </c>
      <c r="U97" s="37">
        <f t="shared" si="36"/>
        <v>0.50907878573925469</v>
      </c>
      <c r="V97" s="86" t="str">
        <f>IF(F97&lt;=$L$5,ABS(R97-F97),"")</f>
        <v/>
      </c>
      <c r="W97" s="87" t="str">
        <f t="shared" si="38"/>
        <v/>
      </c>
      <c r="X97" s="7"/>
    </row>
    <row r="98" spans="2:24">
      <c r="B98" s="75"/>
      <c r="C98" s="76"/>
      <c r="D98" s="61">
        <v>69</v>
      </c>
      <c r="E98" s="4">
        <f t="shared" si="29"/>
        <v>68.822642400000007</v>
      </c>
      <c r="F98" s="9">
        <f t="shared" si="23"/>
        <v>1.518987341772152</v>
      </c>
      <c r="G98" s="62">
        <v>8239.8904802022007</v>
      </c>
      <c r="H98" s="63">
        <v>72.122</v>
      </c>
      <c r="I98" s="9">
        <f t="shared" si="30"/>
        <v>1.0452463768115943</v>
      </c>
      <c r="J98" s="9">
        <f t="shared" si="27"/>
        <v>0.98254346801253523</v>
      </c>
      <c r="K98" s="64">
        <f t="shared" si="28"/>
        <v>0.93058240113532276</v>
      </c>
      <c r="L98" s="65">
        <f t="shared" si="26"/>
        <v>2.1630015806550034E-2</v>
      </c>
      <c r="M98" s="65">
        <f t="shared" si="31"/>
        <v>1.4880589383918841</v>
      </c>
      <c r="N98" s="4">
        <f t="shared" si="32"/>
        <v>2.9570399999997221E-2</v>
      </c>
      <c r="O98" s="9">
        <f t="shared" si="33"/>
        <v>0.28540115247165954</v>
      </c>
      <c r="P98" s="9">
        <f t="shared" si="39"/>
        <v>34.196428978686733</v>
      </c>
      <c r="Q98" s="9">
        <f t="shared" si="34"/>
        <v>6.2829092453860107E-3</v>
      </c>
      <c r="R98" s="9">
        <f t="shared" si="40"/>
        <v>0.7528107645280514</v>
      </c>
      <c r="S98" s="7"/>
      <c r="T98" s="7">
        <f t="shared" si="35"/>
        <v>1.518987341772152</v>
      </c>
      <c r="U98" s="37">
        <f t="shared" si="36"/>
        <v>0.50590117441288929</v>
      </c>
      <c r="V98" s="86" t="str">
        <f t="shared" si="37"/>
        <v/>
      </c>
      <c r="W98" s="87" t="str">
        <f t="shared" si="38"/>
        <v/>
      </c>
      <c r="X98" s="7"/>
    </row>
    <row r="99" spans="2:24">
      <c r="B99" s="75"/>
      <c r="C99" s="76"/>
      <c r="D99" s="61">
        <v>70</v>
      </c>
      <c r="E99" s="4">
        <f t="shared" si="29"/>
        <v>69.820071999999996</v>
      </c>
      <c r="F99" s="9">
        <f t="shared" si="23"/>
        <v>1.5410016510731976</v>
      </c>
      <c r="G99" s="62">
        <v>8359.3091828138095</v>
      </c>
      <c r="H99" s="63">
        <v>73.111000000000004</v>
      </c>
      <c r="I99" s="9">
        <f t="shared" si="30"/>
        <v>1.0444428571428572</v>
      </c>
      <c r="J99" s="9">
        <f t="shared" si="27"/>
        <v>0.94691633269959785</v>
      </c>
      <c r="K99" s="64">
        <f t="shared" si="28"/>
        <v>0.89614994617608301</v>
      </c>
      <c r="L99" s="65">
        <f t="shared" si="26"/>
        <v>2.0845709030260822E-2</v>
      </c>
      <c r="M99" s="65">
        <f t="shared" si="31"/>
        <v>1.5089046474221448</v>
      </c>
      <c r="N99" s="4">
        <f t="shared" si="32"/>
        <v>8.4295999999852711E-3</v>
      </c>
      <c r="O99" s="9">
        <f t="shared" si="33"/>
        <v>8.1358979076073493E-2</v>
      </c>
      <c r="P99" s="9">
        <f t="shared" si="39"/>
        <v>34.277787957762804</v>
      </c>
      <c r="Q99" s="9">
        <f t="shared" si="34"/>
        <v>1.7910617297979855E-3</v>
      </c>
      <c r="R99" s="9">
        <f t="shared" si="40"/>
        <v>0.75460182625784944</v>
      </c>
      <c r="S99" s="7"/>
      <c r="T99" s="7">
        <f t="shared" si="35"/>
        <v>1.5410016510731976</v>
      </c>
      <c r="U99" s="37">
        <f t="shared" si="36"/>
        <v>0.50009908018179439</v>
      </c>
      <c r="V99" s="86" t="str">
        <f t="shared" si="37"/>
        <v/>
      </c>
      <c r="W99" s="87" t="str">
        <f t="shared" si="38"/>
        <v/>
      </c>
      <c r="X99" s="7"/>
    </row>
    <row r="100" spans="2:24">
      <c r="B100" s="75"/>
      <c r="C100" s="76"/>
      <c r="D100" s="61">
        <v>71</v>
      </c>
      <c r="E100" s="4">
        <f t="shared" si="29"/>
        <v>70.8175016</v>
      </c>
      <c r="F100" s="9">
        <f t="shared" si="23"/>
        <v>1.5630159603742433</v>
      </c>
      <c r="G100" s="62">
        <v>8478.7278854254491</v>
      </c>
      <c r="H100" s="63">
        <v>74.144999999999996</v>
      </c>
      <c r="I100" s="9">
        <f t="shared" si="30"/>
        <v>1.0442957746478874</v>
      </c>
      <c r="J100" s="9">
        <f t="shared" si="27"/>
        <v>0.99014094004989439</v>
      </c>
      <c r="K100" s="64">
        <f t="shared" si="28"/>
        <v>0.93692522178570115</v>
      </c>
      <c r="L100" s="65">
        <f t="shared" si="26"/>
        <v>2.1797268905886503E-2</v>
      </c>
      <c r="M100" s="65">
        <f t="shared" si="31"/>
        <v>1.5307019163280313</v>
      </c>
      <c r="N100" s="4">
        <f t="shared" si="32"/>
        <v>3.6570399999988012E-2</v>
      </c>
      <c r="O100" s="9">
        <f t="shared" si="33"/>
        <v>0.35296222933565791</v>
      </c>
      <c r="P100" s="9">
        <f t="shared" si="39"/>
        <v>34.630750187098464</v>
      </c>
      <c r="Q100" s="9">
        <f t="shared" si="34"/>
        <v>7.7702196881817929E-3</v>
      </c>
      <c r="R100" s="9">
        <f t="shared" si="40"/>
        <v>0.76237204594603125</v>
      </c>
      <c r="S100" s="7"/>
      <c r="T100" s="7">
        <f t="shared" si="35"/>
        <v>1.5630159603742433</v>
      </c>
      <c r="U100" s="37">
        <f t="shared" si="36"/>
        <v>0.49805389136434186</v>
      </c>
      <c r="V100" s="86" t="str">
        <f t="shared" si="37"/>
        <v/>
      </c>
      <c r="W100" s="87" t="str">
        <f t="shared" si="38"/>
        <v/>
      </c>
      <c r="X100" s="7"/>
    </row>
    <row r="101" spans="2:24">
      <c r="B101" s="75"/>
      <c r="C101" s="76"/>
      <c r="D101" s="61">
        <v>72</v>
      </c>
      <c r="E101" s="4">
        <f t="shared" si="29"/>
        <v>71.814931200000004</v>
      </c>
      <c r="F101" s="9">
        <f t="shared" si="23"/>
        <v>1.5850302696752889</v>
      </c>
      <c r="G101" s="62">
        <v>8598.1465880370706</v>
      </c>
      <c r="H101" s="63">
        <v>75.123999999999995</v>
      </c>
      <c r="I101" s="9">
        <f t="shared" si="30"/>
        <v>1.0433888888888889</v>
      </c>
      <c r="J101" s="9">
        <f t="shared" si="27"/>
        <v>0.93828869602257525</v>
      </c>
      <c r="K101" s="64">
        <f t="shared" si="28"/>
        <v>0.88708877381838291</v>
      </c>
      <c r="L101" s="65">
        <f t="shared" si="26"/>
        <v>2.0655777567915801E-2</v>
      </c>
      <c r="M101" s="65">
        <f t="shared" si="31"/>
        <v>1.551357693895947</v>
      </c>
      <c r="N101" s="4">
        <f t="shared" si="32"/>
        <v>1.8429600000004598E-2</v>
      </c>
      <c r="O101" s="9">
        <f t="shared" si="33"/>
        <v>0.17787480316781321</v>
      </c>
      <c r="P101" s="9">
        <f t="shared" si="39"/>
        <v>34.808624990266274</v>
      </c>
      <c r="Q101" s="9">
        <f t="shared" si="34"/>
        <v>3.91579093379886E-3</v>
      </c>
      <c r="R101" s="9">
        <f t="shared" si="40"/>
        <v>0.76628783687983015</v>
      </c>
      <c r="S101" s="7"/>
      <c r="T101" s="7">
        <f t="shared" si="35"/>
        <v>1.5850302696752889</v>
      </c>
      <c r="U101" s="37">
        <f t="shared" si="36"/>
        <v>0.49394658620310861</v>
      </c>
      <c r="V101" s="86" t="str">
        <f t="shared" si="37"/>
        <v/>
      </c>
      <c r="W101" s="87" t="str">
        <f t="shared" si="38"/>
        <v/>
      </c>
      <c r="X101" s="7"/>
    </row>
    <row r="102" spans="2:24">
      <c r="B102" s="75"/>
      <c r="C102" s="76"/>
      <c r="D102" s="61">
        <v>73</v>
      </c>
      <c r="E102" s="4">
        <f t="shared" si="29"/>
        <v>72.812360800000008</v>
      </c>
      <c r="F102" s="9">
        <f t="shared" si="23"/>
        <v>1.6070445789763348</v>
      </c>
      <c r="G102" s="62">
        <v>8717.5652906486994</v>
      </c>
      <c r="H102" s="63">
        <v>76.12</v>
      </c>
      <c r="I102" s="9">
        <f t="shared" si="30"/>
        <v>1.0427397260273974</v>
      </c>
      <c r="J102" s="9">
        <f t="shared" si="27"/>
        <v>0.95517603783500615</v>
      </c>
      <c r="K102" s="64">
        <f t="shared" si="28"/>
        <v>0.90249276682647439</v>
      </c>
      <c r="L102" s="65">
        <f t="shared" si="26"/>
        <v>2.1027540733847137E-2</v>
      </c>
      <c r="M102" s="65">
        <f t="shared" si="31"/>
        <v>1.5723852346297942</v>
      </c>
      <c r="N102" s="4">
        <f t="shared" si="32"/>
        <v>1.4295999999944797E-3</v>
      </c>
      <c r="O102" s="9">
        <f t="shared" si="33"/>
        <v>1.379790221207516E-2</v>
      </c>
      <c r="P102" s="9">
        <f t="shared" si="39"/>
        <v>34.82242289247835</v>
      </c>
      <c r="Q102" s="9">
        <f t="shared" si="34"/>
        <v>3.0375128700220499E-4</v>
      </c>
      <c r="R102" s="9">
        <f t="shared" si="40"/>
        <v>0.76659158816683237</v>
      </c>
      <c r="S102" s="7"/>
      <c r="T102" s="7">
        <f t="shared" si="35"/>
        <v>1.6070445789763348</v>
      </c>
      <c r="U102" s="37">
        <f t="shared" si="36"/>
        <v>0.48753420681117016</v>
      </c>
      <c r="V102" s="86" t="str">
        <f t="shared" si="37"/>
        <v/>
      </c>
      <c r="W102" s="87" t="str">
        <f t="shared" si="38"/>
        <v/>
      </c>
      <c r="X102" s="7"/>
    </row>
    <row r="103" spans="2:24">
      <c r="B103" s="75"/>
      <c r="C103" s="76"/>
      <c r="D103" s="61">
        <v>74</v>
      </c>
      <c r="E103" s="4">
        <f t="shared" si="29"/>
        <v>73.809790399999997</v>
      </c>
      <c r="F103" s="9">
        <f t="shared" si="23"/>
        <v>1.6290588882773804</v>
      </c>
      <c r="G103" s="62">
        <v>8836.9839932603209</v>
      </c>
      <c r="H103" s="63">
        <v>77.11</v>
      </c>
      <c r="I103" s="9">
        <f t="shared" si="30"/>
        <v>1.0420270270270271</v>
      </c>
      <c r="J103" s="9">
        <f t="shared" si="27"/>
        <v>0.95007132667617189</v>
      </c>
      <c r="K103" s="64">
        <f t="shared" si="28"/>
        <v>0.89705606341184407</v>
      </c>
      <c r="L103" s="65">
        <f t="shared" si="26"/>
        <v>2.0915164043504061E-2</v>
      </c>
      <c r="M103" s="65">
        <f t="shared" si="31"/>
        <v>1.5933003986732983</v>
      </c>
      <c r="N103" s="4">
        <f t="shared" si="32"/>
        <v>7.4295999999947071E-3</v>
      </c>
      <c r="O103" s="9">
        <f t="shared" si="33"/>
        <v>7.170739666700926E-2</v>
      </c>
      <c r="P103" s="9">
        <f t="shared" si="39"/>
        <v>34.894130289145359</v>
      </c>
      <c r="Q103" s="9">
        <f t="shared" si="34"/>
        <v>1.578588809400314E-3</v>
      </c>
      <c r="R103" s="9">
        <f t="shared" si="40"/>
        <v>0.76817017697623269</v>
      </c>
      <c r="S103" s="7"/>
      <c r="T103" s="7">
        <f t="shared" si="35"/>
        <v>1.6290588882773804</v>
      </c>
      <c r="U103" s="37">
        <f t="shared" si="36"/>
        <v>0.48212513950029068</v>
      </c>
      <c r="V103" s="86" t="str">
        <f t="shared" si="37"/>
        <v/>
      </c>
      <c r="W103" s="87" t="str">
        <f t="shared" si="38"/>
        <v/>
      </c>
      <c r="X103" s="7"/>
    </row>
    <row r="104" spans="2:24">
      <c r="B104" s="75"/>
      <c r="C104" s="76"/>
      <c r="D104" s="61">
        <v>75</v>
      </c>
      <c r="E104" s="4">
        <f t="shared" si="29"/>
        <v>74.807220000000001</v>
      </c>
      <c r="F104" s="9">
        <f t="shared" si="23"/>
        <v>1.6510731975784261</v>
      </c>
      <c r="G104" s="62">
        <v>8956.4026958719496</v>
      </c>
      <c r="H104" s="63">
        <v>78.131</v>
      </c>
      <c r="I104" s="9">
        <f t="shared" si="30"/>
        <v>1.0417466666666666</v>
      </c>
      <c r="J104" s="9">
        <f t="shared" si="27"/>
        <v>0.98008472949277581</v>
      </c>
      <c r="K104" s="64">
        <f t="shared" si="28"/>
        <v>0.92514569772070521</v>
      </c>
      <c r="L104" s="65">
        <f t="shared" si="26"/>
        <v>2.1575888376285653E-2</v>
      </c>
      <c r="M104" s="65">
        <f t="shared" si="31"/>
        <v>1.6148762870495839</v>
      </c>
      <c r="N104" s="4">
        <f t="shared" si="32"/>
        <v>2.3570399999996994E-2</v>
      </c>
      <c r="O104" s="9">
        <f t="shared" si="33"/>
        <v>0.22749165801672544</v>
      </c>
      <c r="P104" s="9">
        <f t="shared" si="39"/>
        <v>35.121621947162083</v>
      </c>
      <c r="Q104" s="9">
        <f t="shared" si="34"/>
        <v>5.0080717229879024E-3</v>
      </c>
      <c r="R104" s="9">
        <f t="shared" si="40"/>
        <v>0.77317824869922058</v>
      </c>
      <c r="S104" s="7"/>
      <c r="T104" s="7">
        <f t="shared" si="35"/>
        <v>1.6510731975784261</v>
      </c>
      <c r="U104" s="37">
        <f t="shared" si="36"/>
        <v>0.47878481769760523</v>
      </c>
      <c r="V104" s="86" t="str">
        <f>IF(F104&lt;=$L$5,(R104-F104),"")</f>
        <v/>
      </c>
      <c r="W104" s="87" t="str">
        <f t="shared" si="38"/>
        <v/>
      </c>
      <c r="X104" s="7"/>
    </row>
    <row r="105" spans="2:24" ht="16" thickBot="1">
      <c r="B105" s="81"/>
      <c r="C105" s="82"/>
      <c r="D105" s="66">
        <v>76</v>
      </c>
      <c r="E105" s="49">
        <f t="shared" si="29"/>
        <v>75.804649600000005</v>
      </c>
      <c r="F105" s="67">
        <f t="shared" si="23"/>
        <v>1.6730875068794717</v>
      </c>
      <c r="G105" s="68">
        <v>9075.8213984835693</v>
      </c>
      <c r="H105" s="69">
        <v>78.225999999999999</v>
      </c>
      <c r="I105" s="67">
        <f t="shared" si="30"/>
        <v>1.0292894736842104</v>
      </c>
      <c r="J105" s="67">
        <f t="shared" si="27"/>
        <v>9.2296678853576994E-2</v>
      </c>
      <c r="K105" s="70">
        <f t="shared" si="28"/>
        <v>8.6081137398105662E-2</v>
      </c>
      <c r="L105" s="71">
        <f t="shared" si="26"/>
        <v>2.0318476357419264E-3</v>
      </c>
      <c r="M105" s="71">
        <f t="shared" si="31"/>
        <v>1.6169081346853258</v>
      </c>
      <c r="N105" s="4">
        <f t="shared" si="32"/>
        <v>0.90242960000000494</v>
      </c>
      <c r="O105" s="67">
        <f t="shared" si="33"/>
        <v>8.7098736528611163</v>
      </c>
      <c r="P105" s="67">
        <f t="shared" si="39"/>
        <v>43.831495600023203</v>
      </c>
      <c r="Q105" s="67">
        <f t="shared" si="34"/>
        <v>0.19174185256711318</v>
      </c>
      <c r="R105" s="67">
        <f t="shared" si="40"/>
        <v>0.96492010126633376</v>
      </c>
      <c r="S105" s="48"/>
      <c r="T105" s="7">
        <f t="shared" si="35"/>
        <v>1.6730875068794717</v>
      </c>
      <c r="U105" s="50">
        <f t="shared" si="36"/>
        <v>0.59676866023939046</v>
      </c>
      <c r="V105" s="86" t="str">
        <f>IF(F105&lt;=$L$5,(R105-F105),"")</f>
        <v/>
      </c>
      <c r="W105" s="87" t="str">
        <f t="shared" si="38"/>
        <v/>
      </c>
    </row>
    <row r="106" spans="2:24">
      <c r="D106" s="1"/>
      <c r="E106" s="1"/>
    </row>
  </sheetData>
  <mergeCells count="14">
    <mergeCell ref="V27:W27"/>
    <mergeCell ref="B8:H8"/>
    <mergeCell ref="B1:W1"/>
    <mergeCell ref="B2:H2"/>
    <mergeCell ref="I2:W2"/>
    <mergeCell ref="B3:H3"/>
    <mergeCell ref="J3:M3"/>
    <mergeCell ref="B9:D9"/>
    <mergeCell ref="F9:H9"/>
    <mergeCell ref="B16:H16"/>
    <mergeCell ref="B25:W25"/>
    <mergeCell ref="D26:H26"/>
    <mergeCell ref="I26:N26"/>
    <mergeCell ref="O26:U26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rgb="FF00B050"/>
  </sheetPr>
  <dimension ref="B1:Y106"/>
  <sheetViews>
    <sheetView tabSelected="1" view="pageBreakPreview" zoomScale="132" zoomScaleNormal="80" zoomScaleSheetLayoutView="70" workbookViewId="0">
      <selection activeCell="I23" sqref="I23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4.33203125" bestFit="1" customWidth="1"/>
    <col min="8" max="8" width="11.1640625" customWidth="1"/>
    <col min="9" max="9" width="12" customWidth="1"/>
    <col min="10" max="10" width="24.33203125" bestFit="1" customWidth="1"/>
    <col min="23" max="23" width="8.83203125" customWidth="1"/>
  </cols>
  <sheetData>
    <row r="1" spans="2:23" s="30" customFormat="1" ht="27" thickBot="1">
      <c r="B1" s="120" t="s">
        <v>64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8.3126031920748491E-3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23.5</v>
      </c>
      <c r="D5" s="21" t="s">
        <v>28</v>
      </c>
      <c r="E5" s="7"/>
      <c r="F5" s="20">
        <f>(C11/C6)</f>
        <v>59.222224806642991</v>
      </c>
      <c r="G5" s="7"/>
      <c r="H5" s="37"/>
      <c r="I5" s="7"/>
      <c r="J5" s="34" t="s">
        <v>55</v>
      </c>
      <c r="K5" s="35"/>
      <c r="L5" s="13">
        <v>0.37419999999999998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0.99742960000000003</v>
      </c>
      <c r="D6" s="26" t="s">
        <v>15</v>
      </c>
      <c r="E6" s="7"/>
      <c r="F6" s="20">
        <f>100-F5</f>
        <v>40.777775193357009</v>
      </c>
      <c r="G6" s="7"/>
      <c r="H6" s="37"/>
      <c r="I6" s="7"/>
      <c r="J6" s="34" t="s">
        <v>87</v>
      </c>
      <c r="K6" s="35"/>
      <c r="L6" s="28">
        <v>0.37759999999999999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34" t="s">
        <v>91</v>
      </c>
      <c r="K7" s="35"/>
      <c r="L7" s="96">
        <f>L5-L6</f>
        <v>-3.4000000000000141E-3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0.69877315848214383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0.69877315848214383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110.776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59.07</v>
      </c>
      <c r="D11" s="9">
        <f>(C11/C6)</f>
        <v>59.222224806642991</v>
      </c>
      <c r="E11" s="7"/>
      <c r="F11" s="7" t="s">
        <v>11</v>
      </c>
      <c r="G11" s="12">
        <f>(C11/C6)+D12</f>
        <v>100.222224806643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41</v>
      </c>
      <c r="E12" s="7"/>
      <c r="F12" s="7" t="s">
        <v>12</v>
      </c>
      <c r="G12" s="13">
        <f>G10/G11</f>
        <v>1.1053037408989694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0.06</v>
      </c>
      <c r="D13" s="7"/>
      <c r="E13" s="7"/>
      <c r="F13" s="7" t="s">
        <v>13</v>
      </c>
      <c r="G13" s="19">
        <f>1114.9/1000</f>
        <v>1.1149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100.222224806643</v>
      </c>
      <c r="E14" s="16"/>
      <c r="F14" s="18" t="s">
        <v>16</v>
      </c>
      <c r="G14" s="17">
        <f>(G12-G13)/G13</f>
        <v>-8.6072823580864363E-3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0.46622011988156276</v>
      </c>
      <c r="K16" s="148">
        <f>(G10-C11-C13)/G10</f>
        <v>0.46622011988156276</v>
      </c>
      <c r="L16" s="147">
        <f>(G10-C11-C13)/G10</f>
        <v>0.46622011988156276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487.96</v>
      </c>
      <c r="D18" s="5">
        <v>415.86</v>
      </c>
      <c r="E18" s="23">
        <f>C18-D18</f>
        <v>72.099999999999966</v>
      </c>
      <c r="F18" s="84" t="s">
        <v>3</v>
      </c>
      <c r="G18" s="4">
        <f>E18/C4</f>
        <v>1.5872317006053929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0.7799988077056772</v>
      </c>
      <c r="K19" s="147">
        <f t="shared" ref="K19:L19" si="0">1-K16+(K17*K18*K16*(1-K16))/(K17*K16+K18*(1-K16))</f>
        <v>0.77765649792967784</v>
      </c>
      <c r="L19" s="147">
        <f t="shared" si="0"/>
        <v>0.77522319158087893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G20" s="111" t="s">
        <v>128</v>
      </c>
      <c r="H20" s="37"/>
      <c r="I20" s="7" t="s">
        <v>123</v>
      </c>
      <c r="J20" s="146">
        <f>(J14^J19)*(J15^(1-J19))</f>
        <v>6.0755961312936346</v>
      </c>
      <c r="K20" s="146">
        <f t="shared" ref="K20:L20" si="1">(K14^K19)*(K15^(1-K19))</f>
        <v>5.0362566497089913</v>
      </c>
      <c r="L20" s="146">
        <f t="shared" si="1"/>
        <v>4.2311650872378115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>
      <c r="B21" s="40" t="s">
        <v>0</v>
      </c>
      <c r="C21" s="7"/>
      <c r="D21" s="5">
        <v>8636</v>
      </c>
      <c r="F21" t="s">
        <v>126</v>
      </c>
      <c r="G21">
        <f>4.1914/1000</f>
        <v>4.1913999999999996E-3</v>
      </c>
      <c r="I21" s="145" t="s">
        <v>124</v>
      </c>
      <c r="J21" s="146">
        <f>J20/J14</f>
        <v>5.3231460596786224</v>
      </c>
      <c r="K21" s="146">
        <f t="shared" ref="K21:L21" si="2">K20/K14</f>
        <v>5.0118978892983028</v>
      </c>
      <c r="L21" s="146">
        <f t="shared" si="2"/>
        <v>4.7395303312346204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>
      <c r="B22" s="40" t="s">
        <v>9</v>
      </c>
      <c r="C22" s="7"/>
      <c r="D22" s="10">
        <f>E18</f>
        <v>72.099999999999966</v>
      </c>
      <c r="F22" t="s">
        <v>127</v>
      </c>
      <c r="G22">
        <f>VLOOKUP(C5,'Water Dens'!A3:C13,3,TRUE)</f>
        <v>9.3504999999999999E-4</v>
      </c>
      <c r="I22" s="145" t="s">
        <v>125</v>
      </c>
      <c r="J22" s="146">
        <f>(J20-J14)/(J14+J20)</f>
        <v>0.68370175524592414</v>
      </c>
      <c r="K22" s="146">
        <f t="shared" ref="K22:L22" si="3">(K20-K14)/(K14+K20)</f>
        <v>0.66732635237199001</v>
      </c>
      <c r="L22" s="146">
        <f t="shared" si="3"/>
        <v>0.65153943187372554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119.77808599167828</v>
      </c>
      <c r="F23" t="s">
        <v>75</v>
      </c>
      <c r="G23">
        <f>G21/G22</f>
        <v>4.4825410405860646</v>
      </c>
      <c r="H23" s="3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F24" t="s">
        <v>83</v>
      </c>
      <c r="G24">
        <f>(G21-G22)/(G21+G22)</f>
        <v>0.63520564913341593</v>
      </c>
      <c r="H24" s="5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72" customHeight="1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102">
        <f>AVERAGE(V30:V105)</f>
        <v>7.0170878683606533E-3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 t="shared" ref="S29:S92" si="5">SLOPE(R29:R33,F29:F33)</f>
        <v>0.88925843660048376</v>
      </c>
      <c r="T29" s="7"/>
      <c r="U29" s="37"/>
      <c r="V29" s="100" t="s">
        <v>86</v>
      </c>
      <c r="W29" s="83">
        <f>STDEV(V30:V105)</f>
        <v>6.3373723397546003E-3</v>
      </c>
      <c r="X29" s="7"/>
    </row>
    <row r="30" spans="2:25">
      <c r="B30" s="75"/>
      <c r="C30" s="76"/>
      <c r="D30" s="61">
        <v>1</v>
      </c>
      <c r="E30" s="4">
        <f>D30*$C$6</f>
        <v>0.99742960000000003</v>
      </c>
      <c r="F30" s="9">
        <f t="shared" ref="F30:F93" si="6">D30/$C$4</f>
        <v>2.2014309301045681E-2</v>
      </c>
      <c r="G30" s="62">
        <v>119.77808599167828</v>
      </c>
      <c r="H30" s="63">
        <v>0.90100000000000002</v>
      </c>
      <c r="I30" s="9">
        <f>H30/D30</f>
        <v>0.90100000000000002</v>
      </c>
      <c r="J30" s="9">
        <f t="shared" ref="J30:J93" si="7">(H30-H29)/I30</f>
        <v>1</v>
      </c>
      <c r="K30" s="64">
        <f t="shared" ref="K30:K93" si="8">(H30-H29)/$G$12</f>
        <v>0.81516054516127445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9.6429600000000004E-2</v>
      </c>
      <c r="O30" s="9">
        <f>N30/($G$12-1)</f>
        <v>0.9157281515052399</v>
      </c>
      <c r="P30" s="9">
        <f>O30</f>
        <v>0.9157281515052399</v>
      </c>
      <c r="Q30" s="9">
        <f>O30/$C$4</f>
        <v>2.015912276291117E-2</v>
      </c>
      <c r="R30" s="9">
        <f>Q30</f>
        <v>2.015912276291117E-2</v>
      </c>
      <c r="S30" s="7">
        <f t="shared" si="5"/>
        <v>0.83824562400578229</v>
      </c>
      <c r="T30" s="7">
        <f>IF(ABS((F30-R30))&gt;$L$4,F30,"")</f>
        <v>2.2014309301045681E-2</v>
      </c>
      <c r="U30" s="37">
        <f>R30/M30</f>
        <v>0.9157281515052399</v>
      </c>
      <c r="V30" s="86">
        <f>IF(F30&lt;=$L$5,ABS(R30-F30),"")</f>
        <v>1.8551865381345109E-3</v>
      </c>
      <c r="W30" s="87">
        <f>IF(F30&lt;=$L$5,$W$29,"")</f>
        <v>6.3373723397546003E-3</v>
      </c>
      <c r="X30" s="7"/>
    </row>
    <row r="31" spans="2:25">
      <c r="B31" s="75"/>
      <c r="C31" s="76"/>
      <c r="D31" s="61">
        <v>2</v>
      </c>
      <c r="E31" s="4">
        <f t="shared" ref="E31:E94" si="9">D31*$C$6</f>
        <v>1.9948592000000001</v>
      </c>
      <c r="F31" s="9">
        <f t="shared" si="6"/>
        <v>4.4028618602091361E-2</v>
      </c>
      <c r="G31" s="62">
        <v>239.55617198335656</v>
      </c>
      <c r="H31" s="63">
        <v>2.012</v>
      </c>
      <c r="I31" s="9">
        <f t="shared" ref="I31:I94" si="10">H31/D31</f>
        <v>1.006</v>
      </c>
      <c r="J31" s="9">
        <f t="shared" si="7"/>
        <v>1.1043737574552683</v>
      </c>
      <c r="K31" s="64">
        <f t="shared" si="8"/>
        <v>1.0051535690057447</v>
      </c>
      <c r="L31" s="65">
        <f t="shared" si="4"/>
        <v>2.431202548057828E-2</v>
      </c>
      <c r="M31" s="65">
        <f t="shared" ref="M31:M94" si="11">L31+M30</f>
        <v>4.6326334781623957E-2</v>
      </c>
      <c r="N31" s="4">
        <f t="shared" ref="N31:N94" si="12">ABS((H31-H30)-(E31-E30))</f>
        <v>0.11357039999999996</v>
      </c>
      <c r="O31" s="9">
        <f t="shared" ref="O31:O94" si="13">N31/($G$12-1)</f>
        <v>1.0785029955294916</v>
      </c>
      <c r="P31" s="9">
        <f>O31+P30</f>
        <v>1.9942311470347316</v>
      </c>
      <c r="Q31" s="9">
        <f t="shared" ref="Q31:Q94" si="14">O31/$C$4</f>
        <v>2.3742498525690516E-2</v>
      </c>
      <c r="R31" s="9">
        <f>Q31+R30</f>
        <v>4.3901621288601686E-2</v>
      </c>
      <c r="S31" s="7">
        <f t="shared" si="5"/>
        <v>0.76702308304025824</v>
      </c>
      <c r="T31" s="7">
        <f t="shared" ref="T31:T94" si="15">IF(ABS((F31-R31))&gt;$L$4,F31,"")</f>
        <v>4.4028618602091361E-2</v>
      </c>
      <c r="U31" s="37">
        <f t="shared" ref="U31:U94" si="16">R31/M31</f>
        <v>0.94766014828386402</v>
      </c>
      <c r="V31" s="86">
        <f t="shared" ref="V31:V55" si="17">IF(F31&lt;=$L$5,ABS(R31-F31),"")</f>
        <v>1.2699731348967541E-4</v>
      </c>
      <c r="W31" s="87">
        <f t="shared" ref="W31:W94" si="18">IF(F31&lt;=$L$5,$W$29,"")</f>
        <v>6.3373723397546003E-3</v>
      </c>
      <c r="X31" s="7"/>
    </row>
    <row r="32" spans="2:25">
      <c r="B32" s="75"/>
      <c r="C32" s="76"/>
      <c r="D32" s="61">
        <v>3</v>
      </c>
      <c r="E32" s="4">
        <f t="shared" si="9"/>
        <v>2.9922887999999999</v>
      </c>
      <c r="F32" s="9">
        <f t="shared" si="6"/>
        <v>6.6042927903137039E-2</v>
      </c>
      <c r="G32" s="62">
        <v>359.33425797503497</v>
      </c>
      <c r="H32" s="63">
        <v>3.0920000000000001</v>
      </c>
      <c r="I32" s="9">
        <f t="shared" si="10"/>
        <v>1.0306666666666666</v>
      </c>
      <c r="J32" s="9">
        <f t="shared" si="7"/>
        <v>1.0478654592496768</v>
      </c>
      <c r="K32" s="64">
        <f t="shared" si="8"/>
        <v>0.97710697977156102</v>
      </c>
      <c r="L32" s="65">
        <f t="shared" si="4"/>
        <v>2.3068034325804662E-2</v>
      </c>
      <c r="M32" s="65">
        <f t="shared" si="11"/>
        <v>6.9394369107428619E-2</v>
      </c>
      <c r="N32" s="4">
        <f t="shared" si="12"/>
        <v>8.2570400000000266E-2</v>
      </c>
      <c r="O32" s="9">
        <f t="shared" si="13"/>
        <v>0.78411649287198637</v>
      </c>
      <c r="P32" s="9">
        <f t="shared" ref="P32:P95" si="19">O32+P31</f>
        <v>2.778347639906718</v>
      </c>
      <c r="Q32" s="9">
        <f t="shared" si="14"/>
        <v>1.726178300213509E-2</v>
      </c>
      <c r="R32" s="9">
        <f t="shared" ref="R32:R95" si="20">Q32+R31</f>
        <v>6.1163404290736773E-2</v>
      </c>
      <c r="S32" s="7">
        <f t="shared" si="5"/>
        <v>0.83159818684900166</v>
      </c>
      <c r="T32" s="7">
        <f t="shared" si="15"/>
        <v>6.6042927903137039E-2</v>
      </c>
      <c r="U32" s="37">
        <f t="shared" si="16"/>
        <v>0.8813885777396494</v>
      </c>
      <c r="V32" s="86">
        <f t="shared" si="17"/>
        <v>4.8795236124002661E-3</v>
      </c>
      <c r="W32" s="87">
        <f t="shared" si="18"/>
        <v>6.3373723397546003E-3</v>
      </c>
      <c r="X32" s="7"/>
    </row>
    <row r="33" spans="2:24">
      <c r="B33" s="75"/>
      <c r="C33" s="76"/>
      <c r="D33" s="61">
        <v>4</v>
      </c>
      <c r="E33" s="4">
        <f t="shared" si="9"/>
        <v>3.9897184000000001</v>
      </c>
      <c r="F33" s="9">
        <f t="shared" si="6"/>
        <v>8.8057237204182723E-2</v>
      </c>
      <c r="G33" s="62">
        <v>479.11234396671301</v>
      </c>
      <c r="H33" s="63">
        <v>4.1669999999999998</v>
      </c>
      <c r="I33" s="9">
        <f t="shared" si="10"/>
        <v>1.04175</v>
      </c>
      <c r="J33" s="9">
        <f t="shared" si="7"/>
        <v>1.0319174466042715</v>
      </c>
      <c r="K33" s="64">
        <f t="shared" si="8"/>
        <v>0.97258333634669236</v>
      </c>
      <c r="L33" s="65">
        <f t="shared" si="4"/>
        <v>2.2716949842691726E-2</v>
      </c>
      <c r="M33" s="65">
        <f t="shared" si="11"/>
        <v>9.2111318950120341E-2</v>
      </c>
      <c r="N33" s="4">
        <f t="shared" si="12"/>
        <v>7.7570399999999484E-2</v>
      </c>
      <c r="O33" s="9">
        <f t="shared" si="13"/>
        <v>0.73663479889496153</v>
      </c>
      <c r="P33" s="9">
        <f t="shared" si="19"/>
        <v>3.5149824388016793</v>
      </c>
      <c r="Q33" s="9">
        <f t="shared" si="14"/>
        <v>1.6216506304787267E-2</v>
      </c>
      <c r="R33" s="9">
        <f t="shared" si="20"/>
        <v>7.7379910595524043E-2</v>
      </c>
      <c r="S33" s="7">
        <f t="shared" si="5"/>
        <v>1.102243842518001</v>
      </c>
      <c r="T33" s="7">
        <f t="shared" si="15"/>
        <v>8.8057237204182723E-2</v>
      </c>
      <c r="U33" s="37">
        <f t="shared" si="16"/>
        <v>0.84006951021324994</v>
      </c>
      <c r="V33" s="86">
        <f t="shared" si="17"/>
        <v>1.067732660865868E-2</v>
      </c>
      <c r="W33" s="87">
        <f t="shared" si="18"/>
        <v>6.3373723397546003E-3</v>
      </c>
      <c r="X33" s="7"/>
    </row>
    <row r="34" spans="2:24">
      <c r="B34" s="75"/>
      <c r="C34" s="76"/>
      <c r="D34" s="61">
        <v>5</v>
      </c>
      <c r="E34" s="4">
        <f t="shared" si="9"/>
        <v>4.9871480000000004</v>
      </c>
      <c r="F34" s="9">
        <f t="shared" si="6"/>
        <v>0.11007154650522841</v>
      </c>
      <c r="G34" s="62">
        <v>598.890429958391</v>
      </c>
      <c r="H34" s="63">
        <v>5.2519999999999998</v>
      </c>
      <c r="I34" s="9">
        <f t="shared" si="10"/>
        <v>1.0504</v>
      </c>
      <c r="J34" s="9">
        <f t="shared" si="7"/>
        <v>1.0329398324447829</v>
      </c>
      <c r="K34" s="64">
        <f t="shared" si="8"/>
        <v>0.98163062319642924</v>
      </c>
      <c r="L34" s="65">
        <f t="shared" si="4"/>
        <v>2.2739456960809753E-2</v>
      </c>
      <c r="M34" s="65">
        <f t="shared" si="11"/>
        <v>0.1148507759109301</v>
      </c>
      <c r="N34" s="4">
        <f t="shared" si="12"/>
        <v>8.7570399999999715E-2</v>
      </c>
      <c r="O34" s="9">
        <f t="shared" si="13"/>
        <v>0.83159818684899856</v>
      </c>
      <c r="P34" s="9">
        <f t="shared" si="19"/>
        <v>4.3465806256506774</v>
      </c>
      <c r="Q34" s="9">
        <f t="shared" si="14"/>
        <v>1.8307059699482632E-2</v>
      </c>
      <c r="R34" s="9">
        <f t="shared" si="20"/>
        <v>9.5686970295006668E-2</v>
      </c>
      <c r="S34" s="7">
        <f t="shared" si="5"/>
        <v>1.2798253779920439</v>
      </c>
      <c r="T34" s="7">
        <f t="shared" si="15"/>
        <v>0.11007154650522841</v>
      </c>
      <c r="U34" s="37">
        <f t="shared" si="16"/>
        <v>0.83314169657168458</v>
      </c>
      <c r="V34" s="86">
        <f t="shared" si="17"/>
        <v>1.4384576210221739E-2</v>
      </c>
      <c r="W34" s="87">
        <f t="shared" si="18"/>
        <v>6.3373723397546003E-3</v>
      </c>
      <c r="X34" s="7"/>
    </row>
    <row r="35" spans="2:24">
      <c r="B35" s="75"/>
      <c r="C35" s="76"/>
      <c r="D35" s="61">
        <v>6</v>
      </c>
      <c r="E35" s="4">
        <f t="shared" si="9"/>
        <v>5.9845775999999997</v>
      </c>
      <c r="F35" s="9">
        <f t="shared" si="6"/>
        <v>0.13208585580627408</v>
      </c>
      <c r="G35" s="62">
        <v>718.66851595006904</v>
      </c>
      <c r="H35" s="63">
        <v>6.3230000000000004</v>
      </c>
      <c r="I35" s="9">
        <f t="shared" si="10"/>
        <v>1.0538333333333334</v>
      </c>
      <c r="J35" s="9">
        <f t="shared" si="7"/>
        <v>1.0162897358848653</v>
      </c>
      <c r="K35" s="64">
        <f t="shared" si="8"/>
        <v>0.96896442160679852</v>
      </c>
      <c r="L35" s="65">
        <f t="shared" si="4"/>
        <v>2.2372916585247447E-2</v>
      </c>
      <c r="M35" s="65">
        <f t="shared" si="11"/>
        <v>0.13722369249617755</v>
      </c>
      <c r="N35" s="4">
        <f t="shared" si="12"/>
        <v>7.3570400000001257E-2</v>
      </c>
      <c r="O35" s="9">
        <f t="shared" si="13"/>
        <v>0.69864944371336446</v>
      </c>
      <c r="P35" s="9">
        <f t="shared" si="19"/>
        <v>5.0452300693640417</v>
      </c>
      <c r="Q35" s="9">
        <f t="shared" si="14"/>
        <v>1.538028494690951E-2</v>
      </c>
      <c r="R35" s="9">
        <f t="shared" si="20"/>
        <v>0.11106725524191619</v>
      </c>
      <c r="S35" s="7">
        <f t="shared" si="5"/>
        <v>1.3890332741391822</v>
      </c>
      <c r="T35" s="7">
        <f t="shared" si="15"/>
        <v>0.13208585580627408</v>
      </c>
      <c r="U35" s="37">
        <f t="shared" si="16"/>
        <v>0.80938832953361917</v>
      </c>
      <c r="V35" s="86">
        <f t="shared" si="17"/>
        <v>2.1018600564357892E-2</v>
      </c>
      <c r="W35" s="87">
        <f t="shared" si="18"/>
        <v>6.3373723397546003E-3</v>
      </c>
      <c r="X35" s="7"/>
    </row>
    <row r="36" spans="2:24">
      <c r="B36" s="75"/>
      <c r="C36" s="76"/>
      <c r="D36" s="61">
        <v>7</v>
      </c>
      <c r="E36" s="4">
        <f t="shared" si="9"/>
        <v>6.9820072</v>
      </c>
      <c r="F36" s="9">
        <f t="shared" si="6"/>
        <v>0.15410016510731978</v>
      </c>
      <c r="G36" s="62">
        <v>838.44660194174799</v>
      </c>
      <c r="H36" s="63">
        <v>7.4390000000000001</v>
      </c>
      <c r="I36" s="9">
        <f t="shared" si="10"/>
        <v>1.0627142857142857</v>
      </c>
      <c r="J36" s="9">
        <f t="shared" si="7"/>
        <v>1.0501411480037637</v>
      </c>
      <c r="K36" s="64">
        <f t="shared" si="8"/>
        <v>1.0096772124306126</v>
      </c>
      <c r="L36" s="65">
        <f t="shared" si="4"/>
        <v>2.3118132041910044E-2</v>
      </c>
      <c r="M36" s="65">
        <f t="shared" si="11"/>
        <v>0.1603418245380876</v>
      </c>
      <c r="N36" s="4">
        <f t="shared" si="12"/>
        <v>0.11857039999999941</v>
      </c>
      <c r="O36" s="9">
        <f t="shared" si="13"/>
        <v>1.1259846895065038</v>
      </c>
      <c r="P36" s="9">
        <f t="shared" si="19"/>
        <v>6.1712147588705459</v>
      </c>
      <c r="Q36" s="9">
        <f t="shared" si="14"/>
        <v>2.4787775223038058E-2</v>
      </c>
      <c r="R36" s="9">
        <f t="shared" si="20"/>
        <v>0.13585503046495423</v>
      </c>
      <c r="S36" s="7">
        <f t="shared" si="5"/>
        <v>1.2807750118715822</v>
      </c>
      <c r="T36" s="7">
        <f t="shared" si="15"/>
        <v>0.15410016510731978</v>
      </c>
      <c r="U36" s="37">
        <f t="shared" si="16"/>
        <v>0.8472838004452371</v>
      </c>
      <c r="V36" s="86">
        <f t="shared" si="17"/>
        <v>1.8245134642365546E-2</v>
      </c>
      <c r="W36" s="87">
        <f t="shared" si="18"/>
        <v>6.3373723397546003E-3</v>
      </c>
      <c r="X36" s="7"/>
    </row>
    <row r="37" spans="2:24">
      <c r="B37" s="75"/>
      <c r="C37" s="76"/>
      <c r="D37" s="61">
        <v>8</v>
      </c>
      <c r="E37" s="4">
        <f t="shared" si="9"/>
        <v>7.9794368000000002</v>
      </c>
      <c r="F37" s="9">
        <f t="shared" si="6"/>
        <v>0.17611447440836545</v>
      </c>
      <c r="G37" s="62">
        <v>958.22468793342603</v>
      </c>
      <c r="H37" s="63">
        <v>8.641</v>
      </c>
      <c r="I37" s="9">
        <f t="shared" si="10"/>
        <v>1.080125</v>
      </c>
      <c r="J37" s="9">
        <f t="shared" si="7"/>
        <v>1.112834162712649</v>
      </c>
      <c r="K37" s="64">
        <f t="shared" si="8"/>
        <v>1.0874838793383483</v>
      </c>
      <c r="L37" s="65">
        <f t="shared" si="4"/>
        <v>2.4498275458726453E-2</v>
      </c>
      <c r="M37" s="65">
        <f t="shared" si="11"/>
        <v>0.18484009999681406</v>
      </c>
      <c r="N37" s="4">
        <f t="shared" si="12"/>
        <v>0.20457039999999971</v>
      </c>
      <c r="O37" s="9">
        <f t="shared" si="13"/>
        <v>1.9426698259112061</v>
      </c>
      <c r="P37" s="9">
        <f t="shared" si="19"/>
        <v>8.1138845847817525</v>
      </c>
      <c r="Q37" s="9">
        <f t="shared" si="14"/>
        <v>4.2766534417417859E-2</v>
      </c>
      <c r="R37" s="9">
        <f t="shared" si="20"/>
        <v>0.17862156488237207</v>
      </c>
      <c r="S37" s="7">
        <f t="shared" si="5"/>
        <v>1.0452658097455816</v>
      </c>
      <c r="T37" s="7">
        <f t="shared" si="15"/>
        <v>0.17611447440836545</v>
      </c>
      <c r="U37" s="37">
        <f t="shared" si="16"/>
        <v>0.96635721840364097</v>
      </c>
      <c r="V37" s="86">
        <f t="shared" si="17"/>
        <v>2.5070904740066291E-3</v>
      </c>
      <c r="W37" s="87">
        <f t="shared" si="18"/>
        <v>6.3373723397546003E-3</v>
      </c>
      <c r="X37" s="7"/>
    </row>
    <row r="38" spans="2:24">
      <c r="B38" s="75"/>
      <c r="C38" s="76"/>
      <c r="D38" s="61">
        <v>9</v>
      </c>
      <c r="E38" s="4">
        <f t="shared" si="9"/>
        <v>8.9768664000000005</v>
      </c>
      <c r="F38" s="9">
        <f t="shared" si="6"/>
        <v>0.19812878370941112</v>
      </c>
      <c r="G38" s="62">
        <v>1078.0027739251</v>
      </c>
      <c r="H38" s="63">
        <v>9.7539999999999996</v>
      </c>
      <c r="I38" s="9">
        <f t="shared" si="10"/>
        <v>1.0837777777777777</v>
      </c>
      <c r="J38" s="9">
        <f t="shared" si="7"/>
        <v>1.026963297108878</v>
      </c>
      <c r="K38" s="64">
        <f t="shared" si="8"/>
        <v>1.0069630263756917</v>
      </c>
      <c r="L38" s="65">
        <f t="shared" si="4"/>
        <v>2.2607887663376514E-2</v>
      </c>
      <c r="M38" s="65">
        <f t="shared" si="11"/>
        <v>0.20744798766019057</v>
      </c>
      <c r="N38" s="4">
        <f t="shared" si="12"/>
        <v>0.1155703999999993</v>
      </c>
      <c r="O38" s="9">
        <f t="shared" si="13"/>
        <v>1.0974956731202921</v>
      </c>
      <c r="P38" s="9">
        <f t="shared" si="19"/>
        <v>9.2113802579020447</v>
      </c>
      <c r="Q38" s="9">
        <f t="shared" si="14"/>
        <v>2.4160609204629434E-2</v>
      </c>
      <c r="R38" s="9">
        <f t="shared" si="20"/>
        <v>0.2027821740870015</v>
      </c>
      <c r="S38" s="7">
        <f t="shared" si="5"/>
        <v>0.9721440010209782</v>
      </c>
      <c r="T38" s="7">
        <f t="shared" si="15"/>
        <v>0.19812878370941112</v>
      </c>
      <c r="U38" s="37">
        <f t="shared" si="16"/>
        <v>0.9775085136963011</v>
      </c>
      <c r="V38" s="86">
        <f t="shared" si="17"/>
        <v>4.6533903775903829E-3</v>
      </c>
      <c r="W38" s="87">
        <f t="shared" si="18"/>
        <v>6.3373723397546003E-3</v>
      </c>
      <c r="X38" s="7"/>
    </row>
    <row r="39" spans="2:24">
      <c r="B39" s="75"/>
      <c r="C39" s="76"/>
      <c r="D39" s="61">
        <v>10</v>
      </c>
      <c r="E39" s="4">
        <f t="shared" si="9"/>
        <v>9.9742960000000007</v>
      </c>
      <c r="F39" s="9">
        <f t="shared" si="6"/>
        <v>0.22014309301045681</v>
      </c>
      <c r="G39" s="62">
        <v>1197.7808599167799</v>
      </c>
      <c r="H39" s="63">
        <v>10.884</v>
      </c>
      <c r="I39" s="9">
        <f t="shared" si="10"/>
        <v>1.0884</v>
      </c>
      <c r="J39" s="9">
        <f t="shared" si="7"/>
        <v>1.0382212421903718</v>
      </c>
      <c r="K39" s="64">
        <f t="shared" si="8"/>
        <v>1.022343414020245</v>
      </c>
      <c r="L39" s="65">
        <f t="shared" si="4"/>
        <v>2.2855723548494702E-2</v>
      </c>
      <c r="M39" s="65">
        <f t="shared" si="11"/>
        <v>0.23030371120868526</v>
      </c>
      <c r="N39" s="4">
        <f t="shared" si="12"/>
        <v>0.13257040000000053</v>
      </c>
      <c r="O39" s="9">
        <f t="shared" si="13"/>
        <v>1.2589334326421631</v>
      </c>
      <c r="P39" s="9">
        <f t="shared" si="19"/>
        <v>10.470313690544208</v>
      </c>
      <c r="Q39" s="9">
        <f t="shared" si="14"/>
        <v>2.7714549975611735E-2</v>
      </c>
      <c r="R39" s="9">
        <f t="shared" si="20"/>
        <v>0.23049672406261323</v>
      </c>
      <c r="S39" s="7">
        <f t="shared" si="5"/>
        <v>0.89712292453729015</v>
      </c>
      <c r="T39" s="7">
        <f t="shared" si="15"/>
        <v>0.22014309301045681</v>
      </c>
      <c r="U39" s="37">
        <f t="shared" si="16"/>
        <v>1.0008380796510616</v>
      </c>
      <c r="V39" s="86">
        <f t="shared" si="17"/>
        <v>1.035363105215642E-2</v>
      </c>
      <c r="W39" s="87">
        <f t="shared" si="18"/>
        <v>6.3373723397546003E-3</v>
      </c>
      <c r="X39" s="7"/>
    </row>
    <row r="40" spans="2:24">
      <c r="B40" s="75"/>
      <c r="C40" s="76"/>
      <c r="D40" s="61">
        <v>11</v>
      </c>
      <c r="E40" s="4">
        <f t="shared" si="9"/>
        <v>10.971725600000001</v>
      </c>
      <c r="F40" s="9">
        <f t="shared" si="6"/>
        <v>0.24215740231150248</v>
      </c>
      <c r="G40" s="62">
        <v>1317.5589459084599</v>
      </c>
      <c r="H40" s="63">
        <v>11.978999999999999</v>
      </c>
      <c r="I40" s="9">
        <f t="shared" si="10"/>
        <v>1.089</v>
      </c>
      <c r="J40" s="9">
        <f t="shared" si="7"/>
        <v>1.0055096418732772</v>
      </c>
      <c r="K40" s="64">
        <f t="shared" si="8"/>
        <v>0.99067791004616501</v>
      </c>
      <c r="L40" s="65">
        <f t="shared" si="4"/>
        <v>2.2135600261381998E-2</v>
      </c>
      <c r="M40" s="65">
        <f t="shared" si="11"/>
        <v>0.25243931147006726</v>
      </c>
      <c r="N40" s="4">
        <f t="shared" si="12"/>
        <v>9.7570399999998614E-2</v>
      </c>
      <c r="O40" s="9">
        <f t="shared" si="13"/>
        <v>0.92656157480302292</v>
      </c>
      <c r="P40" s="9">
        <f t="shared" si="19"/>
        <v>11.39687526534723</v>
      </c>
      <c r="Q40" s="9">
        <f t="shared" si="14"/>
        <v>2.039761309417772E-2</v>
      </c>
      <c r="R40" s="9">
        <f t="shared" si="20"/>
        <v>0.25089433715679094</v>
      </c>
      <c r="S40" s="7">
        <f t="shared" si="5"/>
        <v>0.92276303928488057</v>
      </c>
      <c r="T40" s="7">
        <f t="shared" si="15"/>
        <v>0.24215740231150248</v>
      </c>
      <c r="U40" s="37">
        <f t="shared" si="16"/>
        <v>0.99387981885911802</v>
      </c>
      <c r="V40" s="86">
        <f t="shared" si="17"/>
        <v>8.7369348452884521E-3</v>
      </c>
      <c r="W40" s="87">
        <f t="shared" si="18"/>
        <v>6.3373723397546003E-3</v>
      </c>
      <c r="X40" s="7"/>
    </row>
    <row r="41" spans="2:24">
      <c r="B41" s="75"/>
      <c r="C41" s="76"/>
      <c r="D41" s="61">
        <v>12</v>
      </c>
      <c r="E41" s="4">
        <f t="shared" si="9"/>
        <v>11.969155199999999</v>
      </c>
      <c r="F41" s="9">
        <f t="shared" si="6"/>
        <v>0.26417171161254815</v>
      </c>
      <c r="G41" s="62">
        <v>1437.3370319001399</v>
      </c>
      <c r="H41" s="63">
        <v>13.066000000000001</v>
      </c>
      <c r="I41" s="9">
        <f t="shared" si="10"/>
        <v>1.0888333333333333</v>
      </c>
      <c r="J41" s="9">
        <f t="shared" si="7"/>
        <v>0.99831624062452307</v>
      </c>
      <c r="K41" s="64">
        <f t="shared" si="8"/>
        <v>0.98344008056637799</v>
      </c>
      <c r="L41" s="65">
        <f t="shared" si="4"/>
        <v>2.1977242501365395E-2</v>
      </c>
      <c r="M41" s="65">
        <f t="shared" si="11"/>
        <v>0.27441655397143266</v>
      </c>
      <c r="N41" s="4">
        <f t="shared" si="12"/>
        <v>8.9570400000003048E-2</v>
      </c>
      <c r="O41" s="9">
        <f t="shared" si="13"/>
        <v>0.85059086443983722</v>
      </c>
      <c r="P41" s="9">
        <f t="shared" si="19"/>
        <v>12.247466129787068</v>
      </c>
      <c r="Q41" s="9">
        <f t="shared" si="14"/>
        <v>1.8725170378422393E-2</v>
      </c>
      <c r="R41" s="9">
        <f t="shared" si="20"/>
        <v>0.26961950753521335</v>
      </c>
      <c r="S41" s="7">
        <f t="shared" si="5"/>
        <v>0.95789949282786413</v>
      </c>
      <c r="T41" s="7">
        <f t="shared" si="15"/>
        <v>0.26417171161254815</v>
      </c>
      <c r="U41" s="37">
        <f t="shared" si="16"/>
        <v>0.98251910693143285</v>
      </c>
      <c r="V41" s="86">
        <f t="shared" si="17"/>
        <v>5.4477959226651995E-3</v>
      </c>
      <c r="W41" s="87">
        <f t="shared" si="18"/>
        <v>6.3373723397546003E-3</v>
      </c>
      <c r="X41" s="7"/>
    </row>
    <row r="42" spans="2:24">
      <c r="B42" s="75"/>
      <c r="C42" s="76"/>
      <c r="D42" s="61">
        <v>13</v>
      </c>
      <c r="E42" s="4">
        <f t="shared" si="9"/>
        <v>12.9665848</v>
      </c>
      <c r="F42" s="9">
        <f t="shared" si="6"/>
        <v>0.28618602091359385</v>
      </c>
      <c r="G42" s="62">
        <v>1557.1151178918201</v>
      </c>
      <c r="H42" s="63">
        <v>14.162000000000001</v>
      </c>
      <c r="I42" s="9">
        <f t="shared" si="10"/>
        <v>1.0893846153846154</v>
      </c>
      <c r="J42" s="9">
        <f t="shared" si="7"/>
        <v>1.0060725886174269</v>
      </c>
      <c r="K42" s="64">
        <f t="shared" si="8"/>
        <v>0.99158263873113972</v>
      </c>
      <c r="L42" s="65">
        <f t="shared" si="4"/>
        <v>2.2147993145127727E-2</v>
      </c>
      <c r="M42" s="65">
        <f t="shared" si="11"/>
        <v>0.29656454711656038</v>
      </c>
      <c r="N42" s="4">
        <f t="shared" si="12"/>
        <v>9.8570399999999836E-2</v>
      </c>
      <c r="O42" s="9">
        <f t="shared" si="13"/>
        <v>0.93605791359843804</v>
      </c>
      <c r="P42" s="9">
        <f t="shared" si="19"/>
        <v>13.183524043385505</v>
      </c>
      <c r="Q42" s="9">
        <f t="shared" si="14"/>
        <v>2.0606668433647508E-2</v>
      </c>
      <c r="R42" s="9">
        <f t="shared" si="20"/>
        <v>0.29022617596886086</v>
      </c>
      <c r="S42" s="7">
        <f t="shared" si="5"/>
        <v>0.99588484800947741</v>
      </c>
      <c r="T42" s="7">
        <f t="shared" si="15"/>
        <v>0.28618602091359385</v>
      </c>
      <c r="U42" s="37">
        <f t="shared" si="16"/>
        <v>0.9786273470334661</v>
      </c>
      <c r="V42" s="86">
        <f t="shared" si="17"/>
        <v>4.0401550552670029E-3</v>
      </c>
      <c r="W42" s="87">
        <f t="shared" si="18"/>
        <v>6.3373723397546003E-3</v>
      </c>
      <c r="X42" s="7"/>
    </row>
    <row r="43" spans="2:24">
      <c r="B43" s="75"/>
      <c r="C43" s="76"/>
      <c r="D43" s="61">
        <v>14</v>
      </c>
      <c r="E43" s="4">
        <f t="shared" si="9"/>
        <v>13.9640144</v>
      </c>
      <c r="F43" s="9">
        <f t="shared" si="6"/>
        <v>0.30820033021463955</v>
      </c>
      <c r="G43" s="62">
        <v>1676.8932038835001</v>
      </c>
      <c r="H43" s="63">
        <v>15.252000000000001</v>
      </c>
      <c r="I43" s="9">
        <f t="shared" si="10"/>
        <v>1.0894285714285714</v>
      </c>
      <c r="J43" s="9">
        <f t="shared" si="7"/>
        <v>1.000524521374246</v>
      </c>
      <c r="K43" s="64">
        <f t="shared" si="8"/>
        <v>0.98615426662129757</v>
      </c>
      <c r="L43" s="65">
        <f t="shared" si="4"/>
        <v>2.2025856276813343E-2</v>
      </c>
      <c r="M43" s="65">
        <f t="shared" si="11"/>
        <v>0.31859040339337374</v>
      </c>
      <c r="N43" s="4">
        <f t="shared" si="12"/>
        <v>9.2570399999999609E-2</v>
      </c>
      <c r="O43" s="9">
        <f t="shared" si="13"/>
        <v>0.87907988082601496</v>
      </c>
      <c r="P43" s="9">
        <f t="shared" si="19"/>
        <v>14.062603924211521</v>
      </c>
      <c r="Q43" s="9">
        <f t="shared" si="14"/>
        <v>1.9352336396830271E-2</v>
      </c>
      <c r="R43" s="9">
        <f t="shared" si="20"/>
        <v>0.30957851236569112</v>
      </c>
      <c r="S43" s="7">
        <f t="shared" si="5"/>
        <v>1.0357694709501688</v>
      </c>
      <c r="T43" s="7">
        <f t="shared" si="15"/>
        <v>0.30820033021463955</v>
      </c>
      <c r="U43" s="37">
        <f t="shared" si="16"/>
        <v>0.97171323765030249</v>
      </c>
      <c r="V43" s="86">
        <f t="shared" si="17"/>
        <v>1.3781821510515657E-3</v>
      </c>
      <c r="W43" s="87">
        <f t="shared" si="18"/>
        <v>6.3373723397546003E-3</v>
      </c>
      <c r="X43" s="7"/>
    </row>
    <row r="44" spans="2:24">
      <c r="B44" s="75"/>
      <c r="C44" s="76"/>
      <c r="D44" s="61">
        <v>15</v>
      </c>
      <c r="E44" s="4">
        <f t="shared" si="9"/>
        <v>14.961444</v>
      </c>
      <c r="F44" s="9">
        <f t="shared" si="6"/>
        <v>0.33021463951568519</v>
      </c>
      <c r="G44" s="62">
        <v>1796.67128987518</v>
      </c>
      <c r="H44" s="63">
        <v>16.359000000000002</v>
      </c>
      <c r="I44" s="9">
        <f t="shared" si="10"/>
        <v>1.0906</v>
      </c>
      <c r="J44" s="9">
        <f t="shared" si="7"/>
        <v>1.0150375939849634</v>
      </c>
      <c r="K44" s="64">
        <f t="shared" si="8"/>
        <v>1.001534654265851</v>
      </c>
      <c r="L44" s="65">
        <f t="shared" si="4"/>
        <v>2.2345351546174209E-2</v>
      </c>
      <c r="M44" s="65">
        <f t="shared" si="11"/>
        <v>0.34093575493954797</v>
      </c>
      <c r="N44" s="4">
        <f t="shared" si="12"/>
        <v>0.10957040000000084</v>
      </c>
      <c r="O44" s="9">
        <f t="shared" si="13"/>
        <v>1.040517640347886</v>
      </c>
      <c r="P44" s="9">
        <f t="shared" si="19"/>
        <v>15.103121564559407</v>
      </c>
      <c r="Q44" s="9">
        <f t="shared" si="14"/>
        <v>2.2906277167812572E-2</v>
      </c>
      <c r="R44" s="9">
        <f t="shared" si="20"/>
        <v>0.33248478953350369</v>
      </c>
      <c r="S44" s="7">
        <f t="shared" si="5"/>
        <v>1.0443161758660353</v>
      </c>
      <c r="T44" s="7">
        <f t="shared" si="15"/>
        <v>0.33021463951568519</v>
      </c>
      <c r="U44" s="37">
        <f t="shared" si="16"/>
        <v>0.97521244022193343</v>
      </c>
      <c r="V44" s="86">
        <f t="shared" si="17"/>
        <v>2.2701500178184952E-3</v>
      </c>
      <c r="W44" s="87">
        <f t="shared" si="18"/>
        <v>6.3373723397546003E-3</v>
      </c>
      <c r="X44" s="7"/>
    </row>
    <row r="45" spans="2:24">
      <c r="B45" s="75"/>
      <c r="C45" s="76"/>
      <c r="D45" s="61">
        <v>16</v>
      </c>
      <c r="E45" s="4">
        <f t="shared" si="9"/>
        <v>15.9588736</v>
      </c>
      <c r="F45" s="9">
        <f t="shared" si="6"/>
        <v>0.35222894881673089</v>
      </c>
      <c r="G45" s="62">
        <v>1916.44937586685</v>
      </c>
      <c r="H45" s="63">
        <v>17.459</v>
      </c>
      <c r="I45" s="9">
        <f t="shared" si="10"/>
        <v>1.0911875</v>
      </c>
      <c r="J45" s="9">
        <f t="shared" si="7"/>
        <v>1.0080760639211848</v>
      </c>
      <c r="K45" s="64">
        <f t="shared" si="8"/>
        <v>0.99520155347103245</v>
      </c>
      <c r="L45" s="65">
        <f t="shared" si="4"/>
        <v>2.2192098270141659E-2</v>
      </c>
      <c r="M45" s="65">
        <f t="shared" si="11"/>
        <v>0.36312785320968965</v>
      </c>
      <c r="N45" s="4">
        <f t="shared" si="12"/>
        <v>0.10257039999999762</v>
      </c>
      <c r="O45" s="9">
        <f t="shared" si="13"/>
        <v>0.97404326878003089</v>
      </c>
      <c r="P45" s="9">
        <f t="shared" si="19"/>
        <v>16.077164833339438</v>
      </c>
      <c r="Q45" s="9">
        <f t="shared" si="14"/>
        <v>2.1442889791525171E-2</v>
      </c>
      <c r="R45" s="9">
        <f t="shared" si="20"/>
        <v>0.35392767932502889</v>
      </c>
      <c r="S45" s="7">
        <f t="shared" si="5"/>
        <v>1.0652081212159277</v>
      </c>
      <c r="T45" s="7">
        <f t="shared" si="15"/>
        <v>0.35222894881673089</v>
      </c>
      <c r="U45" s="37">
        <f t="shared" si="16"/>
        <v>0.97466409199035442</v>
      </c>
      <c r="V45" s="86">
        <f t="shared" si="17"/>
        <v>1.6987305082979964E-3</v>
      </c>
      <c r="W45" s="87">
        <f t="shared" si="18"/>
        <v>6.3373723397546003E-3</v>
      </c>
      <c r="X45" s="7"/>
    </row>
    <row r="46" spans="2:24">
      <c r="B46" s="75"/>
      <c r="C46" s="76"/>
      <c r="D46" s="61">
        <v>17</v>
      </c>
      <c r="E46" s="4">
        <f t="shared" si="9"/>
        <v>16.956303200000001</v>
      </c>
      <c r="F46" s="9">
        <f t="shared" si="6"/>
        <v>0.37424325811777659</v>
      </c>
      <c r="G46" s="62">
        <v>2036.22746185853</v>
      </c>
      <c r="H46" s="63">
        <v>18.57</v>
      </c>
      <c r="I46" s="9">
        <f t="shared" si="10"/>
        <v>1.0923529411764705</v>
      </c>
      <c r="J46" s="9">
        <f t="shared" si="7"/>
        <v>1.0170705438879921</v>
      </c>
      <c r="K46" s="64">
        <f t="shared" si="8"/>
        <v>1.0051535690057452</v>
      </c>
      <c r="L46" s="65">
        <f t="shared" si="4"/>
        <v>2.2390105534133016E-2</v>
      </c>
      <c r="M46" s="65">
        <f t="shared" si="11"/>
        <v>0.38551795874382266</v>
      </c>
      <c r="N46" s="4">
        <f t="shared" si="12"/>
        <v>0.1135704000000004</v>
      </c>
      <c r="O46" s="9">
        <f t="shared" si="13"/>
        <v>1.0785029955294958</v>
      </c>
      <c r="P46" s="9">
        <f t="shared" si="19"/>
        <v>17.155667828868935</v>
      </c>
      <c r="Q46" s="9">
        <f t="shared" si="14"/>
        <v>2.3742498525690606E-2</v>
      </c>
      <c r="R46" s="9">
        <f t="shared" si="20"/>
        <v>0.37767017785071949</v>
      </c>
      <c r="S46" s="7">
        <f t="shared" si="5"/>
        <v>1.0804022632885684</v>
      </c>
      <c r="T46" s="7">
        <f t="shared" si="15"/>
        <v>0.37424325811777659</v>
      </c>
      <c r="U46" s="37">
        <f t="shared" si="16"/>
        <v>0.97964354003462117</v>
      </c>
      <c r="V46" s="86" t="str">
        <f t="shared" si="17"/>
        <v/>
      </c>
      <c r="W46" s="87" t="str">
        <f t="shared" si="18"/>
        <v/>
      </c>
      <c r="X46" s="7"/>
    </row>
    <row r="47" spans="2:24">
      <c r="B47" s="75"/>
      <c r="C47" s="76"/>
      <c r="D47" s="61">
        <v>18</v>
      </c>
      <c r="E47" s="4">
        <f t="shared" si="9"/>
        <v>17.953732800000001</v>
      </c>
      <c r="F47" s="9">
        <f t="shared" si="6"/>
        <v>0.39625756741882223</v>
      </c>
      <c r="G47" s="62">
        <v>2156.00554785021</v>
      </c>
      <c r="H47" s="63">
        <v>19.678999999999998</v>
      </c>
      <c r="I47" s="9">
        <f t="shared" si="10"/>
        <v>1.0932777777777778</v>
      </c>
      <c r="J47" s="9">
        <f t="shared" si="7"/>
        <v>1.0143808120331301</v>
      </c>
      <c r="K47" s="64">
        <f t="shared" si="8"/>
        <v>1.0033441116357957</v>
      </c>
      <c r="L47" s="65">
        <f t="shared" si="4"/>
        <v>2.2330892945143208E-2</v>
      </c>
      <c r="M47" s="65">
        <f t="shared" si="11"/>
        <v>0.4078488516889659</v>
      </c>
      <c r="N47" s="4">
        <f t="shared" si="12"/>
        <v>0.11157039999999796</v>
      </c>
      <c r="O47" s="9">
        <f t="shared" si="13"/>
        <v>1.0595103179386656</v>
      </c>
      <c r="P47" s="9">
        <f t="shared" si="19"/>
        <v>18.215178146807602</v>
      </c>
      <c r="Q47" s="9">
        <f t="shared" si="14"/>
        <v>2.3324387846751032E-2</v>
      </c>
      <c r="R47" s="9">
        <f t="shared" si="20"/>
        <v>0.4009945656974705</v>
      </c>
      <c r="S47" s="7">
        <f t="shared" si="5"/>
        <v>1.0348198370706336</v>
      </c>
      <c r="T47" s="7">
        <f t="shared" si="15"/>
        <v>0.39625756741882223</v>
      </c>
      <c r="U47" s="37">
        <f t="shared" si="16"/>
        <v>0.98319405347566691</v>
      </c>
      <c r="V47" s="86" t="str">
        <f t="shared" si="17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9"/>
        <v>18.951162400000001</v>
      </c>
      <c r="F48" s="9">
        <f t="shared" si="6"/>
        <v>0.41827187671986793</v>
      </c>
      <c r="G48" s="62">
        <v>2275.7836338418902</v>
      </c>
      <c r="H48" s="63">
        <v>20.786000000000001</v>
      </c>
      <c r="I48" s="9">
        <f t="shared" si="10"/>
        <v>1.0940000000000001</v>
      </c>
      <c r="J48" s="9">
        <f t="shared" si="7"/>
        <v>1.0118829981718489</v>
      </c>
      <c r="K48" s="64">
        <f t="shared" si="8"/>
        <v>1.0015346542658525</v>
      </c>
      <c r="L48" s="65">
        <f t="shared" si="4"/>
        <v>2.2275905298224524E-2</v>
      </c>
      <c r="M48" s="65">
        <f t="shared" si="11"/>
        <v>0.43012475698719044</v>
      </c>
      <c r="N48" s="4">
        <f t="shared" si="12"/>
        <v>0.10957040000000262</v>
      </c>
      <c r="O48" s="9">
        <f t="shared" si="13"/>
        <v>1.0405176403479028</v>
      </c>
      <c r="P48" s="9">
        <f t="shared" si="19"/>
        <v>19.255695787155506</v>
      </c>
      <c r="Q48" s="9">
        <f t="shared" si="14"/>
        <v>2.2906277167812943E-2</v>
      </c>
      <c r="R48" s="9">
        <f t="shared" si="20"/>
        <v>0.42390084286528346</v>
      </c>
      <c r="S48" s="7">
        <f t="shared" si="5"/>
        <v>0.93320901195981376</v>
      </c>
      <c r="T48" s="7">
        <f t="shared" si="15"/>
        <v>0.41827187671986793</v>
      </c>
      <c r="U48" s="37">
        <f t="shared" si="16"/>
        <v>0.98552997933552489</v>
      </c>
      <c r="V48" s="86" t="str">
        <f t="shared" si="17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9"/>
        <v>19.948592000000001</v>
      </c>
      <c r="F49" s="9">
        <f t="shared" si="6"/>
        <v>0.44028618602091363</v>
      </c>
      <c r="G49" s="62">
        <v>2395.5617198335699</v>
      </c>
      <c r="H49" s="63">
        <v>21.899000000000001</v>
      </c>
      <c r="I49" s="9">
        <f t="shared" si="10"/>
        <v>1.0949500000000001</v>
      </c>
      <c r="J49" s="9">
        <f t="shared" si="7"/>
        <v>1.0164847709941087</v>
      </c>
      <c r="K49" s="64">
        <f t="shared" si="8"/>
        <v>1.0069630263756917</v>
      </c>
      <c r="L49" s="65">
        <f t="shared" si="4"/>
        <v>2.2377210148466897E-2</v>
      </c>
      <c r="M49" s="65">
        <f t="shared" si="11"/>
        <v>0.45250196713565732</v>
      </c>
      <c r="N49" s="4">
        <f t="shared" si="12"/>
        <v>0.1155703999999993</v>
      </c>
      <c r="O49" s="9">
        <f t="shared" si="13"/>
        <v>1.0974956731202921</v>
      </c>
      <c r="P49" s="9">
        <f t="shared" si="19"/>
        <v>20.353191460275799</v>
      </c>
      <c r="Q49" s="9">
        <f t="shared" si="14"/>
        <v>2.4160609204629434E-2</v>
      </c>
      <c r="R49" s="9">
        <f t="shared" si="20"/>
        <v>0.44806145206991288</v>
      </c>
      <c r="S49" s="7">
        <f t="shared" si="5"/>
        <v>0.80310917046279939</v>
      </c>
      <c r="T49" s="7">
        <f t="shared" si="15"/>
        <v>0.44028618602091363</v>
      </c>
      <c r="U49" s="37">
        <f t="shared" si="16"/>
        <v>0.99018674969779041</v>
      </c>
      <c r="V49" s="86" t="str">
        <f t="shared" si="17"/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9"/>
        <v>20.946021600000002</v>
      </c>
      <c r="F50" s="9">
        <f t="shared" si="6"/>
        <v>0.46230049532195933</v>
      </c>
      <c r="G50" s="62">
        <v>2515.3398058252501</v>
      </c>
      <c r="H50" s="63">
        <v>23.015999999999998</v>
      </c>
      <c r="I50" s="9">
        <f t="shared" si="10"/>
        <v>1.0959999999999999</v>
      </c>
      <c r="J50" s="9">
        <f t="shared" si="7"/>
        <v>1.0191605839416036</v>
      </c>
      <c r="K50" s="64">
        <f t="shared" si="8"/>
        <v>1.0105819411155843</v>
      </c>
      <c r="L50" s="65">
        <f t="shared" si="4"/>
        <v>2.2436116322324791E-2</v>
      </c>
      <c r="M50" s="65">
        <f t="shared" si="11"/>
        <v>0.47493808345798211</v>
      </c>
      <c r="N50" s="4">
        <f t="shared" si="12"/>
        <v>0.11957039999999708</v>
      </c>
      <c r="O50" s="9">
        <f t="shared" si="13"/>
        <v>1.135481028301885</v>
      </c>
      <c r="P50" s="9">
        <f t="shared" si="19"/>
        <v>21.488672488577684</v>
      </c>
      <c r="Q50" s="9">
        <f t="shared" si="14"/>
        <v>2.4996830562507101E-2</v>
      </c>
      <c r="R50" s="9">
        <f t="shared" si="20"/>
        <v>0.47305828263242</v>
      </c>
      <c r="S50" s="7">
        <f t="shared" si="5"/>
        <v>0.72144065682233371</v>
      </c>
      <c r="T50" s="7">
        <f t="shared" si="15"/>
        <v>0.46230049532195933</v>
      </c>
      <c r="U50" s="37">
        <f t="shared" si="16"/>
        <v>0.99604200865115844</v>
      </c>
      <c r="V50" s="86" t="str">
        <f t="shared" si="17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9"/>
        <v>21.943451200000002</v>
      </c>
      <c r="F51" s="9">
        <f t="shared" si="6"/>
        <v>0.48431480462300497</v>
      </c>
      <c r="G51" s="62">
        <v>2635.1178918169198</v>
      </c>
      <c r="H51" s="63">
        <v>24.096</v>
      </c>
      <c r="I51" s="9">
        <f t="shared" si="10"/>
        <v>1.0952727272727272</v>
      </c>
      <c r="J51" s="9">
        <f t="shared" si="7"/>
        <v>0.98605577689243207</v>
      </c>
      <c r="K51" s="64">
        <f t="shared" si="8"/>
        <v>0.97710697977156269</v>
      </c>
      <c r="L51" s="65">
        <f t="shared" si="4"/>
        <v>2.1707336860592893E-2</v>
      </c>
      <c r="M51" s="65">
        <f t="shared" si="11"/>
        <v>0.496645420318575</v>
      </c>
      <c r="N51" s="4">
        <f t="shared" si="12"/>
        <v>8.2570400000001598E-2</v>
      </c>
      <c r="O51" s="9">
        <f t="shared" si="13"/>
        <v>0.78411649287199903</v>
      </c>
      <c r="P51" s="9">
        <f t="shared" si="19"/>
        <v>22.272788981449683</v>
      </c>
      <c r="Q51" s="9">
        <f t="shared" si="14"/>
        <v>1.7261783002135368E-2</v>
      </c>
      <c r="R51" s="9">
        <f t="shared" si="20"/>
        <v>0.49032006563455538</v>
      </c>
      <c r="S51" s="7">
        <f t="shared" si="5"/>
        <v>0.59608898472300342</v>
      </c>
      <c r="T51" s="7">
        <f t="shared" si="15"/>
        <v>0.48431480462300497</v>
      </c>
      <c r="U51" s="37">
        <f t="shared" si="16"/>
        <v>0.98726384171636539</v>
      </c>
      <c r="V51" s="86" t="str">
        <f t="shared" si="17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9"/>
        <v>22.940880800000002</v>
      </c>
      <c r="F52" s="9">
        <f t="shared" si="6"/>
        <v>0.50632911392405067</v>
      </c>
      <c r="G52" s="62">
        <v>2754.8959778086</v>
      </c>
      <c r="H52" s="63">
        <v>25.166</v>
      </c>
      <c r="I52" s="9">
        <f t="shared" si="10"/>
        <v>1.0941739130434782</v>
      </c>
      <c r="J52" s="9">
        <f t="shared" si="7"/>
        <v>0.97790669951521925</v>
      </c>
      <c r="K52" s="64">
        <f t="shared" si="8"/>
        <v>0.96805969292182459</v>
      </c>
      <c r="L52" s="65">
        <f t="shared" si="4"/>
        <v>2.1527940550692775E-2</v>
      </c>
      <c r="M52" s="65">
        <f t="shared" si="11"/>
        <v>0.5181733608692678</v>
      </c>
      <c r="N52" s="4">
        <f t="shared" si="12"/>
        <v>7.2570400000000035E-2</v>
      </c>
      <c r="O52" s="9">
        <f t="shared" si="13"/>
        <v>0.68915310491794934</v>
      </c>
      <c r="P52" s="9">
        <f t="shared" si="19"/>
        <v>22.961942086367632</v>
      </c>
      <c r="Q52" s="9">
        <f t="shared" si="14"/>
        <v>1.5171229607439723E-2</v>
      </c>
      <c r="R52" s="9">
        <f t="shared" si="20"/>
        <v>0.5054912952419951</v>
      </c>
      <c r="S52" s="7">
        <f t="shared" si="5"/>
        <v>0.53816131807103662</v>
      </c>
      <c r="T52" s="7">
        <f t="shared" si="15"/>
        <v>0.50632911392405067</v>
      </c>
      <c r="U52" s="37">
        <f t="shared" si="16"/>
        <v>0.97552543881067577</v>
      </c>
      <c r="V52" s="86" t="str">
        <f t="shared" si="17"/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9"/>
        <v>23.938310399999999</v>
      </c>
      <c r="F53" s="9">
        <f t="shared" si="6"/>
        <v>0.52834342322509631</v>
      </c>
      <c r="G53" s="62">
        <v>2874.6740638002798</v>
      </c>
      <c r="H53" s="63">
        <v>26.234000000000002</v>
      </c>
      <c r="I53" s="9">
        <f t="shared" si="10"/>
        <v>1.0930833333333334</v>
      </c>
      <c r="J53" s="9">
        <f t="shared" si="7"/>
        <v>0.97705267972859766</v>
      </c>
      <c r="K53" s="64">
        <f t="shared" si="8"/>
        <v>0.96625023555187828</v>
      </c>
      <c r="L53" s="65">
        <f t="shared" si="4"/>
        <v>2.1509139894960873E-2</v>
      </c>
      <c r="M53" s="65">
        <f t="shared" si="11"/>
        <v>0.53968250076422863</v>
      </c>
      <c r="N53" s="4">
        <f t="shared" si="12"/>
        <v>7.0570400000004696E-2</v>
      </c>
      <c r="O53" s="9">
        <f t="shared" si="13"/>
        <v>0.67016042732718661</v>
      </c>
      <c r="P53" s="9">
        <f t="shared" si="19"/>
        <v>23.632102513694818</v>
      </c>
      <c r="Q53" s="9">
        <f t="shared" si="14"/>
        <v>1.4753118928501632E-2</v>
      </c>
      <c r="R53" s="9">
        <f t="shared" si="20"/>
        <v>0.52024441417049672</v>
      </c>
      <c r="S53" s="7">
        <f t="shared" si="5"/>
        <v>0.49162925797355012</v>
      </c>
      <c r="T53" s="7">
        <f t="shared" si="15"/>
        <v>0.52834342322509631</v>
      </c>
      <c r="U53" s="37">
        <f t="shared" si="16"/>
        <v>0.96398236636132129</v>
      </c>
      <c r="V53" s="86" t="str">
        <f t="shared" si="17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9"/>
        <v>24.935739999999999</v>
      </c>
      <c r="F54" s="9">
        <f t="shared" si="6"/>
        <v>0.55035773252614206</v>
      </c>
      <c r="G54" s="62">
        <v>2994.45214979196</v>
      </c>
      <c r="H54" s="63">
        <v>27.314</v>
      </c>
      <c r="I54" s="9">
        <f t="shared" si="10"/>
        <v>1.09256</v>
      </c>
      <c r="J54" s="9">
        <f t="shared" si="7"/>
        <v>0.98850406385003875</v>
      </c>
      <c r="K54" s="64">
        <f t="shared" si="8"/>
        <v>0.97710697977155947</v>
      </c>
      <c r="L54" s="65">
        <f t="shared" si="4"/>
        <v>2.1761234206935362E-2</v>
      </c>
      <c r="M54" s="65">
        <f t="shared" si="11"/>
        <v>0.56144373497116395</v>
      </c>
      <c r="N54" s="4">
        <f t="shared" si="12"/>
        <v>8.2570399999998045E-2</v>
      </c>
      <c r="O54" s="9">
        <f t="shared" si="13"/>
        <v>0.78411649287196528</v>
      </c>
      <c r="P54" s="9">
        <f t="shared" si="19"/>
        <v>24.416219006566784</v>
      </c>
      <c r="Q54" s="9">
        <f t="shared" si="14"/>
        <v>1.7261783002134625E-2</v>
      </c>
      <c r="R54" s="9">
        <f t="shared" si="20"/>
        <v>0.53750619717263137</v>
      </c>
      <c r="S54" s="7">
        <f t="shared" si="5"/>
        <v>0.51821900660068487</v>
      </c>
      <c r="T54" s="7">
        <f t="shared" si="15"/>
        <v>0.55035773252614206</v>
      </c>
      <c r="U54" s="37">
        <f t="shared" si="16"/>
        <v>0.95736431576752379</v>
      </c>
      <c r="V54" s="86" t="str">
        <f t="shared" si="17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9"/>
        <v>25.933169599999999</v>
      </c>
      <c r="F55" s="9">
        <f t="shared" si="6"/>
        <v>0.57237204182718771</v>
      </c>
      <c r="G55" s="62">
        <v>3114.2302357836402</v>
      </c>
      <c r="H55" s="63">
        <v>28.323</v>
      </c>
      <c r="I55" s="9">
        <f t="shared" si="10"/>
        <v>1.089346153846154</v>
      </c>
      <c r="J55" s="9">
        <f t="shared" si="7"/>
        <v>0.92624368887476627</v>
      </c>
      <c r="K55" s="64">
        <f t="shared" si="8"/>
        <v>0.91287124313843093</v>
      </c>
      <c r="L55" s="65">
        <f t="shared" si="4"/>
        <v>2.039061505503063E-2</v>
      </c>
      <c r="M55" s="65">
        <f t="shared" si="11"/>
        <v>0.58183435002619455</v>
      </c>
      <c r="N55" s="4">
        <f t="shared" si="12"/>
        <v>1.1570400000000092E-2</v>
      </c>
      <c r="O55" s="9">
        <f t="shared" si="13"/>
        <v>0.10987643839833734</v>
      </c>
      <c r="P55" s="9">
        <f t="shared" si="19"/>
        <v>24.526095444965122</v>
      </c>
      <c r="Q55" s="9">
        <f t="shared" si="14"/>
        <v>2.4188538997982905E-3</v>
      </c>
      <c r="R55" s="9">
        <f t="shared" si="20"/>
        <v>0.53992505107242972</v>
      </c>
      <c r="S55" s="7">
        <f t="shared" si="5"/>
        <v>0.67490859672484094</v>
      </c>
      <c r="T55" s="7">
        <f t="shared" si="15"/>
        <v>0.57237204182718771</v>
      </c>
      <c r="U55" s="37">
        <f t="shared" si="16"/>
        <v>0.92797039406168091</v>
      </c>
      <c r="V55" s="86" t="str">
        <f t="shared" si="17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26.9305992</v>
      </c>
      <c r="F56" s="9">
        <f t="shared" si="6"/>
        <v>0.59438635112823335</v>
      </c>
      <c r="G56" s="62">
        <v>3234.0083217753199</v>
      </c>
      <c r="H56" s="63">
        <v>29.391999999999999</v>
      </c>
      <c r="I56" s="9">
        <f t="shared" si="10"/>
        <v>1.0885925925925926</v>
      </c>
      <c r="J56" s="9">
        <f t="shared" si="7"/>
        <v>0.98200190528034759</v>
      </c>
      <c r="K56" s="64">
        <f t="shared" si="8"/>
        <v>0.96715496423684977</v>
      </c>
      <c r="L56" s="65">
        <f t="shared" si="4"/>
        <v>2.1618093677057734E-2</v>
      </c>
      <c r="M56" s="65">
        <f t="shared" si="11"/>
        <v>0.60345244370325224</v>
      </c>
      <c r="N56" s="4">
        <f t="shared" si="12"/>
        <v>7.1570399999998813E-2</v>
      </c>
      <c r="O56" s="9">
        <f t="shared" si="13"/>
        <v>0.67965676612253423</v>
      </c>
      <c r="P56" s="9">
        <f t="shared" si="19"/>
        <v>25.205752211087656</v>
      </c>
      <c r="Q56" s="9">
        <f t="shared" si="14"/>
        <v>1.4962174267969934E-2</v>
      </c>
      <c r="R56" s="9">
        <f t="shared" si="20"/>
        <v>0.55488722534039969</v>
      </c>
      <c r="S56" s="7">
        <f t="shared" si="5"/>
        <v>0.59513935084344816</v>
      </c>
      <c r="T56" s="7">
        <f t="shared" si="15"/>
        <v>0.59438635112823335</v>
      </c>
      <c r="U56" s="37">
        <f t="shared" si="16"/>
        <v>0.91952105112903559</v>
      </c>
      <c r="V56" s="86" t="str">
        <f t="shared" ref="V56:V94" si="21">IF(F56&lt;=$L$5,(R56-F56),"")</f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27.9280288</v>
      </c>
      <c r="F57" s="9">
        <f t="shared" si="6"/>
        <v>0.6164006604292791</v>
      </c>
      <c r="G57" s="62">
        <v>3353.7864077669901</v>
      </c>
      <c r="H57" s="63">
        <v>30.440999999999999</v>
      </c>
      <c r="I57" s="9">
        <f t="shared" si="10"/>
        <v>1.0871785714285713</v>
      </c>
      <c r="J57" s="9">
        <f t="shared" si="7"/>
        <v>0.96488288820997958</v>
      </c>
      <c r="K57" s="64">
        <f t="shared" si="8"/>
        <v>0.94906039053737679</v>
      </c>
      <c r="L57" s="65">
        <f t="shared" si="4"/>
        <v>2.1241230340340773E-2</v>
      </c>
      <c r="M57" s="65">
        <f t="shared" si="11"/>
        <v>0.62469367404359299</v>
      </c>
      <c r="N57" s="4">
        <f t="shared" si="12"/>
        <v>5.1570399999999239E-2</v>
      </c>
      <c r="O57" s="9">
        <f t="shared" si="13"/>
        <v>0.48972999021446861</v>
      </c>
      <c r="P57" s="9">
        <f t="shared" si="19"/>
        <v>25.695482201302124</v>
      </c>
      <c r="Q57" s="9">
        <f t="shared" si="14"/>
        <v>1.0781067478579386E-2</v>
      </c>
      <c r="R57" s="9">
        <f t="shared" si="20"/>
        <v>0.56566829281897912</v>
      </c>
      <c r="S57" s="7">
        <f t="shared" si="5"/>
        <v>0.56570070057769573</v>
      </c>
      <c r="T57" s="7">
        <f t="shared" si="15"/>
        <v>0.6164006604292791</v>
      </c>
      <c r="U57" s="37">
        <f t="shared" si="16"/>
        <v>0.90551307996678243</v>
      </c>
      <c r="V57" s="86" t="str">
        <f t="shared" si="21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28.9254584</v>
      </c>
      <c r="F58" s="9">
        <f t="shared" si="6"/>
        <v>0.63841496973032474</v>
      </c>
      <c r="G58" s="62">
        <v>3473.5644937586699</v>
      </c>
      <c r="H58" s="63">
        <v>31.515000000000001</v>
      </c>
      <c r="I58" s="9">
        <f t="shared" si="10"/>
        <v>1.0867241379310344</v>
      </c>
      <c r="J58" s="9">
        <f t="shared" si="7"/>
        <v>0.98829128986197201</v>
      </c>
      <c r="K58" s="64">
        <f t="shared" si="8"/>
        <v>0.97167860766172043</v>
      </c>
      <c r="L58" s="65">
        <f t="shared" si="4"/>
        <v>2.1756550134550842E-2</v>
      </c>
      <c r="M58" s="65">
        <f t="shared" si="11"/>
        <v>0.6464502241781438</v>
      </c>
      <c r="N58" s="4">
        <f t="shared" si="12"/>
        <v>7.6570400000001371E-2</v>
      </c>
      <c r="O58" s="9">
        <f t="shared" si="13"/>
        <v>0.72713846009957595</v>
      </c>
      <c r="P58" s="9">
        <f t="shared" si="19"/>
        <v>26.422620661401698</v>
      </c>
      <c r="Q58" s="9">
        <f t="shared" si="14"/>
        <v>1.6007450965318127E-2</v>
      </c>
      <c r="R58" s="9">
        <f t="shared" si="20"/>
        <v>0.58167574378429721</v>
      </c>
      <c r="S58" s="7">
        <f t="shared" si="5"/>
        <v>0.41945708312849284</v>
      </c>
      <c r="T58" s="7">
        <f t="shared" si="15"/>
        <v>0.63841496973032474</v>
      </c>
      <c r="U58" s="37">
        <f t="shared" si="16"/>
        <v>0.8997997402256348</v>
      </c>
      <c r="V58" s="86" t="str">
        <f t="shared" si="21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29.922888</v>
      </c>
      <c r="F59" s="9">
        <f t="shared" si="6"/>
        <v>0.66042927903137039</v>
      </c>
      <c r="G59" s="62">
        <v>3593.3425797503501</v>
      </c>
      <c r="H59" s="63">
        <v>32.603999999999999</v>
      </c>
      <c r="I59" s="9">
        <f t="shared" si="10"/>
        <v>1.0868</v>
      </c>
      <c r="J59" s="9">
        <f t="shared" si="7"/>
        <v>1.0020242914979745</v>
      </c>
      <c r="K59" s="64">
        <f t="shared" si="8"/>
        <v>0.98524953793632275</v>
      </c>
      <c r="L59" s="65">
        <f t="shared" si="4"/>
        <v>2.2058872680197569E-2</v>
      </c>
      <c r="M59" s="65">
        <f t="shared" si="11"/>
        <v>0.66850909685834137</v>
      </c>
      <c r="N59" s="4">
        <f t="shared" si="12"/>
        <v>9.1570399999998386E-2</v>
      </c>
      <c r="O59" s="9">
        <f t="shared" si="13"/>
        <v>0.86958354203059984</v>
      </c>
      <c r="P59" s="9">
        <f t="shared" si="19"/>
        <v>27.292204203432298</v>
      </c>
      <c r="Q59" s="9">
        <f t="shared" si="14"/>
        <v>1.9143281057360483E-2</v>
      </c>
      <c r="R59" s="9">
        <f t="shared" si="20"/>
        <v>0.60081902484165772</v>
      </c>
      <c r="S59" s="7">
        <f t="shared" si="5"/>
        <v>0.38242136182642777</v>
      </c>
      <c r="T59" s="7">
        <f t="shared" si="15"/>
        <v>0.66042927903137039</v>
      </c>
      <c r="U59" s="37">
        <f t="shared" si="16"/>
        <v>0.89874472563680408</v>
      </c>
      <c r="V59" s="86" t="str">
        <f t="shared" si="21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30.920317600000001</v>
      </c>
      <c r="F60" s="9">
        <f t="shared" si="6"/>
        <v>0.68244358833241614</v>
      </c>
      <c r="G60" s="62">
        <v>3713.1206657420298</v>
      </c>
      <c r="H60" s="63">
        <v>33.610999999999997</v>
      </c>
      <c r="I60" s="9">
        <f t="shared" si="10"/>
        <v>1.0842258064516128</v>
      </c>
      <c r="J60" s="9">
        <f t="shared" si="7"/>
        <v>0.92877331825890141</v>
      </c>
      <c r="K60" s="64">
        <f t="shared" si="8"/>
        <v>0.91106178576848129</v>
      </c>
      <c r="L60" s="65">
        <f t="shared" si="4"/>
        <v>2.0446303098709994E-2</v>
      </c>
      <c r="M60" s="65">
        <f t="shared" si="11"/>
        <v>0.68895539995705135</v>
      </c>
      <c r="N60" s="4">
        <f t="shared" si="12"/>
        <v>9.5703999999976475E-3</v>
      </c>
      <c r="O60" s="9">
        <f t="shared" si="13"/>
        <v>9.0883760807507166E-2</v>
      </c>
      <c r="P60" s="9">
        <f t="shared" si="19"/>
        <v>27.383087964239806</v>
      </c>
      <c r="Q60" s="9">
        <f t="shared" si="14"/>
        <v>2.000743220858716E-3</v>
      </c>
      <c r="R60" s="9">
        <f t="shared" si="20"/>
        <v>0.60281976806251647</v>
      </c>
      <c r="S60" s="7">
        <f t="shared" si="5"/>
        <v>0.38242136182643754</v>
      </c>
      <c r="T60" s="7">
        <f t="shared" si="15"/>
        <v>0.68244358833241614</v>
      </c>
      <c r="U60" s="37">
        <f t="shared" si="16"/>
        <v>0.87497647612616947</v>
      </c>
      <c r="V60" s="86" t="str">
        <f t="shared" si="21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31.917747200000001</v>
      </c>
      <c r="F61" s="9">
        <f t="shared" si="6"/>
        <v>0.70445789763346178</v>
      </c>
      <c r="G61" s="62">
        <v>3832.89875173371</v>
      </c>
      <c r="H61" s="63">
        <v>34.677999999999997</v>
      </c>
      <c r="I61" s="9">
        <f t="shared" si="10"/>
        <v>1.0836874999999999</v>
      </c>
      <c r="J61" s="9">
        <f t="shared" si="7"/>
        <v>0.98460118807313013</v>
      </c>
      <c r="K61" s="64">
        <f t="shared" si="8"/>
        <v>0.96534550686690346</v>
      </c>
      <c r="L61" s="65">
        <f t="shared" si="4"/>
        <v>2.1675315092418938E-2</v>
      </c>
      <c r="M61" s="65">
        <f t="shared" si="11"/>
        <v>0.71063071504947029</v>
      </c>
      <c r="N61" s="4">
        <f t="shared" si="12"/>
        <v>6.9570399999999921E-2</v>
      </c>
      <c r="O61" s="9">
        <f t="shared" si="13"/>
        <v>0.66066408853173786</v>
      </c>
      <c r="P61" s="9">
        <f t="shared" si="19"/>
        <v>28.043752052771545</v>
      </c>
      <c r="Q61" s="9">
        <f t="shared" si="14"/>
        <v>1.4544063589031105E-2</v>
      </c>
      <c r="R61" s="9">
        <f t="shared" si="20"/>
        <v>0.61736383165154762</v>
      </c>
      <c r="S61" s="7">
        <f t="shared" si="5"/>
        <v>0.28365943835422813</v>
      </c>
      <c r="T61" s="7">
        <f t="shared" si="15"/>
        <v>0.70445789763346178</v>
      </c>
      <c r="U61" s="37">
        <f t="shared" si="16"/>
        <v>0.86875478160069408</v>
      </c>
      <c r="V61" s="86" t="str">
        <f t="shared" si="21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32.915176799999998</v>
      </c>
      <c r="F62" s="9">
        <f t="shared" si="6"/>
        <v>0.72647220693450743</v>
      </c>
      <c r="G62" s="62">
        <v>3952.6768377253902</v>
      </c>
      <c r="H62" s="63">
        <v>35.686</v>
      </c>
      <c r="I62" s="9">
        <f t="shared" si="10"/>
        <v>1.0813939393939394</v>
      </c>
      <c r="J62" s="9">
        <f t="shared" si="7"/>
        <v>0.93213024715574988</v>
      </c>
      <c r="K62" s="64">
        <f t="shared" si="8"/>
        <v>0.91196651445345933</v>
      </c>
      <c r="L62" s="65">
        <f t="shared" si="4"/>
        <v>2.0520203569746834E-2</v>
      </c>
      <c r="M62" s="65">
        <f t="shared" si="11"/>
        <v>0.73115091861921711</v>
      </c>
      <c r="N62" s="4">
        <f t="shared" si="12"/>
        <v>1.0570400000005975E-2</v>
      </c>
      <c r="O62" s="9">
        <f t="shared" si="13"/>
        <v>0.10038009960298973</v>
      </c>
      <c r="P62" s="9">
        <f t="shared" si="19"/>
        <v>28.144132152374535</v>
      </c>
      <c r="Q62" s="9">
        <f t="shared" si="14"/>
        <v>2.2097985603299888E-3</v>
      </c>
      <c r="R62" s="9">
        <f t="shared" si="20"/>
        <v>0.61957363021187761</v>
      </c>
      <c r="S62" s="7">
        <f t="shared" si="5"/>
        <v>0.24662371705214581</v>
      </c>
      <c r="T62" s="7">
        <f t="shared" si="15"/>
        <v>0.72647220693450743</v>
      </c>
      <c r="U62" s="37">
        <f t="shared" si="16"/>
        <v>0.84739499661977602</v>
      </c>
      <c r="V62" s="86" t="str">
        <f t="shared" si="21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33.912606400000001</v>
      </c>
      <c r="F63" s="9">
        <f t="shared" si="6"/>
        <v>0.74848651623555318</v>
      </c>
      <c r="G63" s="62">
        <v>4072.45492371706</v>
      </c>
      <c r="H63" s="63">
        <v>36.755000000000003</v>
      </c>
      <c r="I63" s="9">
        <f t="shared" si="10"/>
        <v>1.0810294117647059</v>
      </c>
      <c r="J63" s="9">
        <f t="shared" si="7"/>
        <v>0.98887226227724356</v>
      </c>
      <c r="K63" s="64">
        <f t="shared" si="8"/>
        <v>0.96715496423685299</v>
      </c>
      <c r="L63" s="65">
        <f t="shared" si="4"/>
        <v>2.1769339840996008E-2</v>
      </c>
      <c r="M63" s="65">
        <f t="shared" si="11"/>
        <v>0.75292025846021315</v>
      </c>
      <c r="N63" s="4">
        <f t="shared" si="12"/>
        <v>7.1570399999998813E-2</v>
      </c>
      <c r="O63" s="9">
        <f t="shared" si="13"/>
        <v>0.67965676612253423</v>
      </c>
      <c r="P63" s="9">
        <f t="shared" si="19"/>
        <v>28.823788918497069</v>
      </c>
      <c r="Q63" s="9">
        <f t="shared" si="14"/>
        <v>1.4962174267969934E-2</v>
      </c>
      <c r="R63" s="9">
        <f t="shared" si="20"/>
        <v>0.63453580447984759</v>
      </c>
      <c r="S63" s="7">
        <f t="shared" si="5"/>
        <v>0.14121435642316305</v>
      </c>
      <c r="T63" s="7">
        <f t="shared" si="15"/>
        <v>0.74848651623555318</v>
      </c>
      <c r="U63" s="37">
        <f t="shared" si="16"/>
        <v>0.84276627883214095</v>
      </c>
      <c r="V63" s="86" t="str">
        <f t="shared" si="21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34.910035999999998</v>
      </c>
      <c r="F64" s="9">
        <f t="shared" si="6"/>
        <v>0.77050082553659882</v>
      </c>
      <c r="G64" s="62">
        <v>4192.2330097087397</v>
      </c>
      <c r="H64" s="63">
        <v>37.761000000000003</v>
      </c>
      <c r="I64" s="9">
        <f t="shared" si="10"/>
        <v>1.0788857142857144</v>
      </c>
      <c r="J64" s="9">
        <f t="shared" si="7"/>
        <v>0.93244352638966133</v>
      </c>
      <c r="K64" s="64">
        <f t="shared" si="8"/>
        <v>0.9101570570835098</v>
      </c>
      <c r="L64" s="65">
        <f t="shared" si="4"/>
        <v>2.0527100195699755E-2</v>
      </c>
      <c r="M64" s="65">
        <f t="shared" si="11"/>
        <v>0.77344735865591296</v>
      </c>
      <c r="N64" s="4">
        <f t="shared" si="12"/>
        <v>8.5704000000035307E-3</v>
      </c>
      <c r="O64" s="9">
        <f t="shared" si="13"/>
        <v>8.1387422012159552E-2</v>
      </c>
      <c r="P64" s="9">
        <f t="shared" si="19"/>
        <v>28.905176340509229</v>
      </c>
      <c r="Q64" s="9">
        <f t="shared" si="14"/>
        <v>1.7916878813904139E-3</v>
      </c>
      <c r="R64" s="9">
        <f t="shared" si="20"/>
        <v>0.63632749236123798</v>
      </c>
      <c r="S64" s="7">
        <f t="shared" si="5"/>
        <v>0.24092591377489631</v>
      </c>
      <c r="T64" s="7">
        <f t="shared" si="15"/>
        <v>0.77050082553659882</v>
      </c>
      <c r="U64" s="37">
        <f t="shared" si="16"/>
        <v>0.82271596798396185</v>
      </c>
      <c r="V64" s="86" t="str">
        <f t="shared" si="21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35.907465600000002</v>
      </c>
      <c r="F65" s="9">
        <f t="shared" si="6"/>
        <v>0.79251513483764446</v>
      </c>
      <c r="G65" s="62">
        <v>4312.0110957004199</v>
      </c>
      <c r="H65" s="63">
        <v>38.777000000000001</v>
      </c>
      <c r="I65" s="9">
        <f t="shared" si="10"/>
        <v>1.0771388888888889</v>
      </c>
      <c r="J65" s="9">
        <f t="shared" si="7"/>
        <v>0.9432395492173179</v>
      </c>
      <c r="K65" s="64">
        <f t="shared" si="8"/>
        <v>0.91920434393324468</v>
      </c>
      <c r="L65" s="65">
        <f t="shared" si="4"/>
        <v>2.0764767181448936E-2</v>
      </c>
      <c r="M65" s="65">
        <f t="shared" si="11"/>
        <v>0.79421212583736189</v>
      </c>
      <c r="N65" s="4">
        <f t="shared" si="12"/>
        <v>1.8570399999994436E-2</v>
      </c>
      <c r="O65" s="9">
        <f t="shared" si="13"/>
        <v>0.17635080996610802</v>
      </c>
      <c r="P65" s="9">
        <f t="shared" si="19"/>
        <v>29.081527150475338</v>
      </c>
      <c r="Q65" s="9">
        <f t="shared" si="14"/>
        <v>3.8822412760838314E-3</v>
      </c>
      <c r="R65" s="9">
        <f t="shared" si="20"/>
        <v>0.64020973363732181</v>
      </c>
      <c r="S65" s="7">
        <f t="shared" si="5"/>
        <v>0.35203307768112124</v>
      </c>
      <c r="T65" s="7">
        <f t="shared" si="15"/>
        <v>0.79251513483764446</v>
      </c>
      <c r="U65" s="37">
        <f t="shared" si="16"/>
        <v>0.80609413129059104</v>
      </c>
      <c r="V65" s="86" t="str">
        <f t="shared" si="21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36.904895199999999</v>
      </c>
      <c r="F66" s="9">
        <f t="shared" si="6"/>
        <v>0.81452944413869022</v>
      </c>
      <c r="G66" s="62">
        <v>4431.7891816921001</v>
      </c>
      <c r="H66" s="63">
        <v>39.792000000000002</v>
      </c>
      <c r="I66" s="9">
        <f t="shared" si="10"/>
        <v>1.0754594594594595</v>
      </c>
      <c r="J66" s="9">
        <f t="shared" si="7"/>
        <v>0.9437826698833941</v>
      </c>
      <c r="K66" s="64">
        <f t="shared" si="8"/>
        <v>0.91829961524827308</v>
      </c>
      <c r="L66" s="65">
        <f t="shared" si="4"/>
        <v>2.077672360777973E-2</v>
      </c>
      <c r="M66" s="65">
        <f t="shared" si="11"/>
        <v>0.81498884944514161</v>
      </c>
      <c r="N66" s="4">
        <f t="shared" si="12"/>
        <v>1.7570400000003872E-2</v>
      </c>
      <c r="O66" s="9">
        <f t="shared" si="13"/>
        <v>0.16685447117079413</v>
      </c>
      <c r="P66" s="9">
        <f t="shared" si="19"/>
        <v>29.248381621646132</v>
      </c>
      <c r="Q66" s="9">
        <f t="shared" si="14"/>
        <v>3.6731859366162718E-3</v>
      </c>
      <c r="R66" s="9">
        <f t="shared" si="20"/>
        <v>0.64388291957393806</v>
      </c>
      <c r="S66" s="7">
        <f t="shared" si="5"/>
        <v>0.42420525252618269</v>
      </c>
      <c r="T66" s="7">
        <f t="shared" si="15"/>
        <v>0.81452944413869022</v>
      </c>
      <c r="U66" s="37">
        <f t="shared" si="16"/>
        <v>0.79005120132907902</v>
      </c>
      <c r="V66" s="86" t="str">
        <f t="shared" si="21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37.902324800000002</v>
      </c>
      <c r="F67" s="9">
        <f t="shared" si="6"/>
        <v>0.83654375343973586</v>
      </c>
      <c r="G67" s="62">
        <v>4551.5672676837803</v>
      </c>
      <c r="H67" s="63">
        <v>40.801000000000002</v>
      </c>
      <c r="I67" s="9">
        <f t="shared" si="10"/>
        <v>1.0737105263157896</v>
      </c>
      <c r="J67" s="9">
        <f t="shared" si="7"/>
        <v>0.93973186931692876</v>
      </c>
      <c r="K67" s="64">
        <f t="shared" si="8"/>
        <v>0.91287124313843093</v>
      </c>
      <c r="L67" s="65">
        <f t="shared" si="4"/>
        <v>2.0687548031192708E-2</v>
      </c>
      <c r="M67" s="65">
        <f t="shared" si="11"/>
        <v>0.83567639747633427</v>
      </c>
      <c r="N67" s="4">
        <f t="shared" si="12"/>
        <v>1.1570399999996539E-2</v>
      </c>
      <c r="O67" s="9">
        <f t="shared" si="13"/>
        <v>0.10987643839830361</v>
      </c>
      <c r="P67" s="9">
        <f t="shared" si="19"/>
        <v>29.358258060044435</v>
      </c>
      <c r="Q67" s="9">
        <f t="shared" si="14"/>
        <v>2.418853899797548E-3</v>
      </c>
      <c r="R67" s="9">
        <f t="shared" si="20"/>
        <v>0.64630177347373563</v>
      </c>
      <c r="S67" s="7">
        <f t="shared" si="5"/>
        <v>0.40521257493537988</v>
      </c>
      <c r="T67" s="7">
        <f t="shared" si="15"/>
        <v>0.83654375343973586</v>
      </c>
      <c r="U67" s="37">
        <f t="shared" si="16"/>
        <v>0.77338761202961748</v>
      </c>
      <c r="V67" s="86" t="str">
        <f t="shared" si="21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38.899754399999999</v>
      </c>
      <c r="F68" s="9">
        <f t="shared" si="6"/>
        <v>0.85855806274078161</v>
      </c>
      <c r="G68" s="62">
        <v>4671.3453536754496</v>
      </c>
      <c r="H68" s="63">
        <v>41.863</v>
      </c>
      <c r="I68" s="9">
        <f t="shared" si="10"/>
        <v>1.0734102564102563</v>
      </c>
      <c r="J68" s="9">
        <f t="shared" si="7"/>
        <v>0.98937008814466021</v>
      </c>
      <c r="K68" s="64">
        <f t="shared" si="8"/>
        <v>0.9608218634420328</v>
      </c>
      <c r="L68" s="65">
        <f t="shared" si="4"/>
        <v>2.1780299133619379E-2</v>
      </c>
      <c r="M68" s="65">
        <f t="shared" si="11"/>
        <v>0.85745669660995361</v>
      </c>
      <c r="N68" s="4">
        <f t="shared" si="12"/>
        <v>6.4570400000000916E-2</v>
      </c>
      <c r="O68" s="9">
        <f t="shared" si="13"/>
        <v>0.61318239455472978</v>
      </c>
      <c r="P68" s="9">
        <f t="shared" si="19"/>
        <v>29.971440454599165</v>
      </c>
      <c r="Q68" s="9">
        <f t="shared" si="14"/>
        <v>1.3498786891683651E-2</v>
      </c>
      <c r="R68" s="9">
        <f t="shared" si="20"/>
        <v>0.65980056036541923</v>
      </c>
      <c r="S68" s="7">
        <f t="shared" si="5"/>
        <v>0.32069515965629747</v>
      </c>
      <c r="T68" s="7">
        <f t="shared" si="15"/>
        <v>0.85855806274078161</v>
      </c>
      <c r="U68" s="37">
        <f t="shared" si="16"/>
        <v>0.76948557632590786</v>
      </c>
      <c r="V68" s="86" t="str">
        <f t="shared" si="21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39.897184000000003</v>
      </c>
      <c r="F69" s="9">
        <f t="shared" si="6"/>
        <v>0.88057237204182726</v>
      </c>
      <c r="G69" s="62">
        <v>4791.1234396671298</v>
      </c>
      <c r="H69" s="63">
        <v>42.914000000000001</v>
      </c>
      <c r="I69" s="9">
        <f t="shared" si="10"/>
        <v>1.0728500000000001</v>
      </c>
      <c r="J69" s="9">
        <f t="shared" si="7"/>
        <v>0.97963368597660605</v>
      </c>
      <c r="K69" s="64">
        <f t="shared" si="8"/>
        <v>0.95086984790732632</v>
      </c>
      <c r="L69" s="65">
        <f t="shared" si="4"/>
        <v>2.1565958964812462E-2</v>
      </c>
      <c r="M69" s="65">
        <f t="shared" si="11"/>
        <v>0.87902265557476611</v>
      </c>
      <c r="N69" s="4">
        <f t="shared" si="12"/>
        <v>5.3570399999998131E-2</v>
      </c>
      <c r="O69" s="9">
        <f t="shared" si="13"/>
        <v>0.50872266780526509</v>
      </c>
      <c r="P69" s="9">
        <f t="shared" si="19"/>
        <v>30.480163122404431</v>
      </c>
      <c r="Q69" s="9">
        <f t="shared" si="14"/>
        <v>1.119917815751822E-2</v>
      </c>
      <c r="R69" s="9">
        <f t="shared" si="20"/>
        <v>0.67099973852293748</v>
      </c>
      <c r="S69" s="7">
        <f t="shared" si="5"/>
        <v>0.2447244492930708</v>
      </c>
      <c r="T69" s="7">
        <f t="shared" si="15"/>
        <v>0.88057237204182726</v>
      </c>
      <c r="U69" s="37">
        <f t="shared" si="16"/>
        <v>0.76334749083820963</v>
      </c>
      <c r="V69" s="86" t="str">
        <f t="shared" si="21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40.8946136</v>
      </c>
      <c r="F70" s="9">
        <f t="shared" si="6"/>
        <v>0.9025866813428729</v>
      </c>
      <c r="G70" s="62">
        <v>4910.90152565881</v>
      </c>
      <c r="H70" s="63">
        <v>43.945999999999998</v>
      </c>
      <c r="I70" s="9">
        <f t="shared" si="10"/>
        <v>1.0718536585365852</v>
      </c>
      <c r="J70" s="9">
        <f t="shared" si="7"/>
        <v>0.96281800391389116</v>
      </c>
      <c r="K70" s="64">
        <f t="shared" si="8"/>
        <v>0.93368000289282171</v>
      </c>
      <c r="L70" s="65">
        <f t="shared" si="4"/>
        <v>2.1195773338775811E-2</v>
      </c>
      <c r="M70" s="65">
        <f t="shared" si="11"/>
        <v>0.90021842891354187</v>
      </c>
      <c r="N70" s="4">
        <f t="shared" si="12"/>
        <v>3.4570399999999779E-2</v>
      </c>
      <c r="O70" s="9">
        <f t="shared" si="13"/>
        <v>0.32829223069261448</v>
      </c>
      <c r="P70" s="9">
        <f t="shared" si="19"/>
        <v>30.808455353097045</v>
      </c>
      <c r="Q70" s="9">
        <f t="shared" si="14"/>
        <v>7.2271267075974576E-3</v>
      </c>
      <c r="R70" s="9">
        <f t="shared" si="20"/>
        <v>0.67822686523053499</v>
      </c>
      <c r="S70" s="7">
        <f t="shared" si="5"/>
        <v>0.23427847661812409</v>
      </c>
      <c r="T70" s="7">
        <f t="shared" si="15"/>
        <v>0.9025866813428729</v>
      </c>
      <c r="U70" s="37">
        <f t="shared" si="16"/>
        <v>0.7534025559208728</v>
      </c>
      <c r="V70" s="86" t="str">
        <f t="shared" si="21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41.892043200000003</v>
      </c>
      <c r="F71" s="9">
        <f t="shared" si="6"/>
        <v>0.92460099064391865</v>
      </c>
      <c r="G71" s="62">
        <v>5030.6796116504902</v>
      </c>
      <c r="H71" s="63">
        <v>44.96</v>
      </c>
      <c r="I71" s="9">
        <f t="shared" si="10"/>
        <v>1.0704761904761906</v>
      </c>
      <c r="J71" s="9">
        <f t="shared" si="7"/>
        <v>0.94724199288256494</v>
      </c>
      <c r="K71" s="64">
        <f t="shared" si="8"/>
        <v>0.91739488656330159</v>
      </c>
      <c r="L71" s="65">
        <f t="shared" si="4"/>
        <v>2.0852878214255695E-2</v>
      </c>
      <c r="M71" s="65">
        <f t="shared" si="11"/>
        <v>0.92107130712779761</v>
      </c>
      <c r="N71" s="4">
        <f t="shared" si="12"/>
        <v>1.6570399999999097E-2</v>
      </c>
      <c r="O71" s="9">
        <f t="shared" si="13"/>
        <v>0.15735813237534532</v>
      </c>
      <c r="P71" s="9">
        <f t="shared" si="19"/>
        <v>30.965813485472392</v>
      </c>
      <c r="Q71" s="9">
        <f t="shared" si="14"/>
        <v>3.4641305971457419E-3</v>
      </c>
      <c r="R71" s="9">
        <f t="shared" si="20"/>
        <v>0.68169099582768078</v>
      </c>
      <c r="S71" s="7">
        <f t="shared" si="5"/>
        <v>0.28270980447467026</v>
      </c>
      <c r="T71" s="7">
        <f t="shared" si="15"/>
        <v>0.92460099064391865</v>
      </c>
      <c r="U71" s="37">
        <f t="shared" si="16"/>
        <v>0.74010664598099019</v>
      </c>
      <c r="V71" s="86" t="str">
        <f t="shared" si="21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42.8894728</v>
      </c>
      <c r="F72" s="9">
        <f t="shared" si="6"/>
        <v>0.94661529994496429</v>
      </c>
      <c r="G72" s="62">
        <v>5150.4576976421704</v>
      </c>
      <c r="H72" s="63">
        <v>45.996000000000002</v>
      </c>
      <c r="I72" s="9">
        <f t="shared" si="10"/>
        <v>1.0696744186046512</v>
      </c>
      <c r="J72" s="9">
        <f t="shared" si="7"/>
        <v>0.96851900165231886</v>
      </c>
      <c r="K72" s="64">
        <f t="shared" si="8"/>
        <v>0.93729891763272088</v>
      </c>
      <c r="L72" s="65">
        <f t="shared" si="4"/>
        <v>2.1321276866314121E-2</v>
      </c>
      <c r="M72" s="65">
        <f t="shared" si="11"/>
        <v>0.94239258399411174</v>
      </c>
      <c r="N72" s="4">
        <f t="shared" si="12"/>
        <v>3.8570400000004668E-2</v>
      </c>
      <c r="O72" s="9">
        <f t="shared" si="13"/>
        <v>0.36627758587427489</v>
      </c>
      <c r="P72" s="9">
        <f t="shared" si="19"/>
        <v>31.332091071346667</v>
      </c>
      <c r="Q72" s="9">
        <f t="shared" si="14"/>
        <v>8.0633480654766082E-3</v>
      </c>
      <c r="R72" s="9">
        <f t="shared" si="20"/>
        <v>0.68975434389315737</v>
      </c>
      <c r="S72" s="7">
        <f t="shared" si="5"/>
        <v>0.32829223069260183</v>
      </c>
      <c r="T72" s="7">
        <f t="shared" si="15"/>
        <v>0.94661529994496429</v>
      </c>
      <c r="U72" s="37">
        <f t="shared" si="16"/>
        <v>0.73191826379808089</v>
      </c>
      <c r="V72" s="86" t="str">
        <f t="shared" si="21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43.886902400000004</v>
      </c>
      <c r="F73" s="9">
        <f t="shared" si="6"/>
        <v>0.96862960924600994</v>
      </c>
      <c r="G73" s="62">
        <v>5270.2357836338497</v>
      </c>
      <c r="H73" s="63">
        <v>47.005000000000003</v>
      </c>
      <c r="I73" s="9">
        <f t="shared" si="10"/>
        <v>1.0682954545454546</v>
      </c>
      <c r="J73" s="9">
        <f t="shared" si="7"/>
        <v>0.944495266461015</v>
      </c>
      <c r="K73" s="64">
        <f t="shared" si="8"/>
        <v>0.91287124313843093</v>
      </c>
      <c r="L73" s="65">
        <f t="shared" si="4"/>
        <v>2.079241092924634E-2</v>
      </c>
      <c r="M73" s="65">
        <f t="shared" si="11"/>
        <v>0.96318499492335807</v>
      </c>
      <c r="N73" s="4">
        <f t="shared" si="12"/>
        <v>1.1570399999996539E-2</v>
      </c>
      <c r="O73" s="9">
        <f t="shared" si="13"/>
        <v>0.10987643839830361</v>
      </c>
      <c r="P73" s="9">
        <f t="shared" si="19"/>
        <v>31.44196750974497</v>
      </c>
      <c r="Q73" s="9">
        <f t="shared" si="14"/>
        <v>2.418853899797548E-3</v>
      </c>
      <c r="R73" s="9">
        <f t="shared" si="20"/>
        <v>0.69217319779295494</v>
      </c>
      <c r="S73" s="7">
        <f t="shared" si="5"/>
        <v>0.35488197931975712</v>
      </c>
      <c r="T73" s="7">
        <f t="shared" si="15"/>
        <v>0.96862960924600994</v>
      </c>
      <c r="U73" s="37">
        <f t="shared" si="16"/>
        <v>0.71862954826038594</v>
      </c>
      <c r="V73" s="86" t="str">
        <f t="shared" si="21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44.884332000000001</v>
      </c>
      <c r="F74" s="9">
        <f t="shared" si="6"/>
        <v>0.99064391854705569</v>
      </c>
      <c r="G74" s="62">
        <v>5390.0138696255199</v>
      </c>
      <c r="H74" s="63">
        <v>48.033999999999999</v>
      </c>
      <c r="I74" s="9">
        <f t="shared" si="10"/>
        <v>1.0674222222222223</v>
      </c>
      <c r="J74" s="9">
        <f t="shared" si="7"/>
        <v>0.96400466336344748</v>
      </c>
      <c r="K74" s="64">
        <f t="shared" si="8"/>
        <v>0.93096581683790058</v>
      </c>
      <c r="L74" s="65">
        <f t="shared" si="4"/>
        <v>2.1221896826933352E-2</v>
      </c>
      <c r="M74" s="65">
        <f t="shared" si="11"/>
        <v>0.98440689175029139</v>
      </c>
      <c r="N74" s="4">
        <f t="shared" si="12"/>
        <v>3.1570399999999665E-2</v>
      </c>
      <c r="O74" s="9">
        <f t="shared" si="13"/>
        <v>0.299803214306403</v>
      </c>
      <c r="P74" s="9">
        <f t="shared" si="19"/>
        <v>31.741770724051374</v>
      </c>
      <c r="Q74" s="9">
        <f t="shared" si="14"/>
        <v>6.599960689188839E-3</v>
      </c>
      <c r="R74" s="9">
        <f t="shared" si="20"/>
        <v>0.69877315848214383</v>
      </c>
      <c r="S74" s="7">
        <f t="shared" si="5"/>
        <v>0.33683893560848416</v>
      </c>
      <c r="T74" s="7">
        <f t="shared" si="15"/>
        <v>0.99064391854705569</v>
      </c>
      <c r="U74" s="37">
        <f t="shared" si="16"/>
        <v>0.70984179848610551</v>
      </c>
      <c r="V74" s="86" t="str">
        <f t="shared" si="21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45.881761600000004</v>
      </c>
      <c r="F75" s="9">
        <f t="shared" si="6"/>
        <v>1.0126582278481013</v>
      </c>
      <c r="G75" s="62">
        <v>5509.7919556172001</v>
      </c>
      <c r="H75" s="63">
        <v>49.076999999999998</v>
      </c>
      <c r="I75" s="9">
        <f t="shared" si="10"/>
        <v>1.0668913043478261</v>
      </c>
      <c r="J75" s="9">
        <f t="shared" si="7"/>
        <v>0.97760661817144423</v>
      </c>
      <c r="K75" s="64">
        <f t="shared" si="8"/>
        <v>0.94363201842753464</v>
      </c>
      <c r="L75" s="65">
        <f t="shared" si="4"/>
        <v>2.1521334467175437E-2</v>
      </c>
      <c r="M75" s="65">
        <f t="shared" si="11"/>
        <v>1.0059282262174669</v>
      </c>
      <c r="N75" s="4">
        <f t="shared" si="12"/>
        <v>4.5570399999995459E-2</v>
      </c>
      <c r="O75" s="9">
        <f t="shared" si="13"/>
        <v>0.43275195744201184</v>
      </c>
      <c r="P75" s="9">
        <f t="shared" si="19"/>
        <v>32.174522681493386</v>
      </c>
      <c r="Q75" s="9">
        <f t="shared" si="14"/>
        <v>9.5267354417614067E-3</v>
      </c>
      <c r="R75" s="9">
        <f t="shared" si="20"/>
        <v>0.70829989392390524</v>
      </c>
      <c r="S75" s="7">
        <f t="shared" si="5"/>
        <v>0.25896895748618837</v>
      </c>
      <c r="T75" s="7">
        <f t="shared" si="15"/>
        <v>1.0126582278481013</v>
      </c>
      <c r="U75" s="37">
        <f t="shared" si="16"/>
        <v>0.70412567762143818</v>
      </c>
      <c r="V75" s="86" t="str">
        <f t="shared" si="21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46.879191200000001</v>
      </c>
      <c r="F76" s="9">
        <f t="shared" si="6"/>
        <v>1.034672537149147</v>
      </c>
      <c r="G76" s="62">
        <v>5629.5700416088803</v>
      </c>
      <c r="H76" s="63">
        <v>50.12</v>
      </c>
      <c r="I76" s="9">
        <f t="shared" si="10"/>
        <v>1.0663829787234043</v>
      </c>
      <c r="J76" s="9">
        <f t="shared" si="7"/>
        <v>0.97807262569832332</v>
      </c>
      <c r="K76" s="64">
        <f t="shared" si="8"/>
        <v>0.94363201842753464</v>
      </c>
      <c r="L76" s="65">
        <f t="shared" si="4"/>
        <v>2.1531593301008772E-2</v>
      </c>
      <c r="M76" s="65">
        <f t="shared" si="11"/>
        <v>1.0274598195184756</v>
      </c>
      <c r="N76" s="4">
        <f t="shared" si="12"/>
        <v>4.5570400000002564E-2</v>
      </c>
      <c r="O76" s="9">
        <f t="shared" si="13"/>
        <v>0.43275195744207928</v>
      </c>
      <c r="P76" s="9">
        <f t="shared" si="19"/>
        <v>32.607274638935465</v>
      </c>
      <c r="Q76" s="9">
        <f t="shared" si="14"/>
        <v>9.5267354417628899E-3</v>
      </c>
      <c r="R76" s="9">
        <f t="shared" si="20"/>
        <v>0.7178266293656681</v>
      </c>
      <c r="S76" s="7">
        <f t="shared" si="5"/>
        <v>0.21053762962961564</v>
      </c>
      <c r="T76" s="7">
        <f t="shared" si="15"/>
        <v>1.034672537149147</v>
      </c>
      <c r="U76" s="37">
        <f t="shared" si="16"/>
        <v>0.69864204490456983</v>
      </c>
      <c r="V76" s="86" t="str">
        <f t="shared" si="21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47.876620799999998</v>
      </c>
      <c r="F77" s="9">
        <f t="shared" si="6"/>
        <v>1.0566868464501926</v>
      </c>
      <c r="G77" s="62">
        <v>5749.3481276005596</v>
      </c>
      <c r="H77" s="63">
        <v>51.136000000000003</v>
      </c>
      <c r="I77" s="9">
        <f t="shared" si="10"/>
        <v>1.0653333333333335</v>
      </c>
      <c r="J77" s="9">
        <f t="shared" si="7"/>
        <v>0.95369211514393482</v>
      </c>
      <c r="K77" s="64">
        <f t="shared" si="8"/>
        <v>0.91920434393325112</v>
      </c>
      <c r="L77" s="65">
        <f t="shared" si="4"/>
        <v>2.0994873200747052E-2</v>
      </c>
      <c r="M77" s="65">
        <f t="shared" si="11"/>
        <v>1.0484546927192226</v>
      </c>
      <c r="N77" s="4">
        <f t="shared" si="12"/>
        <v>1.8570400000008647E-2</v>
      </c>
      <c r="O77" s="9">
        <f t="shared" si="13"/>
        <v>0.17635080996624297</v>
      </c>
      <c r="P77" s="9">
        <f t="shared" si="19"/>
        <v>32.783625448901709</v>
      </c>
      <c r="Q77" s="9">
        <f t="shared" si="14"/>
        <v>3.8822412760868021E-3</v>
      </c>
      <c r="R77" s="9">
        <f t="shared" si="20"/>
        <v>0.72170887064175493</v>
      </c>
      <c r="S77" s="7">
        <f t="shared" si="5"/>
        <v>0.25706968972708522</v>
      </c>
      <c r="T77" s="7">
        <f t="shared" si="15"/>
        <v>1.0566868464501926</v>
      </c>
      <c r="U77" s="37">
        <f t="shared" si="16"/>
        <v>0.68835484800012181</v>
      </c>
      <c r="V77" s="86" t="str">
        <f t="shared" si="21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48.874050400000002</v>
      </c>
      <c r="F78" s="9">
        <f t="shared" si="6"/>
        <v>1.0787011557512385</v>
      </c>
      <c r="G78" s="62">
        <v>5869.1262135922398</v>
      </c>
      <c r="H78" s="63">
        <v>52.168999999999997</v>
      </c>
      <c r="I78" s="9">
        <f t="shared" si="10"/>
        <v>1.0646734693877551</v>
      </c>
      <c r="J78" s="9">
        <f t="shared" si="7"/>
        <v>0.97025053192508415</v>
      </c>
      <c r="K78" s="64">
        <f t="shared" si="8"/>
        <v>0.93458473157779332</v>
      </c>
      <c r="L78" s="65">
        <f t="shared" si="4"/>
        <v>2.1359395309302899E-2</v>
      </c>
      <c r="M78" s="65">
        <f t="shared" si="11"/>
        <v>1.0698140880285256</v>
      </c>
      <c r="N78" s="4">
        <f t="shared" si="12"/>
        <v>3.5570399999990343E-2</v>
      </c>
      <c r="O78" s="9">
        <f t="shared" si="13"/>
        <v>0.3377885694879284</v>
      </c>
      <c r="P78" s="9">
        <f t="shared" si="19"/>
        <v>33.121414018389636</v>
      </c>
      <c r="Q78" s="9">
        <f t="shared" si="14"/>
        <v>7.4361820470650172E-3</v>
      </c>
      <c r="R78" s="9">
        <f t="shared" si="20"/>
        <v>0.72914505268881991</v>
      </c>
      <c r="S78" s="7">
        <f t="shared" si="5"/>
        <v>0.29030687551100171</v>
      </c>
      <c r="T78" s="7">
        <f t="shared" si="15"/>
        <v>1.0787011557512385</v>
      </c>
      <c r="U78" s="37">
        <f t="shared" si="16"/>
        <v>0.68156239560511178</v>
      </c>
      <c r="V78" s="86" t="str">
        <f t="shared" si="21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49.871479999999998</v>
      </c>
      <c r="F79" s="9">
        <f t="shared" si="6"/>
        <v>1.1007154650522841</v>
      </c>
      <c r="G79" s="62">
        <v>5988.90429958392</v>
      </c>
      <c r="H79" s="63">
        <v>53.176000000000002</v>
      </c>
      <c r="I79" s="9">
        <f t="shared" si="10"/>
        <v>1.06352</v>
      </c>
      <c r="J79" s="9">
        <f t="shared" si="7"/>
        <v>0.94685572438694621</v>
      </c>
      <c r="K79" s="64">
        <f t="shared" si="8"/>
        <v>0.91106178576848773</v>
      </c>
      <c r="L79" s="65">
        <f t="shared" si="4"/>
        <v>2.0844374780119895E-2</v>
      </c>
      <c r="M79" s="65">
        <f t="shared" si="11"/>
        <v>1.0906584628086455</v>
      </c>
      <c r="N79" s="4">
        <f t="shared" si="12"/>
        <v>9.5704000000083056E-3</v>
      </c>
      <c r="O79" s="9">
        <f t="shared" si="13"/>
        <v>9.0883760807608377E-2</v>
      </c>
      <c r="P79" s="9">
        <f t="shared" si="19"/>
        <v>33.212297779197243</v>
      </c>
      <c r="Q79" s="9">
        <f t="shared" si="14"/>
        <v>2.0007432208609438E-3</v>
      </c>
      <c r="R79" s="9">
        <f t="shared" si="20"/>
        <v>0.73114579590968087</v>
      </c>
      <c r="S79" s="7">
        <f t="shared" si="5"/>
        <v>0.30998177008085015</v>
      </c>
      <c r="T79" s="7">
        <f t="shared" si="15"/>
        <v>1.1007154650522841</v>
      </c>
      <c r="U79" s="37">
        <f t="shared" si="16"/>
        <v>0.67037099224155505</v>
      </c>
      <c r="V79" s="86" t="str">
        <f t="shared" si="21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50.868909600000002</v>
      </c>
      <c r="F80" s="9">
        <f t="shared" si="6"/>
        <v>1.1227297743533298</v>
      </c>
      <c r="G80" s="62">
        <v>6108.6823855755902</v>
      </c>
      <c r="H80" s="63">
        <v>54.198</v>
      </c>
      <c r="I80" s="9">
        <f t="shared" si="10"/>
        <v>1.0627058823529412</v>
      </c>
      <c r="J80" s="9">
        <f t="shared" si="7"/>
        <v>0.96169600354256468</v>
      </c>
      <c r="K80" s="64">
        <f t="shared" si="8"/>
        <v>0.92463271604308683</v>
      </c>
      <c r="L80" s="65">
        <f t="shared" si="4"/>
        <v>2.1171073275565541E-2</v>
      </c>
      <c r="M80" s="65">
        <f t="shared" si="11"/>
        <v>1.111829536084211</v>
      </c>
      <c r="N80" s="4">
        <f t="shared" si="12"/>
        <v>2.4570399999994663E-2</v>
      </c>
      <c r="O80" s="9">
        <f t="shared" si="13"/>
        <v>0.23332884273853108</v>
      </c>
      <c r="P80" s="9">
        <f t="shared" si="19"/>
        <v>33.445626621935773</v>
      </c>
      <c r="Q80" s="9">
        <f t="shared" si="14"/>
        <v>5.1365733129010698E-3</v>
      </c>
      <c r="R80" s="9">
        <f t="shared" si="20"/>
        <v>0.73628236922258194</v>
      </c>
      <c r="S80" s="7">
        <f t="shared" si="5"/>
        <v>0.28394052998255692</v>
      </c>
      <c r="T80" s="7">
        <f t="shared" si="15"/>
        <v>1.1227297743533298</v>
      </c>
      <c r="U80" s="37">
        <f t="shared" si="16"/>
        <v>0.66222594860694117</v>
      </c>
      <c r="V80" s="86" t="str">
        <f t="shared" si="21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51.866339199999999</v>
      </c>
      <c r="F81" s="9">
        <f t="shared" si="6"/>
        <v>1.1447440836543754</v>
      </c>
      <c r="G81" s="62">
        <v>6228.4604715672704</v>
      </c>
      <c r="H81" s="63">
        <v>55.244</v>
      </c>
      <c r="I81" s="9">
        <f t="shared" si="10"/>
        <v>1.0623846153846155</v>
      </c>
      <c r="J81" s="9">
        <f t="shared" si="7"/>
        <v>0.98457751067989219</v>
      </c>
      <c r="K81" s="64">
        <f t="shared" si="8"/>
        <v>0.94634620448245577</v>
      </c>
      <c r="L81" s="65">
        <f t="shared" si="4"/>
        <v>2.1674793850960754E-2</v>
      </c>
      <c r="M81" s="65">
        <f t="shared" si="11"/>
        <v>1.1335043299351717</v>
      </c>
      <c r="N81" s="4">
        <f t="shared" si="12"/>
        <v>4.8570400000002678E-2</v>
      </c>
      <c r="O81" s="9">
        <f t="shared" si="13"/>
        <v>0.46124097382829082</v>
      </c>
      <c r="P81" s="9">
        <f t="shared" si="19"/>
        <v>33.906867595764062</v>
      </c>
      <c r="Q81" s="9">
        <f t="shared" si="14"/>
        <v>1.015390146017151E-2</v>
      </c>
      <c r="R81" s="9">
        <f t="shared" si="20"/>
        <v>0.74643627068275342</v>
      </c>
      <c r="S81" s="7">
        <f t="shared" si="5"/>
        <v>0.24392219859164496</v>
      </c>
      <c r="T81" s="7">
        <f t="shared" si="15"/>
        <v>1.1447440836543754</v>
      </c>
      <c r="U81" s="37">
        <f t="shared" si="16"/>
        <v>0.65852088163213651</v>
      </c>
      <c r="V81" s="86" t="str">
        <f t="shared" si="21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52.863768800000003</v>
      </c>
      <c r="F82" s="9">
        <f t="shared" si="6"/>
        <v>1.1667583929554211</v>
      </c>
      <c r="G82" s="62">
        <v>6348.2385575589497</v>
      </c>
      <c r="H82" s="63">
        <v>56.274999999999999</v>
      </c>
      <c r="I82" s="9">
        <f t="shared" si="10"/>
        <v>1.0617924528301887</v>
      </c>
      <c r="J82" s="9">
        <f t="shared" si="7"/>
        <v>0.97099955575299746</v>
      </c>
      <c r="K82" s="64">
        <f t="shared" si="8"/>
        <v>0.93277527420785022</v>
      </c>
      <c r="L82" s="65">
        <f t="shared" si="4"/>
        <v>2.1375884551524435E-2</v>
      </c>
      <c r="M82" s="65">
        <f t="shared" si="11"/>
        <v>1.1548802144866961</v>
      </c>
      <c r="N82" s="4">
        <f t="shared" si="12"/>
        <v>3.3570399999995004E-2</v>
      </c>
      <c r="O82" s="9">
        <f t="shared" si="13"/>
        <v>0.31879589189716567</v>
      </c>
      <c r="P82" s="9">
        <f t="shared" si="19"/>
        <v>34.22566348766123</v>
      </c>
      <c r="Q82" s="9">
        <f t="shared" si="14"/>
        <v>7.0180713681269281E-3</v>
      </c>
      <c r="R82" s="9">
        <f t="shared" si="20"/>
        <v>0.75345434205088035</v>
      </c>
      <c r="S82" s="7">
        <f t="shared" si="5"/>
        <v>0.24120700540327367</v>
      </c>
      <c r="T82" s="7">
        <f t="shared" si="15"/>
        <v>1.1667583929554211</v>
      </c>
      <c r="U82" s="37">
        <f t="shared" si="16"/>
        <v>0.65240908329680281</v>
      </c>
      <c r="V82" s="86" t="str">
        <f t="shared" si="21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53.861198399999999</v>
      </c>
      <c r="F83" s="9">
        <f t="shared" si="6"/>
        <v>1.1887727022564667</v>
      </c>
      <c r="G83" s="62">
        <v>6468.0166435506299</v>
      </c>
      <c r="H83" s="63">
        <v>57.256999999999998</v>
      </c>
      <c r="I83" s="9">
        <f t="shared" si="10"/>
        <v>1.0603148148148147</v>
      </c>
      <c r="J83" s="9">
        <f t="shared" si="7"/>
        <v>0.9261400352795286</v>
      </c>
      <c r="K83" s="64">
        <f t="shared" si="8"/>
        <v>0.88844356864414098</v>
      </c>
      <c r="L83" s="65">
        <f t="shared" si="4"/>
        <v>2.03883331927249E-2</v>
      </c>
      <c r="M83" s="65">
        <f t="shared" si="11"/>
        <v>1.1752685476794209</v>
      </c>
      <c r="N83" s="4">
        <f t="shared" si="12"/>
        <v>1.5429599999997379E-2</v>
      </c>
      <c r="O83" s="9">
        <f t="shared" si="13"/>
        <v>0.14652470907753271</v>
      </c>
      <c r="P83" s="9">
        <f t="shared" si="19"/>
        <v>34.372188196738762</v>
      </c>
      <c r="Q83" s="9">
        <f t="shared" si="14"/>
        <v>3.2256402658785406E-3</v>
      </c>
      <c r="R83" s="9">
        <f t="shared" si="20"/>
        <v>0.75667998231675893</v>
      </c>
      <c r="S83" s="7">
        <f t="shared" si="5"/>
        <v>0.2520541034289297</v>
      </c>
      <c r="T83" s="7">
        <f t="shared" si="15"/>
        <v>1.1887727022564667</v>
      </c>
      <c r="U83" s="37">
        <f t="shared" si="16"/>
        <v>0.64383581421525393</v>
      </c>
      <c r="V83" s="86" t="str">
        <f t="shared" si="21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54.858628000000003</v>
      </c>
      <c r="F84" s="9">
        <f t="shared" si="6"/>
        <v>1.2107870115575126</v>
      </c>
      <c r="G84" s="62">
        <v>6587.7947295423101</v>
      </c>
      <c r="H84" s="63">
        <v>58.226999999999997</v>
      </c>
      <c r="I84" s="9">
        <f t="shared" si="10"/>
        <v>1.0586727272727272</v>
      </c>
      <c r="J84" s="9">
        <f t="shared" si="7"/>
        <v>0.91624160612774042</v>
      </c>
      <c r="K84" s="64">
        <f t="shared" si="8"/>
        <v>0.87758682442445657</v>
      </c>
      <c r="L84" s="65">
        <f t="shared" si="4"/>
        <v>2.0170426111782949E-2</v>
      </c>
      <c r="M84" s="65">
        <f t="shared" si="11"/>
        <v>1.1954389737912039</v>
      </c>
      <c r="N84" s="4">
        <f t="shared" si="12"/>
        <v>2.7429600000004939E-2</v>
      </c>
      <c r="O84" s="9">
        <f t="shared" si="13"/>
        <v>0.26048077462244629</v>
      </c>
      <c r="P84" s="9">
        <f t="shared" si="19"/>
        <v>34.632668971361205</v>
      </c>
      <c r="Q84" s="9">
        <f t="shared" si="14"/>
        <v>5.7343043395145033E-3</v>
      </c>
      <c r="R84" s="9">
        <f t="shared" si="20"/>
        <v>0.76241428665627342</v>
      </c>
      <c r="S84" s="7">
        <f t="shared" si="5"/>
        <v>0.20077387393373572</v>
      </c>
      <c r="T84" s="7">
        <f t="shared" si="15"/>
        <v>1.2107870115575126</v>
      </c>
      <c r="U84" s="37">
        <f t="shared" si="16"/>
        <v>0.63776930765303719</v>
      </c>
      <c r="V84" s="86" t="str">
        <f t="shared" si="21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55.8560576</v>
      </c>
      <c r="F85" s="9">
        <f t="shared" si="6"/>
        <v>1.2328013208585582</v>
      </c>
      <c r="G85" s="62">
        <v>6707.5728155339903</v>
      </c>
      <c r="H85" s="63">
        <v>59.255000000000003</v>
      </c>
      <c r="I85" s="9">
        <f t="shared" si="10"/>
        <v>1.058125</v>
      </c>
      <c r="J85" s="9">
        <f t="shared" si="7"/>
        <v>0.97152982870644378</v>
      </c>
      <c r="K85" s="64">
        <f t="shared" si="8"/>
        <v>0.93006108815293553</v>
      </c>
      <c r="L85" s="65">
        <f t="shared" si="4"/>
        <v>2.1387558144335583E-2</v>
      </c>
      <c r="M85" s="65">
        <f t="shared" si="11"/>
        <v>1.2168265319355396</v>
      </c>
      <c r="N85" s="4">
        <f t="shared" si="12"/>
        <v>3.0570400000009101E-2</v>
      </c>
      <c r="O85" s="9">
        <f t="shared" si="13"/>
        <v>0.29030687551108908</v>
      </c>
      <c r="P85" s="9">
        <f t="shared" si="19"/>
        <v>34.922975846872298</v>
      </c>
      <c r="Q85" s="9">
        <f t="shared" si="14"/>
        <v>6.3909053497212794E-3</v>
      </c>
      <c r="R85" s="9">
        <f t="shared" si="20"/>
        <v>0.76880519200599473</v>
      </c>
      <c r="S85" s="7">
        <f t="shared" si="5"/>
        <v>0.13226652615659104</v>
      </c>
      <c r="T85" s="7">
        <f t="shared" si="15"/>
        <v>1.2328013208585582</v>
      </c>
      <c r="U85" s="37">
        <f t="shared" si="16"/>
        <v>0.63181166076572826</v>
      </c>
      <c r="V85" s="86" t="str">
        <f t="shared" si="21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56.853487200000004</v>
      </c>
      <c r="F86" s="9">
        <f t="shared" si="6"/>
        <v>1.2548156301596038</v>
      </c>
      <c r="G86" s="62">
        <v>6827.3509015256604</v>
      </c>
      <c r="H86" s="63">
        <v>60.277000000000001</v>
      </c>
      <c r="I86" s="9">
        <f t="shared" si="10"/>
        <v>1.0574912280701754</v>
      </c>
      <c r="J86" s="9">
        <f t="shared" si="7"/>
        <v>0.96643827662292281</v>
      </c>
      <c r="K86" s="64">
        <f t="shared" si="8"/>
        <v>0.92463271604308683</v>
      </c>
      <c r="L86" s="65">
        <f t="shared" si="4"/>
        <v>2.127547114194657E-2</v>
      </c>
      <c r="M86" s="65">
        <f t="shared" si="11"/>
        <v>1.2381020030774861</v>
      </c>
      <c r="N86" s="4">
        <f t="shared" si="12"/>
        <v>2.4570399999994663E-2</v>
      </c>
      <c r="O86" s="9">
        <f t="shared" si="13"/>
        <v>0.23332884273853108</v>
      </c>
      <c r="P86" s="9">
        <f t="shared" si="19"/>
        <v>35.156304689610828</v>
      </c>
      <c r="Q86" s="9">
        <f t="shared" si="14"/>
        <v>5.1365733129010698E-3</v>
      </c>
      <c r="R86" s="9">
        <f t="shared" si="20"/>
        <v>0.7739417653188958</v>
      </c>
      <c r="S86" s="7">
        <f t="shared" si="5"/>
        <v>0.17974822013361208</v>
      </c>
      <c r="T86" s="7">
        <f t="shared" si="15"/>
        <v>1.2548156301596038</v>
      </c>
      <c r="U86" s="37">
        <f t="shared" si="16"/>
        <v>0.62510339486984823</v>
      </c>
      <c r="V86" s="86" t="str">
        <f t="shared" si="21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57.8509168</v>
      </c>
      <c r="F87" s="9">
        <f t="shared" si="6"/>
        <v>1.2768299394606495</v>
      </c>
      <c r="G87" s="62">
        <v>6947.1289875173397</v>
      </c>
      <c r="H87" s="63">
        <v>61.296999999999997</v>
      </c>
      <c r="I87" s="9">
        <f t="shared" si="10"/>
        <v>1.0568448275862068</v>
      </c>
      <c r="J87" s="9">
        <f t="shared" si="7"/>
        <v>0.96513695613161776</v>
      </c>
      <c r="K87" s="64">
        <f t="shared" si="8"/>
        <v>0.9228232586731373</v>
      </c>
      <c r="L87" s="65">
        <f t="shared" si="4"/>
        <v>2.124682347015119E-2</v>
      </c>
      <c r="M87" s="65">
        <f t="shared" si="11"/>
        <v>1.2593488265476374</v>
      </c>
      <c r="N87" s="4">
        <f t="shared" si="12"/>
        <v>2.2570399999999324E-2</v>
      </c>
      <c r="O87" s="9">
        <f t="shared" si="13"/>
        <v>0.21433616514776838</v>
      </c>
      <c r="P87" s="9">
        <f t="shared" si="19"/>
        <v>35.370640854758598</v>
      </c>
      <c r="Q87" s="9">
        <f t="shared" si="14"/>
        <v>4.7184626339629807E-3</v>
      </c>
      <c r="R87" s="9">
        <f t="shared" si="20"/>
        <v>0.77866022795285883</v>
      </c>
      <c r="S87" s="7">
        <f t="shared" si="5"/>
        <v>0.24635630015168627</v>
      </c>
      <c r="T87" s="7">
        <f t="shared" si="15"/>
        <v>1.2768299394606495</v>
      </c>
      <c r="U87" s="37">
        <f t="shared" si="16"/>
        <v>0.6183038500043454</v>
      </c>
      <c r="V87" s="86" t="str">
        <f t="shared" si="21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58.848346400000004</v>
      </c>
      <c r="F88" s="9">
        <f t="shared" si="6"/>
        <v>1.2988442487616951</v>
      </c>
      <c r="G88" s="62">
        <v>7066.9070735090199</v>
      </c>
      <c r="H88" s="63">
        <v>62.29</v>
      </c>
      <c r="I88" s="9">
        <f t="shared" si="10"/>
        <v>1.0557627118644068</v>
      </c>
      <c r="J88" s="9">
        <f t="shared" si="7"/>
        <v>0.94055225557874655</v>
      </c>
      <c r="K88" s="64">
        <f t="shared" si="8"/>
        <v>0.89839558417885379</v>
      </c>
      <c r="L88" s="65">
        <f t="shared" si="4"/>
        <v>2.0705608268106693E-2</v>
      </c>
      <c r="M88" s="65">
        <f t="shared" si="11"/>
        <v>1.2800544348157441</v>
      </c>
      <c r="N88" s="4">
        <f t="shared" si="12"/>
        <v>4.4296000000016988E-3</v>
      </c>
      <c r="O88" s="9">
        <f t="shared" si="13"/>
        <v>4.2064982328135408E-2</v>
      </c>
      <c r="P88" s="9">
        <f t="shared" si="19"/>
        <v>35.412705837086733</v>
      </c>
      <c r="Q88" s="9">
        <f t="shared" si="14"/>
        <v>9.2603153171459348E-4</v>
      </c>
      <c r="R88" s="9">
        <f t="shared" si="20"/>
        <v>0.77958625948457339</v>
      </c>
      <c r="S88" s="7">
        <f t="shared" si="5"/>
        <v>0.30333433292411638</v>
      </c>
      <c r="T88" s="7">
        <f t="shared" si="15"/>
        <v>1.2988442487616951</v>
      </c>
      <c r="U88" s="37">
        <f t="shared" si="16"/>
        <v>0.6090258650576762</v>
      </c>
      <c r="V88" s="86" t="str">
        <f t="shared" si="21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59.845776000000001</v>
      </c>
      <c r="F89" s="9">
        <f t="shared" si="6"/>
        <v>1.3208585580627408</v>
      </c>
      <c r="G89" s="62">
        <v>7186.6851595007001</v>
      </c>
      <c r="H89" s="63">
        <v>63.292000000000002</v>
      </c>
      <c r="I89" s="9">
        <f t="shared" si="10"/>
        <v>1.0548666666666666</v>
      </c>
      <c r="J89" s="9">
        <f t="shared" si="7"/>
        <v>0.94988308159009271</v>
      </c>
      <c r="K89" s="64">
        <f t="shared" si="8"/>
        <v>0.90653814234361707</v>
      </c>
      <c r="L89" s="65">
        <f t="shared" si="4"/>
        <v>2.0911019957954712E-2</v>
      </c>
      <c r="M89" s="65">
        <f t="shared" si="11"/>
        <v>1.3009654547736988</v>
      </c>
      <c r="N89" s="4">
        <f t="shared" si="12"/>
        <v>4.5704000000057476E-3</v>
      </c>
      <c r="O89" s="9">
        <f t="shared" si="13"/>
        <v>4.3402066830566667E-2</v>
      </c>
      <c r="P89" s="9">
        <f t="shared" si="19"/>
        <v>35.456107903917299</v>
      </c>
      <c r="Q89" s="9">
        <f t="shared" si="14"/>
        <v>9.5546652351275005E-4</v>
      </c>
      <c r="R89" s="9">
        <f t="shared" si="20"/>
        <v>0.78054172600808613</v>
      </c>
      <c r="S89" s="7">
        <f t="shared" si="5"/>
        <v>0.26046709989454953</v>
      </c>
      <c r="T89" s="7">
        <f t="shared" si="15"/>
        <v>1.3208585580627408</v>
      </c>
      <c r="U89" s="37">
        <f t="shared" si="16"/>
        <v>0.59997113923663736</v>
      </c>
      <c r="V89" s="86" t="str">
        <f t="shared" si="21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60.843205600000005</v>
      </c>
      <c r="F90" s="9">
        <f t="shared" si="6"/>
        <v>1.3428728673637866</v>
      </c>
      <c r="G90" s="62">
        <v>7306.4632454923803</v>
      </c>
      <c r="H90" s="63">
        <v>64.347999999999999</v>
      </c>
      <c r="I90" s="9">
        <f t="shared" si="10"/>
        <v>1.0548852459016393</v>
      </c>
      <c r="J90" s="9">
        <f t="shared" si="7"/>
        <v>1.0010567539006627</v>
      </c>
      <c r="K90" s="64">
        <f t="shared" si="8"/>
        <v>0.95539349133219054</v>
      </c>
      <c r="L90" s="65">
        <f t="shared" si="4"/>
        <v>2.2037573008269955E-2</v>
      </c>
      <c r="M90" s="65">
        <f t="shared" si="11"/>
        <v>1.3230030277819689</v>
      </c>
      <c r="N90" s="4">
        <f t="shared" si="12"/>
        <v>5.8570399999993583E-2</v>
      </c>
      <c r="O90" s="9">
        <f t="shared" si="13"/>
        <v>0.55620436178223931</v>
      </c>
      <c r="P90" s="9">
        <f t="shared" si="19"/>
        <v>36.012312265699542</v>
      </c>
      <c r="Q90" s="9">
        <f t="shared" si="14"/>
        <v>1.2244454854864927E-2</v>
      </c>
      <c r="R90" s="9">
        <f t="shared" si="20"/>
        <v>0.79278618086295105</v>
      </c>
      <c r="S90" s="7">
        <f t="shared" si="5"/>
        <v>0.16930224745868633</v>
      </c>
      <c r="T90" s="7">
        <f t="shared" si="15"/>
        <v>1.3428728673637866</v>
      </c>
      <c r="U90" s="37">
        <f t="shared" si="16"/>
        <v>0.59923232541052229</v>
      </c>
      <c r="V90" s="86" t="str">
        <f t="shared" si="21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61.840635200000001</v>
      </c>
      <c r="F91" s="9">
        <f t="shared" si="6"/>
        <v>1.3648871766648323</v>
      </c>
      <c r="G91" s="62">
        <v>7426.2413314840496</v>
      </c>
      <c r="H91" s="63">
        <v>65.376000000000005</v>
      </c>
      <c r="I91" s="9">
        <f t="shared" si="10"/>
        <v>1.054451612903226</v>
      </c>
      <c r="J91" s="9">
        <f t="shared" si="7"/>
        <v>0.97491434165443513</v>
      </c>
      <c r="K91" s="64">
        <f t="shared" si="8"/>
        <v>0.93006108815293553</v>
      </c>
      <c r="L91" s="65">
        <f t="shared" si="4"/>
        <v>2.1462065859206059E-2</v>
      </c>
      <c r="M91" s="65">
        <f t="shared" si="11"/>
        <v>1.3444650936411748</v>
      </c>
      <c r="N91" s="4">
        <f t="shared" si="12"/>
        <v>3.0570400000009101E-2</v>
      </c>
      <c r="O91" s="9">
        <f t="shared" si="13"/>
        <v>0.29030687551108908</v>
      </c>
      <c r="P91" s="9">
        <f t="shared" si="19"/>
        <v>36.302619141210634</v>
      </c>
      <c r="Q91" s="9">
        <f t="shared" si="14"/>
        <v>6.3909053497212794E-3</v>
      </c>
      <c r="R91" s="9">
        <f t="shared" si="20"/>
        <v>0.79917708621267236</v>
      </c>
      <c r="S91" s="7">
        <f t="shared" si="5"/>
        <v>0.15044327831810542</v>
      </c>
      <c r="T91" s="7">
        <f t="shared" si="15"/>
        <v>1.3648871766648323</v>
      </c>
      <c r="U91" s="37">
        <f t="shared" si="16"/>
        <v>0.59442010803589163</v>
      </c>
      <c r="V91" s="86" t="str">
        <f t="shared" si="21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62.838064800000005</v>
      </c>
      <c r="F92" s="9">
        <f t="shared" si="6"/>
        <v>1.3869014859658779</v>
      </c>
      <c r="G92" s="62">
        <v>7546.0194174757298</v>
      </c>
      <c r="H92" s="63">
        <v>66.352000000000004</v>
      </c>
      <c r="I92" s="9">
        <f t="shared" si="10"/>
        <v>1.0532063492063493</v>
      </c>
      <c r="J92" s="9">
        <f t="shared" si="7"/>
        <v>0.92669399565951194</v>
      </c>
      <c r="K92" s="64">
        <f t="shared" si="8"/>
        <v>0.88301519653429872</v>
      </c>
      <c r="L92" s="65">
        <f t="shared" si="4"/>
        <v>2.0400528247870378E-2</v>
      </c>
      <c r="M92" s="65">
        <f t="shared" si="11"/>
        <v>1.3648656218890451</v>
      </c>
      <c r="N92" s="4">
        <f t="shared" si="12"/>
        <v>2.1429600000004712E-2</v>
      </c>
      <c r="O92" s="9">
        <f t="shared" si="13"/>
        <v>0.20350274185002323</v>
      </c>
      <c r="P92" s="9">
        <f t="shared" si="19"/>
        <v>36.506121883060658</v>
      </c>
      <c r="Q92" s="9">
        <f t="shared" si="14"/>
        <v>4.4799723026972644E-3</v>
      </c>
      <c r="R92" s="9">
        <f t="shared" si="20"/>
        <v>0.80365705851536962</v>
      </c>
      <c r="S92" s="7">
        <f t="shared" si="5"/>
        <v>0.20389019247285523</v>
      </c>
      <c r="T92" s="7">
        <f t="shared" si="15"/>
        <v>1.3869014859658779</v>
      </c>
      <c r="U92" s="37">
        <f t="shared" si="16"/>
        <v>0.58881771628408841</v>
      </c>
      <c r="V92" s="86" t="str">
        <f t="shared" si="21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63.835494400000002</v>
      </c>
      <c r="F93" s="9">
        <f t="shared" si="6"/>
        <v>1.4089157952669236</v>
      </c>
      <c r="G93" s="62">
        <v>7665.79750346741</v>
      </c>
      <c r="H93" s="63">
        <v>67.349999999999994</v>
      </c>
      <c r="I93" s="9">
        <f t="shared" si="10"/>
        <v>1.0523437499999999</v>
      </c>
      <c r="J93" s="9">
        <f t="shared" si="7"/>
        <v>0.94835931700073339</v>
      </c>
      <c r="K93" s="64">
        <f t="shared" si="8"/>
        <v>0.90291922760371157</v>
      </c>
      <c r="L93" s="65">
        <f t="shared" ref="L93:L105" si="22">J93/$C$4</f>
        <v>2.0877475332982575E-2</v>
      </c>
      <c r="M93" s="65">
        <f t="shared" si="11"/>
        <v>1.3857430972220277</v>
      </c>
      <c r="N93" s="4">
        <f t="shared" si="12"/>
        <v>5.7039999999375368E-4</v>
      </c>
      <c r="O93" s="9">
        <f t="shared" si="13"/>
        <v>5.4167116488388302E-3</v>
      </c>
      <c r="P93" s="9">
        <f t="shared" si="19"/>
        <v>36.511538594709499</v>
      </c>
      <c r="Q93" s="9">
        <f t="shared" si="14"/>
        <v>1.1924516563211515E-4</v>
      </c>
      <c r="R93" s="9">
        <f t="shared" si="20"/>
        <v>0.80377630368100172</v>
      </c>
      <c r="S93" s="7">
        <f>SLOPE(R93:R97,F93:F97)</f>
        <v>0.24065849687447063</v>
      </c>
      <c r="T93" s="7">
        <f t="shared" si="15"/>
        <v>1.4089157952669236</v>
      </c>
      <c r="U93" s="37">
        <f t="shared" si="16"/>
        <v>0.58003269530428581</v>
      </c>
      <c r="V93" s="86" t="str">
        <f t="shared" si="21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64.832924000000006</v>
      </c>
      <c r="F94" s="9">
        <f t="shared" ref="F94:F105" si="23">D94/$C$4</f>
        <v>1.4309301045679692</v>
      </c>
      <c r="G94" s="62">
        <v>7785.5755894590902</v>
      </c>
      <c r="H94" s="63">
        <v>68.373000000000005</v>
      </c>
      <c r="I94" s="9">
        <f t="shared" si="10"/>
        <v>1.0518923076923077</v>
      </c>
      <c r="J94" s="9">
        <f t="shared" ref="J94:J105" si="24">(H94-H93)/I94</f>
        <v>0.97253301741916653</v>
      </c>
      <c r="K94" s="64">
        <f t="shared" ref="K94:K105" si="25">(H94-H93)/$G$12</f>
        <v>0.92553744472807131</v>
      </c>
      <c r="L94" s="65">
        <f t="shared" si="22"/>
        <v>2.140964265094478E-2</v>
      </c>
      <c r="M94" s="65">
        <f t="shared" si="11"/>
        <v>1.4071527398729724</v>
      </c>
      <c r="N94" s="4">
        <f t="shared" si="12"/>
        <v>2.5570400000006543E-2</v>
      </c>
      <c r="O94" s="9">
        <f t="shared" si="13"/>
        <v>0.24282518153404739</v>
      </c>
      <c r="P94" s="9">
        <f t="shared" si="19"/>
        <v>36.754363776243544</v>
      </c>
      <c r="Q94" s="9">
        <f t="shared" si="14"/>
        <v>5.3456286523730851E-3</v>
      </c>
      <c r="R94" s="9">
        <f t="shared" si="20"/>
        <v>0.80912193233337482</v>
      </c>
      <c r="S94" s="7">
        <f>SLOPE(R94:R98,F94:F98)</f>
        <v>0.24812185946051241</v>
      </c>
      <c r="T94" s="7">
        <f t="shared" si="15"/>
        <v>1.4309301045679692</v>
      </c>
      <c r="U94" s="37">
        <f t="shared" si="16"/>
        <v>0.57500647186773524</v>
      </c>
      <c r="V94" s="86" t="str">
        <f t="shared" si="21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6">D95*$C$6</f>
        <v>65.830353599999995</v>
      </c>
      <c r="F95" s="9">
        <f t="shared" si="23"/>
        <v>1.4529444138690149</v>
      </c>
      <c r="G95" s="62">
        <v>7905.3536754507704</v>
      </c>
      <c r="H95" s="63">
        <v>69.388999999999996</v>
      </c>
      <c r="I95" s="9">
        <f t="shared" ref="I95:I105" si="27">H95/D95</f>
        <v>1.0513484848484849</v>
      </c>
      <c r="J95" s="9">
        <f t="shared" si="24"/>
        <v>0.96637795616018984</v>
      </c>
      <c r="K95" s="64">
        <f t="shared" si="25"/>
        <v>0.91920434393323824</v>
      </c>
      <c r="L95" s="65">
        <f t="shared" si="22"/>
        <v>2.1274143228622783E-2</v>
      </c>
      <c r="M95" s="65">
        <f t="shared" ref="M95:M105" si="28">L95+M94</f>
        <v>1.4284268831015952</v>
      </c>
      <c r="N95" s="4">
        <f t="shared" ref="N95:N105" si="29">ABS((H95-H94)-(E95-E94))</f>
        <v>1.8570400000001541E-2</v>
      </c>
      <c r="O95" s="9">
        <f t="shared" ref="O95:O105" si="30">N95/($G$12-1)</f>
        <v>0.1763508099661755</v>
      </c>
      <c r="P95" s="9">
        <f t="shared" si="19"/>
        <v>36.930714586209717</v>
      </c>
      <c r="Q95" s="9">
        <f t="shared" ref="Q95:Q105" si="31">O95/$C$4</f>
        <v>3.8822412760853168E-3</v>
      </c>
      <c r="R95" s="9">
        <f t="shared" si="20"/>
        <v>0.81300417360946009</v>
      </c>
      <c r="S95" s="7"/>
      <c r="T95" s="7">
        <f t="shared" ref="T95:T105" si="32">IF(ABS((F95-R95))&gt;$L$4,F95,"")</f>
        <v>1.4529444138690149</v>
      </c>
      <c r="U95" s="37">
        <f t="shared" ref="U95:U105" si="33">R95/M95</f>
        <v>0.56916051022797509</v>
      </c>
      <c r="V95" s="86" t="str">
        <f t="shared" ref="V95:V105" si="34">IF(F95&lt;=$L$5,(R95-F95),"")</f>
        <v/>
      </c>
      <c r="W95" s="87" t="str">
        <f t="shared" ref="W95:W105" si="35">IF(F95&lt;=$L$5,$W$29,"")</f>
        <v/>
      </c>
      <c r="X95" s="7"/>
    </row>
    <row r="96" spans="2:24">
      <c r="B96" s="75"/>
      <c r="C96" s="76"/>
      <c r="D96" s="61">
        <v>67</v>
      </c>
      <c r="E96" s="4">
        <f t="shared" si="26"/>
        <v>66.827783199999999</v>
      </c>
      <c r="F96" s="9">
        <f t="shared" si="23"/>
        <v>1.4749587231700607</v>
      </c>
      <c r="G96" s="62">
        <v>8025.1317614424497</v>
      </c>
      <c r="H96" s="63">
        <v>70.427000000000007</v>
      </c>
      <c r="I96" s="9">
        <f t="shared" si="27"/>
        <v>1.0511492537313434</v>
      </c>
      <c r="J96" s="9">
        <f t="shared" si="24"/>
        <v>0.98749059309640796</v>
      </c>
      <c r="K96" s="64">
        <f t="shared" si="25"/>
        <v>0.93910837500267685</v>
      </c>
      <c r="L96" s="65">
        <f t="shared" si="22"/>
        <v>2.173892334829737E-2</v>
      </c>
      <c r="M96" s="65">
        <f t="shared" si="28"/>
        <v>1.4501658064498926</v>
      </c>
      <c r="N96" s="4">
        <f t="shared" si="29"/>
        <v>4.0570400000007112E-2</v>
      </c>
      <c r="O96" s="9">
        <f t="shared" si="30"/>
        <v>0.38527026346510507</v>
      </c>
      <c r="P96" s="9">
        <f t="shared" ref="P96:P105" si="36">O96+P95</f>
        <v>37.31598484967482</v>
      </c>
      <c r="Q96" s="9">
        <f t="shared" si="31"/>
        <v>8.4814587444161822E-3</v>
      </c>
      <c r="R96" s="9">
        <f t="shared" ref="R96:R105" si="37">Q96+R95</f>
        <v>0.82148563235387628</v>
      </c>
      <c r="S96" s="7"/>
      <c r="T96" s="7">
        <f t="shared" si="32"/>
        <v>1.4749587231700607</v>
      </c>
      <c r="U96" s="37">
        <f t="shared" si="33"/>
        <v>0.56647703917728598</v>
      </c>
      <c r="V96" s="86" t="str">
        <f t="shared" si="34"/>
        <v/>
      </c>
      <c r="W96" s="87" t="str">
        <f t="shared" si="35"/>
        <v/>
      </c>
      <c r="X96" s="7"/>
    </row>
    <row r="97" spans="2:24">
      <c r="B97" s="75"/>
      <c r="C97" s="76"/>
      <c r="D97" s="61">
        <v>68</v>
      </c>
      <c r="E97" s="4">
        <f t="shared" si="26"/>
        <v>67.825212800000003</v>
      </c>
      <c r="F97" s="9">
        <f t="shared" si="23"/>
        <v>1.4969730324711064</v>
      </c>
      <c r="G97" s="62">
        <v>8144.9098474341299</v>
      </c>
      <c r="H97" s="63">
        <v>71.412000000000006</v>
      </c>
      <c r="I97" s="9">
        <f t="shared" si="27"/>
        <v>1.0501764705882355</v>
      </c>
      <c r="J97" s="9">
        <f t="shared" si="24"/>
        <v>0.93793760152355277</v>
      </c>
      <c r="K97" s="64">
        <f t="shared" si="25"/>
        <v>0.891157754699062</v>
      </c>
      <c r="L97" s="65">
        <f t="shared" si="22"/>
        <v>2.0648048465020427E-2</v>
      </c>
      <c r="M97" s="65">
        <f t="shared" si="28"/>
        <v>1.470813854914913</v>
      </c>
      <c r="N97" s="4">
        <f t="shared" si="29"/>
        <v>1.242960000000437E-2</v>
      </c>
      <c r="O97" s="9">
        <f t="shared" si="30"/>
        <v>0.11803569269138865</v>
      </c>
      <c r="P97" s="9">
        <f t="shared" si="36"/>
        <v>37.434020542366206</v>
      </c>
      <c r="Q97" s="9">
        <f t="shared" si="31"/>
        <v>2.598474247471407E-3</v>
      </c>
      <c r="R97" s="9">
        <f t="shared" si="37"/>
        <v>0.82408410660134768</v>
      </c>
      <c r="S97" s="7"/>
      <c r="T97" s="7">
        <f t="shared" si="32"/>
        <v>1.4969730324711064</v>
      </c>
      <c r="U97" s="37">
        <f t="shared" si="33"/>
        <v>0.56029123185613527</v>
      </c>
      <c r="V97" s="86" t="str">
        <f t="shared" si="34"/>
        <v/>
      </c>
      <c r="W97" s="87" t="str">
        <f t="shared" si="35"/>
        <v/>
      </c>
      <c r="X97" s="7"/>
    </row>
    <row r="98" spans="2:24">
      <c r="B98" s="75"/>
      <c r="C98" s="76"/>
      <c r="D98" s="61">
        <v>69</v>
      </c>
      <c r="E98" s="4">
        <f t="shared" si="26"/>
        <v>68.822642400000007</v>
      </c>
      <c r="F98" s="9">
        <f t="shared" si="23"/>
        <v>1.518987341772152</v>
      </c>
      <c r="G98" s="62">
        <v>8264.6879334257992</v>
      </c>
      <c r="H98" s="63">
        <v>72.441999999999993</v>
      </c>
      <c r="I98" s="9">
        <f t="shared" si="27"/>
        <v>1.0498840579710145</v>
      </c>
      <c r="J98" s="9">
        <f t="shared" si="24"/>
        <v>0.98106071063746303</v>
      </c>
      <c r="K98" s="64">
        <f t="shared" si="25"/>
        <v>0.93187054552286575</v>
      </c>
      <c r="L98" s="65">
        <f t="shared" si="22"/>
        <v>2.1597373927076786E-2</v>
      </c>
      <c r="M98" s="65">
        <f t="shared" si="28"/>
        <v>1.4924112288419897</v>
      </c>
      <c r="N98" s="4">
        <f t="shared" si="29"/>
        <v>3.2570399999983124E-2</v>
      </c>
      <c r="O98" s="9">
        <f t="shared" si="30"/>
        <v>0.30929955310164936</v>
      </c>
      <c r="P98" s="9">
        <f t="shared" si="36"/>
        <v>37.743320095467858</v>
      </c>
      <c r="Q98" s="9">
        <f t="shared" si="31"/>
        <v>6.809016028654912E-3</v>
      </c>
      <c r="R98" s="9">
        <f t="shared" si="37"/>
        <v>0.83089312263000259</v>
      </c>
      <c r="S98" s="7"/>
      <c r="T98" s="7">
        <f t="shared" si="32"/>
        <v>1.518987341772152</v>
      </c>
      <c r="U98" s="37">
        <f t="shared" si="33"/>
        <v>0.5567454241648393</v>
      </c>
      <c r="V98" s="86" t="str">
        <f t="shared" si="34"/>
        <v/>
      </c>
      <c r="W98" s="87" t="str">
        <f t="shared" si="35"/>
        <v/>
      </c>
      <c r="X98" s="7"/>
    </row>
    <row r="99" spans="2:24">
      <c r="B99" s="75"/>
      <c r="C99" s="76"/>
      <c r="D99" s="61">
        <v>70</v>
      </c>
      <c r="E99" s="4">
        <f t="shared" si="26"/>
        <v>69.820071999999996</v>
      </c>
      <c r="F99" s="9">
        <f t="shared" si="23"/>
        <v>1.5410016510731976</v>
      </c>
      <c r="G99" s="62">
        <v>8384.4660194174794</v>
      </c>
      <c r="H99" s="63">
        <v>73.427999999999997</v>
      </c>
      <c r="I99" s="9">
        <f t="shared" si="27"/>
        <v>1.0489714285714284</v>
      </c>
      <c r="J99" s="9">
        <f t="shared" si="24"/>
        <v>0.93996840442338481</v>
      </c>
      <c r="K99" s="64">
        <f t="shared" si="25"/>
        <v>0.89206248338404004</v>
      </c>
      <c r="L99" s="65">
        <f t="shared" si="22"/>
        <v>2.0692755188186789E-2</v>
      </c>
      <c r="M99" s="65">
        <f t="shared" si="28"/>
        <v>1.5131039840301765</v>
      </c>
      <c r="N99" s="4">
        <f t="shared" si="29"/>
        <v>1.1429599999985385E-2</v>
      </c>
      <c r="O99" s="9">
        <f t="shared" si="30"/>
        <v>0.10853935389580487</v>
      </c>
      <c r="P99" s="9">
        <f t="shared" si="36"/>
        <v>37.851859449363666</v>
      </c>
      <c r="Q99" s="9">
        <f t="shared" si="31"/>
        <v>2.389418907997906E-3</v>
      </c>
      <c r="R99" s="9">
        <f t="shared" si="37"/>
        <v>0.83328254153800052</v>
      </c>
      <c r="S99" s="7"/>
      <c r="T99" s="7">
        <f t="shared" si="32"/>
        <v>1.5410016510731976</v>
      </c>
      <c r="U99" s="37">
        <f t="shared" si="33"/>
        <v>0.55071069161984443</v>
      </c>
      <c r="V99" s="86" t="str">
        <f t="shared" si="34"/>
        <v/>
      </c>
      <c r="W99" s="87" t="str">
        <f t="shared" si="35"/>
        <v/>
      </c>
      <c r="X99" s="7"/>
    </row>
    <row r="100" spans="2:24">
      <c r="B100" s="75"/>
      <c r="C100" s="76"/>
      <c r="D100" s="61">
        <v>71</v>
      </c>
      <c r="E100" s="4">
        <f t="shared" si="26"/>
        <v>70.8175016</v>
      </c>
      <c r="F100" s="9">
        <f t="shared" si="23"/>
        <v>1.5630159603742433</v>
      </c>
      <c r="G100" s="62">
        <v>8504.2441054091596</v>
      </c>
      <c r="H100" s="63">
        <v>74.459999999999994</v>
      </c>
      <c r="I100" s="9">
        <f t="shared" si="27"/>
        <v>1.048732394366197</v>
      </c>
      <c r="J100" s="9">
        <f t="shared" si="24"/>
        <v>0.98404512489927154</v>
      </c>
      <c r="K100" s="64">
        <f t="shared" si="25"/>
        <v>0.93368000289282171</v>
      </c>
      <c r="L100" s="65">
        <f t="shared" si="22"/>
        <v>2.1663073745718693E-2</v>
      </c>
      <c r="M100" s="65">
        <f t="shared" si="28"/>
        <v>1.5347670577758952</v>
      </c>
      <c r="N100" s="4">
        <f t="shared" si="29"/>
        <v>3.4570399999992674E-2</v>
      </c>
      <c r="O100" s="9">
        <f t="shared" si="30"/>
        <v>0.32829223069254704</v>
      </c>
      <c r="P100" s="9">
        <f t="shared" si="36"/>
        <v>38.180151680056213</v>
      </c>
      <c r="Q100" s="9">
        <f t="shared" si="31"/>
        <v>7.2271267075959727E-3</v>
      </c>
      <c r="R100" s="9">
        <f t="shared" si="37"/>
        <v>0.84050966824559648</v>
      </c>
      <c r="S100" s="7"/>
      <c r="T100" s="7">
        <f t="shared" si="32"/>
        <v>1.5630159603742433</v>
      </c>
      <c r="U100" s="37">
        <f t="shared" si="33"/>
        <v>0.5476464092626665</v>
      </c>
      <c r="V100" s="86" t="str">
        <f t="shared" si="34"/>
        <v/>
      </c>
      <c r="W100" s="87" t="str">
        <f t="shared" si="35"/>
        <v/>
      </c>
      <c r="X100" s="7"/>
    </row>
    <row r="101" spans="2:24">
      <c r="B101" s="75"/>
      <c r="C101" s="76"/>
      <c r="D101" s="61">
        <v>72</v>
      </c>
      <c r="E101" s="4">
        <f t="shared" si="26"/>
        <v>71.814931200000004</v>
      </c>
      <c r="F101" s="9">
        <f t="shared" si="23"/>
        <v>1.5850302696752889</v>
      </c>
      <c r="G101" s="62">
        <v>8624.0221914008398</v>
      </c>
      <c r="H101" s="63">
        <v>75.483000000000004</v>
      </c>
      <c r="I101" s="9">
        <f t="shared" si="27"/>
        <v>1.0483750000000001</v>
      </c>
      <c r="J101" s="9">
        <f t="shared" si="24"/>
        <v>0.97579587456779326</v>
      </c>
      <c r="K101" s="64">
        <f t="shared" si="25"/>
        <v>0.92553744472807131</v>
      </c>
      <c r="L101" s="65">
        <f t="shared" si="22"/>
        <v>2.1481472197419776E-2</v>
      </c>
      <c r="M101" s="65">
        <f t="shared" si="28"/>
        <v>1.5562485299733149</v>
      </c>
      <c r="N101" s="4">
        <f t="shared" si="29"/>
        <v>2.5570400000006543E-2</v>
      </c>
      <c r="O101" s="9">
        <f t="shared" si="30"/>
        <v>0.24282518153404739</v>
      </c>
      <c r="P101" s="9">
        <f t="shared" si="36"/>
        <v>38.422976861590257</v>
      </c>
      <c r="Q101" s="9">
        <f t="shared" si="31"/>
        <v>5.3456286523730851E-3</v>
      </c>
      <c r="R101" s="9">
        <f t="shared" si="37"/>
        <v>0.84585529689796957</v>
      </c>
      <c r="S101" s="7"/>
      <c r="T101" s="7">
        <f t="shared" si="32"/>
        <v>1.5850302696752889</v>
      </c>
      <c r="U101" s="37">
        <f t="shared" si="33"/>
        <v>0.54352198932677775</v>
      </c>
      <c r="V101" s="86" t="str">
        <f t="shared" si="34"/>
        <v/>
      </c>
      <c r="W101" s="87" t="str">
        <f t="shared" si="35"/>
        <v/>
      </c>
      <c r="X101" s="7"/>
    </row>
    <row r="102" spans="2:24">
      <c r="B102" s="75"/>
      <c r="C102" s="76"/>
      <c r="D102" s="61">
        <v>73</v>
      </c>
      <c r="E102" s="4">
        <f t="shared" si="26"/>
        <v>72.812360800000008</v>
      </c>
      <c r="F102" s="9">
        <f t="shared" si="23"/>
        <v>1.6070445789763348</v>
      </c>
      <c r="G102" s="62">
        <v>8743.80027739252</v>
      </c>
      <c r="H102" s="63">
        <v>75.539000000000001</v>
      </c>
      <c r="I102" s="9">
        <f t="shared" si="27"/>
        <v>1.0347808219178083</v>
      </c>
      <c r="J102" s="9">
        <f t="shared" si="24"/>
        <v>5.4117740504902222E-2</v>
      </c>
      <c r="K102" s="64">
        <f t="shared" si="25"/>
        <v>5.0664806358523017E-2</v>
      </c>
      <c r="L102" s="65">
        <f t="shared" si="22"/>
        <v>1.1913646781486456E-3</v>
      </c>
      <c r="M102" s="65">
        <f t="shared" si="28"/>
        <v>1.5574398946514636</v>
      </c>
      <c r="N102" s="4">
        <f t="shared" si="29"/>
        <v>0.94142960000000642</v>
      </c>
      <c r="O102" s="9">
        <f t="shared" si="30"/>
        <v>8.9401344336212443</v>
      </c>
      <c r="P102" s="9">
        <f t="shared" si="36"/>
        <v>47.363111295211503</v>
      </c>
      <c r="Q102" s="9">
        <f t="shared" si="31"/>
        <v>0.19681088461466692</v>
      </c>
      <c r="R102" s="9">
        <f t="shared" si="37"/>
        <v>1.0426661815126366</v>
      </c>
      <c r="S102" s="7"/>
      <c r="T102" s="7">
        <f t="shared" si="32"/>
        <v>1.6070445789763348</v>
      </c>
      <c r="U102" s="37">
        <f t="shared" si="33"/>
        <v>0.66947442729144468</v>
      </c>
      <c r="V102" s="86" t="str">
        <f t="shared" si="34"/>
        <v/>
      </c>
      <c r="W102" s="87" t="str">
        <f t="shared" si="35"/>
        <v/>
      </c>
      <c r="X102" s="7"/>
    </row>
    <row r="103" spans="2:24">
      <c r="B103" s="75"/>
      <c r="C103" s="76"/>
      <c r="D103" s="61">
        <v>74</v>
      </c>
      <c r="E103" s="4">
        <f t="shared" si="26"/>
        <v>73.809790399999997</v>
      </c>
      <c r="F103" s="9">
        <f t="shared" si="23"/>
        <v>1.6290588882773804</v>
      </c>
      <c r="G103" s="62">
        <v>8863.5783633841893</v>
      </c>
      <c r="H103" s="63">
        <v>75.503</v>
      </c>
      <c r="I103" s="9">
        <f t="shared" si="27"/>
        <v>1.0203108108108108</v>
      </c>
      <c r="J103" s="9">
        <f t="shared" si="24"/>
        <v>-3.5283366223859997E-2</v>
      </c>
      <c r="K103" s="64">
        <f t="shared" si="25"/>
        <v>-3.2570232659053268E-2</v>
      </c>
      <c r="L103" s="65">
        <f t="shared" si="22"/>
        <v>-7.7673893723412214E-4</v>
      </c>
      <c r="M103" s="65">
        <f t="shared" si="28"/>
        <v>1.5566631557142294</v>
      </c>
      <c r="N103" s="4">
        <f t="shared" si="29"/>
        <v>1.033429599999991</v>
      </c>
      <c r="O103" s="9">
        <f t="shared" si="30"/>
        <v>9.8137976027982194</v>
      </c>
      <c r="P103" s="9">
        <f t="shared" si="36"/>
        <v>57.176908898009721</v>
      </c>
      <c r="Q103" s="9">
        <f t="shared" si="31"/>
        <v>0.21604397584586066</v>
      </c>
      <c r="R103" s="9">
        <f t="shared" si="37"/>
        <v>1.2587101573584971</v>
      </c>
      <c r="S103" s="7"/>
      <c r="T103" s="7">
        <f t="shared" si="32"/>
        <v>1.6290588882773804</v>
      </c>
      <c r="U103" s="37">
        <f t="shared" si="33"/>
        <v>0.80859507256788299</v>
      </c>
      <c r="V103" s="86" t="str">
        <f t="shared" si="34"/>
        <v/>
      </c>
      <c r="W103" s="87" t="str">
        <f t="shared" si="35"/>
        <v/>
      </c>
      <c r="X103" s="7"/>
    </row>
    <row r="104" spans="2:24">
      <c r="B104" s="75"/>
      <c r="C104" s="76"/>
      <c r="D104" s="61">
        <v>75</v>
      </c>
      <c r="E104" s="4">
        <f t="shared" si="26"/>
        <v>74.807220000000001</v>
      </c>
      <c r="F104" s="9">
        <f t="shared" si="23"/>
        <v>1.6510731975784261</v>
      </c>
      <c r="G104" s="62">
        <v>8983.3564493758695</v>
      </c>
      <c r="H104" s="63">
        <v>75.503</v>
      </c>
      <c r="I104" s="9">
        <f t="shared" si="27"/>
        <v>1.0067066666666666</v>
      </c>
      <c r="J104" s="9">
        <f t="shared" si="24"/>
        <v>0</v>
      </c>
      <c r="K104" s="64">
        <f t="shared" si="25"/>
        <v>0</v>
      </c>
      <c r="L104" s="65">
        <f t="shared" si="22"/>
        <v>0</v>
      </c>
      <c r="M104" s="65">
        <f t="shared" si="28"/>
        <v>1.5566631557142294</v>
      </c>
      <c r="N104" s="4">
        <f t="shared" si="29"/>
        <v>0.9974296000000038</v>
      </c>
      <c r="O104" s="9">
        <f t="shared" si="30"/>
        <v>9.4719294061638148</v>
      </c>
      <c r="P104" s="9">
        <f t="shared" si="36"/>
        <v>66.648838304173537</v>
      </c>
      <c r="Q104" s="9">
        <f t="shared" si="31"/>
        <v>0.20851798362496016</v>
      </c>
      <c r="R104" s="9">
        <f t="shared" si="37"/>
        <v>1.4672281409834573</v>
      </c>
      <c r="S104" s="7"/>
      <c r="T104" s="7">
        <f t="shared" si="32"/>
        <v>1.6510731975784261</v>
      </c>
      <c r="U104" s="37">
        <f t="shared" si="33"/>
        <v>0.9425469701634086</v>
      </c>
      <c r="V104" s="86" t="str">
        <f t="shared" si="34"/>
        <v/>
      </c>
      <c r="W104" s="87" t="str">
        <f t="shared" si="35"/>
        <v/>
      </c>
      <c r="X104" s="7"/>
    </row>
    <row r="105" spans="2:24" ht="16" thickBot="1">
      <c r="B105" s="81"/>
      <c r="C105" s="82"/>
      <c r="D105" s="66">
        <v>76</v>
      </c>
      <c r="E105" s="49">
        <f t="shared" si="26"/>
        <v>75.804649600000005</v>
      </c>
      <c r="F105" s="67">
        <f t="shared" si="23"/>
        <v>1.6730875068794717</v>
      </c>
      <c r="G105" s="62">
        <v>9103.1345353675497</v>
      </c>
      <c r="H105" s="69">
        <v>75.503</v>
      </c>
      <c r="I105" s="67">
        <f t="shared" si="27"/>
        <v>0.99346052631578952</v>
      </c>
      <c r="J105" s="67">
        <f t="shared" si="24"/>
        <v>0</v>
      </c>
      <c r="K105" s="70">
        <f t="shared" si="25"/>
        <v>0</v>
      </c>
      <c r="L105" s="71">
        <f t="shared" si="22"/>
        <v>0</v>
      </c>
      <c r="M105" s="71">
        <f t="shared" si="28"/>
        <v>1.5566631557142294</v>
      </c>
      <c r="N105" s="4">
        <f t="shared" si="29"/>
        <v>0.9974296000000038</v>
      </c>
      <c r="O105" s="67">
        <f t="shared" si="30"/>
        <v>9.4719294061638148</v>
      </c>
      <c r="P105" s="67">
        <f t="shared" si="36"/>
        <v>76.120767710337347</v>
      </c>
      <c r="Q105" s="67">
        <f t="shared" si="31"/>
        <v>0.20851798362496016</v>
      </c>
      <c r="R105" s="67">
        <f t="shared" si="37"/>
        <v>1.6757461246084175</v>
      </c>
      <c r="S105" s="48"/>
      <c r="T105" s="7">
        <f t="shared" si="32"/>
        <v>1.6730875068794717</v>
      </c>
      <c r="U105" s="50">
        <f t="shared" si="33"/>
        <v>1.0764988677589342</v>
      </c>
      <c r="V105" s="86" t="str">
        <f t="shared" si="34"/>
        <v/>
      </c>
      <c r="W105" s="87" t="str">
        <f t="shared" si="35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00B050"/>
  </sheetPr>
  <dimension ref="B1:AC106"/>
  <sheetViews>
    <sheetView view="pageBreakPreview" zoomScale="125" zoomScaleNormal="80" zoomScaleSheetLayoutView="70" workbookViewId="0">
      <selection activeCell="I12" sqref="I12:L22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6.83203125" customWidth="1"/>
    <col min="10" max="10" width="24.5" bestFit="1" customWidth="1"/>
    <col min="11" max="12" width="13.6640625" bestFit="1" customWidth="1"/>
  </cols>
  <sheetData>
    <row r="1" spans="2:29" s="30" customFormat="1" ht="27" thickBot="1">
      <c r="B1" s="120" t="s">
        <v>65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9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9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9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7.2955421023665383E-3</v>
      </c>
      <c r="P4" s="7"/>
      <c r="Q4" s="7"/>
      <c r="R4" s="7"/>
      <c r="S4" s="7"/>
      <c r="T4" s="7"/>
      <c r="U4" s="7"/>
      <c r="V4" s="7"/>
      <c r="W4" s="37"/>
    </row>
    <row r="5" spans="2:29">
      <c r="B5" s="38" t="s">
        <v>30</v>
      </c>
      <c r="C5" s="5">
        <v>25</v>
      </c>
      <c r="D5" s="21" t="s">
        <v>28</v>
      </c>
      <c r="E5" s="7"/>
      <c r="F5" s="20">
        <f>(C11/C6)</f>
        <v>47.095720439338038</v>
      </c>
      <c r="G5" s="7"/>
      <c r="H5" s="37"/>
      <c r="I5" s="7"/>
      <c r="J5" s="34" t="s">
        <v>55</v>
      </c>
      <c r="K5" s="35"/>
      <c r="L5" s="13">
        <v>0.35199999999999998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9">
      <c r="B6" s="39" t="s">
        <v>29</v>
      </c>
      <c r="C6" s="25">
        <f>VLOOKUP(C5,'Water Dens'!$A$3:$B$13,2,TRUE)</f>
        <v>0.99692710000000007</v>
      </c>
      <c r="D6" s="26" t="s">
        <v>15</v>
      </c>
      <c r="E6" s="7"/>
      <c r="F6" s="20">
        <f>100-F5</f>
        <v>52.904279560661962</v>
      </c>
      <c r="G6" s="7"/>
      <c r="H6" s="37"/>
      <c r="I6" s="7"/>
      <c r="J6" s="107" t="s">
        <v>87</v>
      </c>
      <c r="K6" s="35"/>
      <c r="L6" s="28">
        <v>0.33139999999999997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9">
      <c r="B7" s="40"/>
      <c r="C7" s="7"/>
      <c r="D7" s="7"/>
      <c r="E7" s="7"/>
      <c r="F7" s="7"/>
      <c r="G7" s="7"/>
      <c r="H7" s="37"/>
      <c r="I7" s="7"/>
      <c r="J7" s="107" t="s">
        <v>91</v>
      </c>
      <c r="K7" s="35"/>
      <c r="L7" s="96">
        <f>L5-L6</f>
        <v>2.0600000000000007E-2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9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0.61272057338757246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9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0.61272057338757246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9" ht="16">
      <c r="B10" s="41"/>
      <c r="C10" s="6" t="s">
        <v>4</v>
      </c>
      <c r="D10" s="6" t="s">
        <v>23</v>
      </c>
      <c r="E10" s="7"/>
      <c r="F10" s="7" t="s">
        <v>10</v>
      </c>
      <c r="G10" s="8">
        <v>114.24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9">
      <c r="B11" s="43" t="s">
        <v>24</v>
      </c>
      <c r="C11" s="8">
        <v>46.951000000000001</v>
      </c>
      <c r="D11" s="9">
        <f>(C11/C6)</f>
        <v>47.095720439338038</v>
      </c>
      <c r="E11" s="7"/>
      <c r="F11" s="7" t="s">
        <v>11</v>
      </c>
      <c r="G11" s="12">
        <f>(C11/C6)+D12</f>
        <v>100.09572043933804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9">
      <c r="B12" s="43" t="s">
        <v>25</v>
      </c>
      <c r="C12" s="10" t="s">
        <v>17</v>
      </c>
      <c r="D12" s="5">
        <v>53</v>
      </c>
      <c r="E12" s="7"/>
      <c r="F12" s="7" t="s">
        <v>12</v>
      </c>
      <c r="G12" s="13">
        <f>G10/G11</f>
        <v>1.1413075354129045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9">
      <c r="B13" s="43" t="s">
        <v>26</v>
      </c>
      <c r="C13" s="5">
        <v>6.5000000000000002E-2</v>
      </c>
      <c r="D13" s="7"/>
      <c r="E13" s="7"/>
      <c r="F13" s="7" t="s">
        <v>13</v>
      </c>
      <c r="G13" s="19">
        <f>1148.7/1000</f>
        <v>1.1487000000000001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113"/>
      <c r="W13" s="37"/>
      <c r="AC13" s="114"/>
    </row>
    <row r="14" spans="2:29">
      <c r="B14" s="44" t="s">
        <v>27</v>
      </c>
      <c r="C14" s="15"/>
      <c r="D14" s="15">
        <f>SUM(D11:D12)</f>
        <v>100.09572043933804</v>
      </c>
      <c r="E14" s="16"/>
      <c r="F14" s="18" t="s">
        <v>16</v>
      </c>
      <c r="G14" s="17">
        <f>(G12-G13)/G13</f>
        <v>-6.4355049944245894E-3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113"/>
      <c r="W14" s="37"/>
      <c r="AC14" s="114"/>
    </row>
    <row r="15" spans="2:29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113"/>
      <c r="W15" s="37"/>
      <c r="AC15" s="114"/>
    </row>
    <row r="16" spans="2:29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0.58844537815126041</v>
      </c>
      <c r="K16" s="148">
        <f>(G10-C11-C13)/G10</f>
        <v>0.58844537815126041</v>
      </c>
      <c r="L16" s="147">
        <f>(G10-C11-C13)/G10</f>
        <v>0.58844537815126041</v>
      </c>
      <c r="M16" s="7"/>
      <c r="N16" s="7"/>
      <c r="O16" s="7"/>
      <c r="P16" s="7"/>
      <c r="Q16" s="7"/>
      <c r="R16" s="7"/>
      <c r="S16" s="7"/>
      <c r="T16" s="7"/>
      <c r="U16" s="7"/>
      <c r="V16" s="113"/>
      <c r="W16" s="37"/>
      <c r="AC16" s="114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195.87</v>
      </c>
      <c r="D18" s="5">
        <v>119.85</v>
      </c>
      <c r="E18" s="23">
        <f>C18-D18</f>
        <v>76.02000000000001</v>
      </c>
      <c r="F18" s="84" t="s">
        <v>3</v>
      </c>
      <c r="G18" s="4">
        <f>E18/C4</f>
        <v>1.6735277930654928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0.68370108610120695</v>
      </c>
      <c r="K19" s="147">
        <f t="shared" ref="K19:L19" si="0">1-K16+(K17*K18*K16*(1-K16))/(K17*K16+K18*(1-K16))</f>
        <v>0.68146717739698859</v>
      </c>
      <c r="L19" s="147">
        <f t="shared" si="0"/>
        <v>0.67909150205545687</v>
      </c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I20" s="7" t="s">
        <v>123</v>
      </c>
      <c r="J20" s="146">
        <f>(J14^J19)*(J15^(1-J19))</f>
        <v>12.631163581316065</v>
      </c>
      <c r="K20" s="146">
        <f t="shared" ref="K20:L20" si="1">(K14^K19)*(K15^(1-K19))</f>
        <v>10.114394727386053</v>
      </c>
      <c r="L20" s="146">
        <f t="shared" si="1"/>
        <v>8.2310620102416969</v>
      </c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>
      <c r="B21" s="40" t="s">
        <v>0</v>
      </c>
      <c r="C21" s="7"/>
      <c r="D21" s="5">
        <v>9091</v>
      </c>
      <c r="I21" s="145" t="s">
        <v>124</v>
      </c>
      <c r="J21" s="146">
        <f>J20/J14</f>
        <v>11.066819978490292</v>
      </c>
      <c r="K21" s="146">
        <f t="shared" ref="K21:L21" si="2">K20/K14</f>
        <v>10.065474639511308</v>
      </c>
      <c r="L21" s="146">
        <f t="shared" si="2"/>
        <v>9.2200061334125181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>
      <c r="B22" s="40" t="s">
        <v>9</v>
      </c>
      <c r="C22" s="7"/>
      <c r="D22" s="10">
        <f>E18</f>
        <v>76.02000000000001</v>
      </c>
      <c r="I22" s="145" t="s">
        <v>125</v>
      </c>
      <c r="J22" s="146">
        <f>(J20-J14)/(J14+J20)</f>
        <v>0.83425624948701493</v>
      </c>
      <c r="K22" s="146">
        <f t="shared" ref="K22:L22" si="3">(K20-K14)/(K14+K20)</f>
        <v>0.81925764007820934</v>
      </c>
      <c r="L22" s="146">
        <f t="shared" si="3"/>
        <v>0.80430540120114502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119.5869508024204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6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105">
        <f>AVERAGE(V30:V105)</f>
        <v>1.7493595632317054E-2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>SLOPE(R29:R32,F29:F32)</f>
        <v>0.63499203873175636</v>
      </c>
      <c r="T29" s="7"/>
      <c r="U29" s="37"/>
      <c r="V29" s="100" t="s">
        <v>86</v>
      </c>
      <c r="W29" s="83">
        <f>STDEV(V30:V105)</f>
        <v>4.5055031309393524E-3</v>
      </c>
      <c r="X29" s="7"/>
    </row>
    <row r="30" spans="2:25">
      <c r="B30" s="75"/>
      <c r="C30" s="76"/>
      <c r="D30" s="61">
        <v>1</v>
      </c>
      <c r="E30" s="4">
        <f>D30*$C$6</f>
        <v>0.99692710000000007</v>
      </c>
      <c r="F30" s="9">
        <f t="shared" ref="F30:F93" si="5">D30/$C$4</f>
        <v>2.2014309301045681E-2</v>
      </c>
      <c r="G30" s="62">
        <v>119.5869508024204</v>
      </c>
      <c r="H30" s="63">
        <v>0.97699999999999998</v>
      </c>
      <c r="I30" s="9">
        <f>H30/D30</f>
        <v>0.97699999999999998</v>
      </c>
      <c r="J30" s="9">
        <f t="shared" ref="J30:J93" si="6">(H30-H29)/I30</f>
        <v>1</v>
      </c>
      <c r="K30" s="64">
        <f t="shared" ref="K30:K93" si="7">(H30-H29)/$G$12</f>
        <v>0.85603570438754617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1.9927100000000086E-2</v>
      </c>
      <c r="O30" s="9">
        <f>N30/($G$12-1)</f>
        <v>0.14101937268789347</v>
      </c>
      <c r="P30" s="9">
        <f>O30</f>
        <v>0.14101937268789347</v>
      </c>
      <c r="Q30" s="9">
        <f>O30/$C$4</f>
        <v>3.1044440877907205E-3</v>
      </c>
      <c r="R30" s="9">
        <f>Q30</f>
        <v>3.1044440877907205E-3</v>
      </c>
      <c r="S30" s="7">
        <f t="shared" ref="S30:S93" si="8">SLOPE(R30:R33,F30:F33)</f>
        <v>0.89289576547576999</v>
      </c>
      <c r="T30" s="7">
        <f>IF(ABS((F30-R30))&gt;$L$4,F30,"")</f>
        <v>2.2014309301045681E-2</v>
      </c>
      <c r="U30" s="37">
        <f>R30/M30</f>
        <v>0.14101937268789347</v>
      </c>
      <c r="V30" s="86">
        <f>IF(F30&lt;=$L$5,ABS(R30-F30),"")</f>
        <v>1.890986521325496E-2</v>
      </c>
      <c r="W30" s="87">
        <f>IF(F30&lt;=$L$5,$W$29,"")</f>
        <v>4.5055031309393524E-3</v>
      </c>
      <c r="X30" s="7"/>
    </row>
    <row r="31" spans="2:25">
      <c r="B31" s="75"/>
      <c r="C31" s="76"/>
      <c r="D31" s="61">
        <v>2</v>
      </c>
      <c r="E31" s="4">
        <f t="shared" ref="E31:E94" si="9">D31*$C$6</f>
        <v>1.9938542000000001</v>
      </c>
      <c r="F31" s="9">
        <f t="shared" si="5"/>
        <v>4.4028618602091361E-2</v>
      </c>
      <c r="G31" s="62">
        <v>239.17390160484081</v>
      </c>
      <c r="H31" s="63">
        <v>2.133</v>
      </c>
      <c r="I31" s="9">
        <f t="shared" ref="I31:I94" si="10">H31/D31</f>
        <v>1.0665</v>
      </c>
      <c r="J31" s="9">
        <f t="shared" si="6"/>
        <v>1.0839193624003751</v>
      </c>
      <c r="K31" s="64">
        <f t="shared" si="7"/>
        <v>1.0128733615885399</v>
      </c>
      <c r="L31" s="65">
        <f t="shared" si="4"/>
        <v>2.3861736101274081E-2</v>
      </c>
      <c r="M31" s="65">
        <f t="shared" ref="M31:M94" si="11">L31+M30</f>
        <v>4.5876045402319765E-2</v>
      </c>
      <c r="N31" s="4">
        <f t="shared" ref="N31:N94" si="12">ABS((H31-H30)-(E31-E30))</f>
        <v>0.15907290000000007</v>
      </c>
      <c r="O31" s="9">
        <f t="shared" ref="O31:O94" si="13">N31/($G$12-1)</f>
        <v>1.1257212825571168</v>
      </c>
      <c r="P31" s="9">
        <f>O31+P30</f>
        <v>1.2667406552450102</v>
      </c>
      <c r="Q31" s="9">
        <f t="shared" ref="Q31:Q94" si="14">O31/$C$4</f>
        <v>2.4781976500982208E-2</v>
      </c>
      <c r="R31" s="9">
        <f>Q31+R30</f>
        <v>2.7886420588772928E-2</v>
      </c>
      <c r="S31" s="7">
        <f t="shared" si="8"/>
        <v>0.99480115897034072</v>
      </c>
      <c r="T31" s="7">
        <f t="shared" ref="T31:T94" si="15">IF(ABS((F31-R31))&gt;$L$4,F31,"")</f>
        <v>4.4028618602091361E-2</v>
      </c>
      <c r="U31" s="37">
        <f t="shared" ref="U31:U94" si="16">R31/M31</f>
        <v>0.60786452590272366</v>
      </c>
      <c r="V31" s="86">
        <f t="shared" ref="V31:V51" si="17">IF(F31&lt;=$L$5,ABS(R31-F31),"")</f>
        <v>1.6142198013318433E-2</v>
      </c>
      <c r="W31" s="87">
        <f t="shared" ref="W31:W94" si="18">IF(F31&lt;=$L$5,$W$29,"")</f>
        <v>4.5055031309393524E-3</v>
      </c>
      <c r="X31" s="7"/>
    </row>
    <row r="32" spans="2:25">
      <c r="B32" s="75"/>
      <c r="C32" s="76"/>
      <c r="D32" s="61">
        <v>3</v>
      </c>
      <c r="E32" s="4">
        <f t="shared" si="9"/>
        <v>2.9907813000000001</v>
      </c>
      <c r="F32" s="9">
        <f t="shared" si="5"/>
        <v>6.6042927903137039E-2</v>
      </c>
      <c r="G32" s="62">
        <v>358.76085240726098</v>
      </c>
      <c r="H32" s="63">
        <v>3.1970000000000001</v>
      </c>
      <c r="I32" s="9">
        <f t="shared" si="10"/>
        <v>1.0656666666666668</v>
      </c>
      <c r="J32" s="9">
        <f t="shared" si="6"/>
        <v>0.99843603378167023</v>
      </c>
      <c r="K32" s="64">
        <f t="shared" si="7"/>
        <v>0.93226406291540342</v>
      </c>
      <c r="L32" s="65">
        <f t="shared" si="4"/>
        <v>2.1979879664978982E-2</v>
      </c>
      <c r="M32" s="65">
        <f t="shared" si="11"/>
        <v>6.7855925067298747E-2</v>
      </c>
      <c r="N32" s="4">
        <f t="shared" si="12"/>
        <v>6.7072900000000102E-2</v>
      </c>
      <c r="O32" s="9">
        <f t="shared" si="13"/>
        <v>0.474659046341805</v>
      </c>
      <c r="P32" s="9">
        <f t="shared" ref="P32:P95" si="19">O32+P31</f>
        <v>1.7413997015868152</v>
      </c>
      <c r="Q32" s="9">
        <f t="shared" si="14"/>
        <v>1.0449291058707871E-2</v>
      </c>
      <c r="R32" s="9">
        <f t="shared" ref="R32:R95" si="20">Q32+R31</f>
        <v>3.83357116474808E-2</v>
      </c>
      <c r="S32" s="7">
        <f t="shared" si="8"/>
        <v>1.1964889169283455</v>
      </c>
      <c r="T32" s="7">
        <f t="shared" si="15"/>
        <v>6.6042927903137039E-2</v>
      </c>
      <c r="U32" s="37">
        <f t="shared" si="16"/>
        <v>0.56495746848134298</v>
      </c>
      <c r="V32" s="86">
        <f t="shared" si="17"/>
        <v>2.7707216255656239E-2</v>
      </c>
      <c r="W32" s="87">
        <f t="shared" si="18"/>
        <v>4.5055031309393524E-3</v>
      </c>
      <c r="X32" s="7"/>
    </row>
    <row r="33" spans="2:24">
      <c r="B33" s="75"/>
      <c r="C33" s="76"/>
      <c r="D33" s="61">
        <v>4</v>
      </c>
      <c r="E33" s="4">
        <f t="shared" si="9"/>
        <v>3.9877084000000003</v>
      </c>
      <c r="F33" s="9">
        <f t="shared" si="5"/>
        <v>8.8057237204182723E-2</v>
      </c>
      <c r="G33" s="62">
        <v>478.34780320968099</v>
      </c>
      <c r="H33" s="63">
        <v>4.3659999999999997</v>
      </c>
      <c r="I33" s="9">
        <f t="shared" si="10"/>
        <v>1.0914999999999999</v>
      </c>
      <c r="J33" s="9">
        <f t="shared" si="6"/>
        <v>1.0710032065964266</v>
      </c>
      <c r="K33" s="64">
        <f t="shared" si="7"/>
        <v>1.0242638059662652</v>
      </c>
      <c r="L33" s="65">
        <f t="shared" si="4"/>
        <v>2.3577395852425461E-2</v>
      </c>
      <c r="M33" s="65">
        <f t="shared" si="11"/>
        <v>9.1433320919724212E-2</v>
      </c>
      <c r="N33" s="4">
        <f t="shared" si="12"/>
        <v>0.17207289999999942</v>
      </c>
      <c r="O33" s="9">
        <f t="shared" si="13"/>
        <v>1.2177192072397105</v>
      </c>
      <c r="P33" s="9">
        <f t="shared" si="19"/>
        <v>2.9591189088265257</v>
      </c>
      <c r="Q33" s="9">
        <f t="shared" si="14"/>
        <v>2.6807247269999133E-2</v>
      </c>
      <c r="R33" s="9">
        <f t="shared" si="20"/>
        <v>6.5142958917479926E-2</v>
      </c>
      <c r="S33" s="7">
        <f t="shared" si="8"/>
        <v>1.049292237436187</v>
      </c>
      <c r="T33" s="7">
        <f t="shared" si="15"/>
        <v>8.8057237204182723E-2</v>
      </c>
      <c r="U33" s="37">
        <f t="shared" si="16"/>
        <v>0.71246410238859792</v>
      </c>
      <c r="V33" s="86">
        <f t="shared" si="17"/>
        <v>2.2914278286702797E-2</v>
      </c>
      <c r="W33" s="87">
        <f t="shared" si="18"/>
        <v>4.5055031309393524E-3</v>
      </c>
      <c r="X33" s="7"/>
    </row>
    <row r="34" spans="2:24">
      <c r="B34" s="75"/>
      <c r="C34" s="76"/>
      <c r="D34" s="61">
        <v>5</v>
      </c>
      <c r="E34" s="4">
        <f t="shared" si="9"/>
        <v>4.9846355000000004</v>
      </c>
      <c r="F34" s="9">
        <f t="shared" si="5"/>
        <v>0.11007154650522841</v>
      </c>
      <c r="G34" s="62">
        <v>597.93475401210196</v>
      </c>
      <c r="H34" s="63">
        <v>5.5350000000000001</v>
      </c>
      <c r="I34" s="9">
        <f t="shared" si="10"/>
        <v>1.107</v>
      </c>
      <c r="J34" s="9">
        <f t="shared" si="6"/>
        <v>1.0560072267389344</v>
      </c>
      <c r="K34" s="64">
        <f t="shared" si="7"/>
        <v>1.0242638059662659</v>
      </c>
      <c r="L34" s="65">
        <f t="shared" si="4"/>
        <v>2.3247269713570381E-2</v>
      </c>
      <c r="M34" s="65">
        <f t="shared" si="11"/>
        <v>0.1146805906332946</v>
      </c>
      <c r="N34" s="4">
        <f t="shared" si="12"/>
        <v>0.17207290000000031</v>
      </c>
      <c r="O34" s="9">
        <f t="shared" si="13"/>
        <v>1.2177192072397167</v>
      </c>
      <c r="P34" s="9">
        <f t="shared" si="19"/>
        <v>4.1768381160662429</v>
      </c>
      <c r="Q34" s="9">
        <f t="shared" si="14"/>
        <v>2.6807247269999269E-2</v>
      </c>
      <c r="R34" s="9">
        <f t="shared" si="20"/>
        <v>9.1950206187479191E-2</v>
      </c>
      <c r="S34" s="7">
        <f t="shared" si="8"/>
        <v>0.93960240416078122</v>
      </c>
      <c r="T34" s="7">
        <f t="shared" si="15"/>
        <v>0.11007154650522841</v>
      </c>
      <c r="U34" s="37">
        <f t="shared" si="16"/>
        <v>0.80179397123530149</v>
      </c>
      <c r="V34" s="86">
        <f t="shared" si="17"/>
        <v>1.8121340317749215E-2</v>
      </c>
      <c r="W34" s="87">
        <f t="shared" si="18"/>
        <v>4.5055031309393524E-3</v>
      </c>
      <c r="X34" s="7"/>
    </row>
    <row r="35" spans="2:24">
      <c r="B35" s="75"/>
      <c r="C35" s="76"/>
      <c r="D35" s="61">
        <v>6</v>
      </c>
      <c r="E35" s="4">
        <f t="shared" si="9"/>
        <v>5.9815626000000002</v>
      </c>
      <c r="F35" s="9">
        <f t="shared" si="5"/>
        <v>0.13208585580627408</v>
      </c>
      <c r="G35" s="62">
        <v>717.52170481452197</v>
      </c>
      <c r="H35" s="63">
        <v>6.694</v>
      </c>
      <c r="I35" s="9">
        <f t="shared" si="10"/>
        <v>1.1156666666666666</v>
      </c>
      <c r="J35" s="9">
        <f t="shared" si="6"/>
        <v>1.0388407529130563</v>
      </c>
      <c r="K35" s="64">
        <f t="shared" si="7"/>
        <v>1.0155019256757072</v>
      </c>
      <c r="L35" s="65">
        <f t="shared" si="4"/>
        <v>2.2869361649159193E-2</v>
      </c>
      <c r="M35" s="65">
        <f t="shared" si="11"/>
        <v>0.13754995228245379</v>
      </c>
      <c r="N35" s="4">
        <f t="shared" si="12"/>
        <v>0.16207290000000008</v>
      </c>
      <c r="O35" s="9">
        <f t="shared" si="13"/>
        <v>1.1469515728684856</v>
      </c>
      <c r="P35" s="9">
        <f t="shared" si="19"/>
        <v>5.3237896889347285</v>
      </c>
      <c r="Q35" s="9">
        <f t="shared" si="14"/>
        <v>2.5249346678447675E-2</v>
      </c>
      <c r="R35" s="9">
        <f t="shared" si="20"/>
        <v>0.11719955286592687</v>
      </c>
      <c r="S35" s="7">
        <f t="shared" si="8"/>
        <v>0.94809452028533237</v>
      </c>
      <c r="T35" s="7">
        <f t="shared" si="15"/>
        <v>0.13208585580627408</v>
      </c>
      <c r="U35" s="37">
        <f t="shared" si="16"/>
        <v>0.85205084350201654</v>
      </c>
      <c r="V35" s="86">
        <f t="shared" si="17"/>
        <v>1.4886302940347207E-2</v>
      </c>
      <c r="W35" s="87">
        <f t="shared" si="18"/>
        <v>4.5055031309393524E-3</v>
      </c>
      <c r="X35" s="7"/>
    </row>
    <row r="36" spans="2:24">
      <c r="B36" s="75"/>
      <c r="C36" s="76"/>
      <c r="D36" s="61">
        <v>7</v>
      </c>
      <c r="E36" s="4">
        <f t="shared" si="9"/>
        <v>6.9784897000000008</v>
      </c>
      <c r="F36" s="9">
        <f t="shared" si="5"/>
        <v>0.15410016510731978</v>
      </c>
      <c r="G36" s="62">
        <v>837.10865561694197</v>
      </c>
      <c r="H36" s="63">
        <v>7.7969999999999997</v>
      </c>
      <c r="I36" s="9">
        <f t="shared" si="10"/>
        <v>1.1138571428571429</v>
      </c>
      <c r="J36" s="9">
        <f t="shared" si="6"/>
        <v>0.99025266127997924</v>
      </c>
      <c r="K36" s="64">
        <f t="shared" si="7"/>
        <v>0.96643539604858053</v>
      </c>
      <c r="L36" s="65">
        <f t="shared" si="4"/>
        <v>2.1799728371601084E-2</v>
      </c>
      <c r="M36" s="65">
        <f t="shared" si="11"/>
        <v>0.15934968065405486</v>
      </c>
      <c r="N36" s="4">
        <f t="shared" si="12"/>
        <v>0.10607289999999914</v>
      </c>
      <c r="O36" s="9">
        <f t="shared" si="13"/>
        <v>0.75065282038959347</v>
      </c>
      <c r="P36" s="9">
        <f t="shared" si="19"/>
        <v>6.0744425093243217</v>
      </c>
      <c r="Q36" s="9">
        <f t="shared" si="14"/>
        <v>1.6525103365758801E-2</v>
      </c>
      <c r="R36" s="9">
        <f t="shared" si="20"/>
        <v>0.13372465623168567</v>
      </c>
      <c r="S36" s="7">
        <f t="shared" si="8"/>
        <v>1.0591997062481611</v>
      </c>
      <c r="T36" s="7">
        <f t="shared" si="15"/>
        <v>0.15410016510731978</v>
      </c>
      <c r="U36" s="37">
        <f t="shared" si="16"/>
        <v>0.83918998571449521</v>
      </c>
      <c r="V36" s="86">
        <f t="shared" si="17"/>
        <v>2.0375508875634107E-2</v>
      </c>
      <c r="W36" s="87">
        <f t="shared" si="18"/>
        <v>4.5055031309393524E-3</v>
      </c>
      <c r="X36" s="7"/>
    </row>
    <row r="37" spans="2:24">
      <c r="B37" s="75"/>
      <c r="C37" s="76"/>
      <c r="D37" s="61">
        <v>8</v>
      </c>
      <c r="E37" s="4">
        <f t="shared" si="9"/>
        <v>7.9754168000000005</v>
      </c>
      <c r="F37" s="9">
        <f t="shared" si="5"/>
        <v>0.17611447440836545</v>
      </c>
      <c r="G37" s="62">
        <v>956.695606419363</v>
      </c>
      <c r="H37" s="63">
        <v>8.9329999999999998</v>
      </c>
      <c r="I37" s="9">
        <f t="shared" si="10"/>
        <v>1.116625</v>
      </c>
      <c r="J37" s="9">
        <f t="shared" si="6"/>
        <v>1.0173513937087206</v>
      </c>
      <c r="K37" s="64">
        <f t="shared" si="7"/>
        <v>0.99534960100742331</v>
      </c>
      <c r="L37" s="65">
        <f t="shared" si="4"/>
        <v>2.2396288248953674E-2</v>
      </c>
      <c r="M37" s="65">
        <f t="shared" si="11"/>
        <v>0.18174596890300854</v>
      </c>
      <c r="N37" s="4">
        <f t="shared" si="12"/>
        <v>0.13907290000000039</v>
      </c>
      <c r="O37" s="9">
        <f t="shared" si="13"/>
        <v>0.98418601381465987</v>
      </c>
      <c r="P37" s="9">
        <f t="shared" si="19"/>
        <v>7.0586285231389816</v>
      </c>
      <c r="Q37" s="9">
        <f t="shared" si="14"/>
        <v>2.1666175317879139E-2</v>
      </c>
      <c r="R37" s="9">
        <f t="shared" si="20"/>
        <v>0.15539083154956482</v>
      </c>
      <c r="S37" s="7">
        <f t="shared" si="8"/>
        <v>1.1108600793391565</v>
      </c>
      <c r="T37" s="7">
        <f t="shared" si="15"/>
        <v>0.17611447440836545</v>
      </c>
      <c r="U37" s="37">
        <f t="shared" si="16"/>
        <v>0.85498915044708068</v>
      </c>
      <c r="V37" s="86">
        <f t="shared" si="17"/>
        <v>2.0723642858800628E-2</v>
      </c>
      <c r="W37" s="87">
        <f t="shared" si="18"/>
        <v>4.5055031309393524E-3</v>
      </c>
      <c r="X37" s="7"/>
    </row>
    <row r="38" spans="2:24">
      <c r="B38" s="75"/>
      <c r="C38" s="76"/>
      <c r="D38" s="61">
        <v>9</v>
      </c>
      <c r="E38" s="4">
        <f t="shared" si="9"/>
        <v>8.9723439000000003</v>
      </c>
      <c r="F38" s="9">
        <f t="shared" si="5"/>
        <v>0.19812878370941112</v>
      </c>
      <c r="G38" s="62">
        <v>1076.2825572217801</v>
      </c>
      <c r="H38" s="63">
        <v>10.085000000000001</v>
      </c>
      <c r="I38" s="9">
        <f t="shared" si="10"/>
        <v>1.1205555555555557</v>
      </c>
      <c r="J38" s="9">
        <f t="shared" si="6"/>
        <v>1.0280614774417458</v>
      </c>
      <c r="K38" s="64">
        <f t="shared" si="7"/>
        <v>1.0093686094723173</v>
      </c>
      <c r="L38" s="65">
        <f t="shared" si="4"/>
        <v>2.2632063344892591E-2</v>
      </c>
      <c r="M38" s="65">
        <f t="shared" si="11"/>
        <v>0.20437803224790113</v>
      </c>
      <c r="N38" s="4">
        <f t="shared" si="12"/>
        <v>0.15507290000000129</v>
      </c>
      <c r="O38" s="9">
        <f t="shared" si="13"/>
        <v>1.0974142288086335</v>
      </c>
      <c r="P38" s="9">
        <f t="shared" si="19"/>
        <v>8.1560427519476146</v>
      </c>
      <c r="Q38" s="9">
        <f t="shared" si="14"/>
        <v>2.4158816264361772E-2</v>
      </c>
      <c r="R38" s="9">
        <f t="shared" si="20"/>
        <v>0.1795496478139266</v>
      </c>
      <c r="S38" s="7">
        <f t="shared" si="8"/>
        <v>1.0146160965942854</v>
      </c>
      <c r="T38" s="7">
        <f t="shared" si="15"/>
        <v>0.19812878370941112</v>
      </c>
      <c r="U38" s="37">
        <f t="shared" si="16"/>
        <v>0.87851735257016839</v>
      </c>
      <c r="V38" s="86">
        <f t="shared" si="17"/>
        <v>1.8579135895484516E-2</v>
      </c>
      <c r="W38" s="87">
        <f t="shared" si="18"/>
        <v>4.5055031309393524E-3</v>
      </c>
      <c r="X38" s="7"/>
    </row>
    <row r="39" spans="2:24">
      <c r="B39" s="75"/>
      <c r="C39" s="76"/>
      <c r="D39" s="61">
        <v>10</v>
      </c>
      <c r="E39" s="4">
        <f t="shared" si="9"/>
        <v>9.9692710000000009</v>
      </c>
      <c r="F39" s="9">
        <f t="shared" si="5"/>
        <v>0.22014309301045681</v>
      </c>
      <c r="G39" s="62">
        <v>1195.8695080242001</v>
      </c>
      <c r="H39" s="63">
        <v>11.234999999999999</v>
      </c>
      <c r="I39" s="9">
        <f t="shared" si="10"/>
        <v>1.1234999999999999</v>
      </c>
      <c r="J39" s="9">
        <f t="shared" si="6"/>
        <v>1.023587004895415</v>
      </c>
      <c r="K39" s="64">
        <f t="shared" si="7"/>
        <v>1.0076162334142036</v>
      </c>
      <c r="L39" s="65">
        <f t="shared" si="4"/>
        <v>2.2533560922298624E-2</v>
      </c>
      <c r="M39" s="65">
        <f t="shared" si="11"/>
        <v>0.22691159317019977</v>
      </c>
      <c r="N39" s="4">
        <f t="shared" si="12"/>
        <v>0.15307289999999796</v>
      </c>
      <c r="O39" s="9">
        <f t="shared" si="13"/>
        <v>1.0832607019343641</v>
      </c>
      <c r="P39" s="9">
        <f t="shared" si="19"/>
        <v>9.2393034538819787</v>
      </c>
      <c r="Q39" s="9">
        <f t="shared" si="14"/>
        <v>2.3847236146050943E-2</v>
      </c>
      <c r="R39" s="9">
        <f t="shared" si="20"/>
        <v>0.20339688395997754</v>
      </c>
      <c r="S39" s="7">
        <f t="shared" si="8"/>
        <v>1.0330156815308065</v>
      </c>
      <c r="T39" s="7">
        <f t="shared" si="15"/>
        <v>0.22014309301045681</v>
      </c>
      <c r="U39" s="37">
        <f t="shared" si="16"/>
        <v>0.8963706134107281</v>
      </c>
      <c r="V39" s="86">
        <f t="shared" si="17"/>
        <v>1.6746209050479272E-2</v>
      </c>
      <c r="W39" s="87">
        <f t="shared" si="18"/>
        <v>4.5055031309393524E-3</v>
      </c>
      <c r="X39" s="7"/>
    </row>
    <row r="40" spans="2:24">
      <c r="B40" s="75"/>
      <c r="C40" s="76"/>
      <c r="D40" s="61">
        <v>11</v>
      </c>
      <c r="E40" s="4">
        <f t="shared" si="9"/>
        <v>10.966198100000002</v>
      </c>
      <c r="F40" s="9">
        <f t="shared" si="5"/>
        <v>0.24215740231150248</v>
      </c>
      <c r="G40" s="62">
        <v>1315.4564588266201</v>
      </c>
      <c r="H40" s="63">
        <v>12.396000000000001</v>
      </c>
      <c r="I40" s="9">
        <f t="shared" si="10"/>
        <v>1.1269090909090911</v>
      </c>
      <c r="J40" s="9">
        <f t="shared" si="6"/>
        <v>1.0302516940948703</v>
      </c>
      <c r="K40" s="64">
        <f t="shared" si="7"/>
        <v>1.01725430173382</v>
      </c>
      <c r="L40" s="65">
        <f t="shared" si="4"/>
        <v>2.2680279451730772E-2</v>
      </c>
      <c r="M40" s="65">
        <f t="shared" si="11"/>
        <v>0.24959187262193053</v>
      </c>
      <c r="N40" s="4">
        <f t="shared" si="12"/>
        <v>0.16407290000000074</v>
      </c>
      <c r="O40" s="9">
        <f t="shared" si="13"/>
        <v>1.1611050997427361</v>
      </c>
      <c r="P40" s="9">
        <f t="shared" si="19"/>
        <v>10.400408553624715</v>
      </c>
      <c r="Q40" s="9">
        <f t="shared" si="14"/>
        <v>2.5560926796758088E-2</v>
      </c>
      <c r="R40" s="9">
        <f t="shared" si="20"/>
        <v>0.22895781075673563</v>
      </c>
      <c r="S40" s="7">
        <f t="shared" si="8"/>
        <v>1.0627380879667183</v>
      </c>
      <c r="T40" s="7">
        <f t="shared" si="15"/>
        <v>0.24215740231150248</v>
      </c>
      <c r="U40" s="37">
        <f t="shared" si="16"/>
        <v>0.91732879100414311</v>
      </c>
      <c r="V40" s="86">
        <f t="shared" si="17"/>
        <v>1.3199591554766854E-2</v>
      </c>
      <c r="W40" s="87">
        <f t="shared" si="18"/>
        <v>4.5055031309393524E-3</v>
      </c>
      <c r="X40" s="7"/>
    </row>
    <row r="41" spans="2:24">
      <c r="B41" s="75"/>
      <c r="C41" s="76"/>
      <c r="D41" s="61">
        <v>12</v>
      </c>
      <c r="E41" s="4">
        <f t="shared" si="9"/>
        <v>11.9631252</v>
      </c>
      <c r="F41" s="9">
        <f t="shared" si="5"/>
        <v>0.26417171161254815</v>
      </c>
      <c r="G41" s="62">
        <v>1435.0434096290401</v>
      </c>
      <c r="H41" s="63">
        <v>13.499000000000001</v>
      </c>
      <c r="I41" s="9">
        <f t="shared" si="10"/>
        <v>1.1249166666666668</v>
      </c>
      <c r="J41" s="9">
        <f t="shared" si="6"/>
        <v>0.98051707533891364</v>
      </c>
      <c r="K41" s="64">
        <f t="shared" si="7"/>
        <v>0.96643539604858053</v>
      </c>
      <c r="L41" s="65">
        <f t="shared" si="4"/>
        <v>2.1585406171467557E-2</v>
      </c>
      <c r="M41" s="65">
        <f t="shared" si="11"/>
        <v>0.27117727879339809</v>
      </c>
      <c r="N41" s="4">
        <f t="shared" si="12"/>
        <v>0.10607290000000091</v>
      </c>
      <c r="O41" s="9">
        <f t="shared" si="13"/>
        <v>0.75065282038960601</v>
      </c>
      <c r="P41" s="9">
        <f t="shared" si="19"/>
        <v>11.15106137401432</v>
      </c>
      <c r="Q41" s="9">
        <f t="shared" si="14"/>
        <v>1.6525103365759075E-2</v>
      </c>
      <c r="R41" s="9">
        <f t="shared" si="20"/>
        <v>0.24548291412249471</v>
      </c>
      <c r="S41" s="7">
        <f t="shared" si="8"/>
        <v>1.0959988761211952</v>
      </c>
      <c r="T41" s="7">
        <f t="shared" si="15"/>
        <v>0.26417171161254815</v>
      </c>
      <c r="U41" s="37">
        <f t="shared" si="16"/>
        <v>0.90524882915991223</v>
      </c>
      <c r="V41" s="86">
        <f t="shared" si="17"/>
        <v>1.8688797490053449E-2</v>
      </c>
      <c r="W41" s="87">
        <f t="shared" si="18"/>
        <v>4.5055031309393524E-3</v>
      </c>
      <c r="X41" s="7"/>
    </row>
    <row r="42" spans="2:24">
      <c r="B42" s="75"/>
      <c r="C42" s="76"/>
      <c r="D42" s="61">
        <v>13</v>
      </c>
      <c r="E42" s="4">
        <f t="shared" si="9"/>
        <v>12.960052300000001</v>
      </c>
      <c r="F42" s="9">
        <f t="shared" si="5"/>
        <v>0.28618602091359385</v>
      </c>
      <c r="G42" s="62">
        <v>1554.6303604314601</v>
      </c>
      <c r="H42" s="63">
        <v>14.677</v>
      </c>
      <c r="I42" s="9">
        <f t="shared" si="10"/>
        <v>1.129</v>
      </c>
      <c r="J42" s="9">
        <f t="shared" si="6"/>
        <v>1.0434012400354287</v>
      </c>
      <c r="K42" s="64">
        <f t="shared" si="7"/>
        <v>1.0321494982277672</v>
      </c>
      <c r="L42" s="65">
        <f t="shared" si="4"/>
        <v>2.2969757623234534E-2</v>
      </c>
      <c r="M42" s="65">
        <f t="shared" si="11"/>
        <v>0.29414703641663265</v>
      </c>
      <c r="N42" s="4">
        <f t="shared" si="12"/>
        <v>0.18107289999999843</v>
      </c>
      <c r="O42" s="9">
        <f t="shared" si="13"/>
        <v>1.28141007817381</v>
      </c>
      <c r="P42" s="9">
        <f t="shared" si="19"/>
        <v>12.43247145218813</v>
      </c>
      <c r="Q42" s="9">
        <f t="shared" si="14"/>
        <v>2.820935780239538E-2</v>
      </c>
      <c r="R42" s="9">
        <f t="shared" si="20"/>
        <v>0.2736922719248901</v>
      </c>
      <c r="S42" s="7">
        <f t="shared" si="8"/>
        <v>0.91483373213085206</v>
      </c>
      <c r="T42" s="7">
        <f t="shared" si="15"/>
        <v>0.28618602091359385</v>
      </c>
      <c r="U42" s="37">
        <f t="shared" si="16"/>
        <v>0.9304607493553998</v>
      </c>
      <c r="V42" s="86">
        <f t="shared" si="17"/>
        <v>1.2493748988703757E-2</v>
      </c>
      <c r="W42" s="87">
        <f t="shared" si="18"/>
        <v>4.5055031309393524E-3</v>
      </c>
      <c r="X42" s="7"/>
    </row>
    <row r="43" spans="2:24">
      <c r="B43" s="75"/>
      <c r="C43" s="76"/>
      <c r="D43" s="61">
        <v>14</v>
      </c>
      <c r="E43" s="4">
        <f t="shared" si="9"/>
        <v>13.956979400000002</v>
      </c>
      <c r="F43" s="9">
        <f t="shared" si="5"/>
        <v>0.30820033021463955</v>
      </c>
      <c r="G43" s="62">
        <v>1674.2173112338901</v>
      </c>
      <c r="H43" s="63">
        <v>15.827</v>
      </c>
      <c r="I43" s="9">
        <f t="shared" si="10"/>
        <v>1.1305000000000001</v>
      </c>
      <c r="J43" s="9">
        <f t="shared" si="6"/>
        <v>1.0172490048651042</v>
      </c>
      <c r="K43" s="64">
        <f t="shared" si="7"/>
        <v>1.0076162334142051</v>
      </c>
      <c r="L43" s="65">
        <f t="shared" si="4"/>
        <v>2.2394034229281327E-2</v>
      </c>
      <c r="M43" s="65">
        <f t="shared" si="11"/>
        <v>0.31654107064591397</v>
      </c>
      <c r="N43" s="4">
        <f t="shared" si="12"/>
        <v>0.15307289999999973</v>
      </c>
      <c r="O43" s="9">
        <f t="shared" si="13"/>
        <v>1.0832607019343765</v>
      </c>
      <c r="P43" s="9">
        <f t="shared" si="19"/>
        <v>13.515732154122507</v>
      </c>
      <c r="Q43" s="9">
        <f t="shared" si="14"/>
        <v>2.3847236146051217E-2</v>
      </c>
      <c r="R43" s="9">
        <f t="shared" si="20"/>
        <v>0.29753950807094132</v>
      </c>
      <c r="S43" s="7">
        <f t="shared" si="8"/>
        <v>0.99055510090807197</v>
      </c>
      <c r="T43" s="7">
        <f t="shared" si="15"/>
        <v>0.30820033021463955</v>
      </c>
      <c r="U43" s="37">
        <f t="shared" si="16"/>
        <v>0.93997125701192819</v>
      </c>
      <c r="V43" s="86">
        <f t="shared" si="17"/>
        <v>1.0660822143698234E-2</v>
      </c>
      <c r="W43" s="87">
        <f t="shared" si="18"/>
        <v>4.5055031309393524E-3</v>
      </c>
      <c r="X43" s="7"/>
    </row>
    <row r="44" spans="2:24">
      <c r="B44" s="75"/>
      <c r="C44" s="76"/>
      <c r="D44" s="61">
        <v>15</v>
      </c>
      <c r="E44" s="4">
        <f t="shared" si="9"/>
        <v>14.9539065</v>
      </c>
      <c r="F44" s="9">
        <f t="shared" si="5"/>
        <v>0.33021463951568519</v>
      </c>
      <c r="G44" s="62">
        <v>1793.8042620363101</v>
      </c>
      <c r="H44" s="63">
        <v>16.954999999999998</v>
      </c>
      <c r="I44" s="9">
        <f t="shared" si="10"/>
        <v>1.1303333333333332</v>
      </c>
      <c r="J44" s="9">
        <f t="shared" si="6"/>
        <v>0.99793571217929677</v>
      </c>
      <c r="K44" s="64">
        <f t="shared" si="7"/>
        <v>0.98834009677497503</v>
      </c>
      <c r="L44" s="65">
        <f t="shared" si="4"/>
        <v>2.1968865430474337E-2</v>
      </c>
      <c r="M44" s="65">
        <f t="shared" si="11"/>
        <v>0.3385099360763883</v>
      </c>
      <c r="N44" s="4">
        <f t="shared" si="12"/>
        <v>0.13107289999999949</v>
      </c>
      <c r="O44" s="9">
        <f t="shared" si="13"/>
        <v>0.92757190631766984</v>
      </c>
      <c r="P44" s="9">
        <f t="shared" si="19"/>
        <v>14.443304060440177</v>
      </c>
      <c r="Q44" s="9">
        <f t="shared" si="14"/>
        <v>2.0419854844637753E-2</v>
      </c>
      <c r="R44" s="9">
        <f t="shared" si="20"/>
        <v>0.31795936291557908</v>
      </c>
      <c r="S44" s="7">
        <f t="shared" si="8"/>
        <v>1.038677092280508</v>
      </c>
      <c r="T44" s="7">
        <f t="shared" si="15"/>
        <v>0.33021463951568519</v>
      </c>
      <c r="U44" s="37">
        <f t="shared" si="16"/>
        <v>0.93929107842739434</v>
      </c>
      <c r="V44" s="86">
        <f t="shared" si="17"/>
        <v>1.2255276600106113E-2</v>
      </c>
      <c r="W44" s="87">
        <f t="shared" si="18"/>
        <v>4.5055031309393524E-3</v>
      </c>
      <c r="X44" s="7"/>
    </row>
    <row r="45" spans="2:24">
      <c r="B45" s="75"/>
      <c r="C45" s="76"/>
      <c r="D45" s="61">
        <v>16</v>
      </c>
      <c r="E45" s="4">
        <f t="shared" si="9"/>
        <v>15.950833600000001</v>
      </c>
      <c r="F45" s="9">
        <f t="shared" si="5"/>
        <v>0.35222894881673089</v>
      </c>
      <c r="G45" s="62">
        <v>1913.3912128387301</v>
      </c>
      <c r="H45" s="63">
        <v>18.055</v>
      </c>
      <c r="I45" s="9">
        <f t="shared" si="10"/>
        <v>1.1284375</v>
      </c>
      <c r="J45" s="9">
        <f t="shared" si="6"/>
        <v>0.97479922459152712</v>
      </c>
      <c r="K45" s="64">
        <f t="shared" si="7"/>
        <v>0.96380683196141448</v>
      </c>
      <c r="L45" s="65">
        <f t="shared" si="4"/>
        <v>2.1459531636577375E-2</v>
      </c>
      <c r="M45" s="65">
        <f t="shared" si="11"/>
        <v>0.35996946771296567</v>
      </c>
      <c r="N45" s="4">
        <f t="shared" si="12"/>
        <v>0.1030729000000008</v>
      </c>
      <c r="O45" s="9">
        <f t="shared" si="13"/>
        <v>0.72942253007823632</v>
      </c>
      <c r="P45" s="9">
        <f t="shared" si="19"/>
        <v>15.172726590518414</v>
      </c>
      <c r="Q45" s="9">
        <f t="shared" si="14"/>
        <v>1.605773318829359E-2</v>
      </c>
      <c r="R45" s="9">
        <f t="shared" si="20"/>
        <v>0.33401709610387265</v>
      </c>
      <c r="S45" s="7">
        <f t="shared" si="8"/>
        <v>1.1398748094313655</v>
      </c>
      <c r="T45" s="7">
        <f t="shared" si="15"/>
        <v>0.35222894881673089</v>
      </c>
      <c r="U45" s="37">
        <f t="shared" si="16"/>
        <v>0.92790396426124933</v>
      </c>
      <c r="V45" s="86" t="str">
        <f t="shared" si="17"/>
        <v/>
      </c>
      <c r="W45" s="87" t="str">
        <f t="shared" si="18"/>
        <v/>
      </c>
      <c r="X45" s="7"/>
    </row>
    <row r="46" spans="2:24">
      <c r="B46" s="75"/>
      <c r="C46" s="76"/>
      <c r="D46" s="61">
        <v>17</v>
      </c>
      <c r="E46" s="4">
        <f t="shared" si="9"/>
        <v>16.9477607</v>
      </c>
      <c r="F46" s="9">
        <f t="shared" si="5"/>
        <v>0.37424325811777659</v>
      </c>
      <c r="G46" s="62">
        <v>2032.9781636411501</v>
      </c>
      <c r="H46" s="63">
        <v>19.25</v>
      </c>
      <c r="I46" s="9">
        <f t="shared" si="10"/>
        <v>1.1323529411764706</v>
      </c>
      <c r="J46" s="9">
        <f t="shared" si="6"/>
        <v>1.0553246753246757</v>
      </c>
      <c r="K46" s="64">
        <f t="shared" si="7"/>
        <v>1.0470446947217174</v>
      </c>
      <c r="L46" s="65">
        <f t="shared" si="4"/>
        <v>2.323224381562302E-2</v>
      </c>
      <c r="M46" s="65">
        <f t="shared" si="11"/>
        <v>0.38320171152858867</v>
      </c>
      <c r="N46" s="4">
        <f t="shared" si="12"/>
        <v>0.19807290000000144</v>
      </c>
      <c r="O46" s="9">
        <f t="shared" si="13"/>
        <v>1.4017150566049217</v>
      </c>
      <c r="P46" s="9">
        <f t="shared" si="19"/>
        <v>16.574441647123336</v>
      </c>
      <c r="Q46" s="9">
        <f t="shared" si="14"/>
        <v>3.0857788808033502E-2</v>
      </c>
      <c r="R46" s="9">
        <f t="shared" si="20"/>
        <v>0.36487488491190617</v>
      </c>
      <c r="S46" s="7">
        <f t="shared" si="8"/>
        <v>0.9445561385667629</v>
      </c>
      <c r="T46" s="7">
        <f t="shared" si="15"/>
        <v>0.37424325811777659</v>
      </c>
      <c r="U46" s="37">
        <f t="shared" si="16"/>
        <v>0.95217446565262731</v>
      </c>
      <c r="V46" s="86" t="str">
        <f t="shared" si="17"/>
        <v/>
      </c>
      <c r="W46" s="87" t="str">
        <f t="shared" si="18"/>
        <v/>
      </c>
      <c r="X46" s="7"/>
    </row>
    <row r="47" spans="2:24">
      <c r="B47" s="75"/>
      <c r="C47" s="76"/>
      <c r="D47" s="61">
        <v>18</v>
      </c>
      <c r="E47" s="4">
        <f t="shared" si="9"/>
        <v>17.944687800000001</v>
      </c>
      <c r="F47" s="9">
        <f t="shared" si="5"/>
        <v>0.39625756741882223</v>
      </c>
      <c r="G47" s="62">
        <v>2152.5651144435701</v>
      </c>
      <c r="H47" s="63">
        <v>20.369</v>
      </c>
      <c r="I47" s="9">
        <f t="shared" si="10"/>
        <v>1.1316111111111111</v>
      </c>
      <c r="J47" s="9">
        <f t="shared" si="6"/>
        <v>0.98885561392311827</v>
      </c>
      <c r="K47" s="64">
        <f t="shared" si="7"/>
        <v>0.98045440451347388</v>
      </c>
      <c r="L47" s="65">
        <f t="shared" si="4"/>
        <v>2.1768973338978939E-2</v>
      </c>
      <c r="M47" s="65">
        <f t="shared" si="11"/>
        <v>0.4049706848675676</v>
      </c>
      <c r="N47" s="4">
        <f t="shared" si="12"/>
        <v>0.12207289999999915</v>
      </c>
      <c r="O47" s="9">
        <f t="shared" si="13"/>
        <v>0.86388103538356087</v>
      </c>
      <c r="P47" s="9">
        <f t="shared" si="19"/>
        <v>17.438322682506897</v>
      </c>
      <c r="Q47" s="9">
        <f t="shared" si="14"/>
        <v>1.9017744312241298E-2</v>
      </c>
      <c r="R47" s="9">
        <f t="shared" si="20"/>
        <v>0.38389262922414746</v>
      </c>
      <c r="S47" s="7">
        <f t="shared" si="8"/>
        <v>0.80372854616801437</v>
      </c>
      <c r="T47" s="7">
        <f t="shared" si="15"/>
        <v>0.39625756741882223</v>
      </c>
      <c r="U47" s="37">
        <f t="shared" si="16"/>
        <v>0.94795165074649035</v>
      </c>
      <c r="V47" s="86" t="str">
        <f t="shared" si="17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9"/>
        <v>18.941614900000001</v>
      </c>
      <c r="F48" s="9">
        <f t="shared" si="5"/>
        <v>0.41827187671986793</v>
      </c>
      <c r="G48" s="62">
        <v>2272.1520652459899</v>
      </c>
      <c r="H48" s="63">
        <v>21.542000000000002</v>
      </c>
      <c r="I48" s="9">
        <f t="shared" si="10"/>
        <v>1.1337894736842107</v>
      </c>
      <c r="J48" s="9">
        <f t="shared" si="6"/>
        <v>1.0345836041221814</v>
      </c>
      <c r="K48" s="64">
        <f t="shared" si="7"/>
        <v>1.0277685580824905</v>
      </c>
      <c r="L48" s="65">
        <f t="shared" si="4"/>
        <v>2.27756434589363E-2</v>
      </c>
      <c r="M48" s="65">
        <f t="shared" si="11"/>
        <v>0.42774632832650389</v>
      </c>
      <c r="N48" s="4">
        <f t="shared" si="12"/>
        <v>0.1760729000000012</v>
      </c>
      <c r="O48" s="9">
        <f t="shared" si="13"/>
        <v>1.2460262609882149</v>
      </c>
      <c r="P48" s="9">
        <f t="shared" si="19"/>
        <v>18.684348943495113</v>
      </c>
      <c r="Q48" s="9">
        <f t="shared" si="14"/>
        <v>2.7430407506620031E-2</v>
      </c>
      <c r="R48" s="9">
        <f t="shared" si="20"/>
        <v>0.41132303673076748</v>
      </c>
      <c r="S48" s="7">
        <f t="shared" si="8"/>
        <v>0.57868746886750655</v>
      </c>
      <c r="T48" s="7">
        <f t="shared" si="15"/>
        <v>0.41827187671986793</v>
      </c>
      <c r="U48" s="37">
        <f t="shared" si="16"/>
        <v>0.9616050670499261</v>
      </c>
      <c r="V48" s="86" t="str">
        <f t="shared" si="17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9"/>
        <v>19.938542000000002</v>
      </c>
      <c r="F49" s="9">
        <f t="shared" si="5"/>
        <v>0.44028618602091363</v>
      </c>
      <c r="G49" s="62">
        <v>2391.7390160484101</v>
      </c>
      <c r="H49" s="63">
        <v>22.626999999999999</v>
      </c>
      <c r="I49" s="9">
        <f t="shared" si="10"/>
        <v>1.1313499999999999</v>
      </c>
      <c r="J49" s="9">
        <f t="shared" si="6"/>
        <v>0.95903124585671762</v>
      </c>
      <c r="K49" s="64">
        <f t="shared" si="7"/>
        <v>0.95066401152557345</v>
      </c>
      <c r="L49" s="65">
        <f t="shared" si="4"/>
        <v>2.1112410475656967E-2</v>
      </c>
      <c r="M49" s="65">
        <f t="shared" si="11"/>
        <v>0.44885873880216087</v>
      </c>
      <c r="N49" s="4">
        <f t="shared" si="12"/>
        <v>8.8072899999996679E-2</v>
      </c>
      <c r="O49" s="9">
        <f t="shared" si="13"/>
        <v>0.62327107852136288</v>
      </c>
      <c r="P49" s="9">
        <f t="shared" si="19"/>
        <v>19.307620022016476</v>
      </c>
      <c r="Q49" s="9">
        <f t="shared" si="14"/>
        <v>1.3720882300965612E-2</v>
      </c>
      <c r="R49" s="9">
        <f t="shared" si="20"/>
        <v>0.42504391903173311</v>
      </c>
      <c r="S49" s="7">
        <f t="shared" si="8"/>
        <v>0.60911755164714709</v>
      </c>
      <c r="T49" s="7">
        <f t="shared" si="15"/>
        <v>0.44028618602091363</v>
      </c>
      <c r="U49" s="37">
        <f t="shared" si="16"/>
        <v>0.94694362009308142</v>
      </c>
      <c r="V49" s="86" t="str">
        <f t="shared" si="17"/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9"/>
        <v>20.935469100000002</v>
      </c>
      <c r="F50" s="9">
        <f t="shared" si="5"/>
        <v>0.46230049532195933</v>
      </c>
      <c r="G50" s="62">
        <v>2511.3259668508299</v>
      </c>
      <c r="H50" s="63">
        <v>23.709</v>
      </c>
      <c r="I50" s="9">
        <f t="shared" si="10"/>
        <v>1.129</v>
      </c>
      <c r="J50" s="9">
        <f t="shared" si="6"/>
        <v>0.95837023914969066</v>
      </c>
      <c r="K50" s="64">
        <f t="shared" si="7"/>
        <v>0.94803544743840895</v>
      </c>
      <c r="L50" s="65">
        <f t="shared" si="4"/>
        <v>2.1097858869558409E-2</v>
      </c>
      <c r="M50" s="65">
        <f t="shared" si="11"/>
        <v>0.46995659767171927</v>
      </c>
      <c r="N50" s="4">
        <f t="shared" si="12"/>
        <v>8.5072900000000118E-2</v>
      </c>
      <c r="O50" s="9">
        <f t="shared" si="13"/>
        <v>0.60204078821001827</v>
      </c>
      <c r="P50" s="9">
        <f t="shared" si="19"/>
        <v>19.909660810226494</v>
      </c>
      <c r="Q50" s="9">
        <f t="shared" si="14"/>
        <v>1.3253512123500679E-2</v>
      </c>
      <c r="R50" s="9">
        <f t="shared" si="20"/>
        <v>0.43829743115523379</v>
      </c>
      <c r="S50" s="7">
        <f t="shared" si="8"/>
        <v>0.59637937746032599</v>
      </c>
      <c r="T50" s="7">
        <f t="shared" si="15"/>
        <v>0.46230049532195933</v>
      </c>
      <c r="U50" s="37">
        <f t="shared" si="16"/>
        <v>0.9326338502888718</v>
      </c>
      <c r="V50" s="86" t="str">
        <f t="shared" si="17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9"/>
        <v>21.932396200000003</v>
      </c>
      <c r="F51" s="9">
        <f t="shared" si="5"/>
        <v>0.48431480462300497</v>
      </c>
      <c r="G51" s="62">
        <v>2630.9129176532501</v>
      </c>
      <c r="H51" s="63">
        <v>24.777000000000001</v>
      </c>
      <c r="I51" s="9">
        <f t="shared" si="10"/>
        <v>1.1262272727272729</v>
      </c>
      <c r="J51" s="9">
        <f t="shared" si="6"/>
        <v>0.94829882552367228</v>
      </c>
      <c r="K51" s="64">
        <f t="shared" si="7"/>
        <v>0.9357688150316279</v>
      </c>
      <c r="L51" s="65">
        <f t="shared" si="4"/>
        <v>2.0876143654896474E-2</v>
      </c>
      <c r="M51" s="65">
        <f t="shared" si="11"/>
        <v>0.49083274132661575</v>
      </c>
      <c r="N51" s="4">
        <f t="shared" si="12"/>
        <v>7.1072900000000772E-2</v>
      </c>
      <c r="O51" s="9">
        <f t="shared" si="13"/>
        <v>0.50296610009030152</v>
      </c>
      <c r="P51" s="9">
        <f t="shared" si="19"/>
        <v>20.412626910316796</v>
      </c>
      <c r="Q51" s="9">
        <f t="shared" si="14"/>
        <v>1.1072451295328597E-2</v>
      </c>
      <c r="R51" s="9">
        <f t="shared" si="20"/>
        <v>0.44936988245056236</v>
      </c>
      <c r="S51" s="7">
        <f t="shared" si="8"/>
        <v>0.55321112049387045</v>
      </c>
      <c r="T51" s="7">
        <f t="shared" si="15"/>
        <v>0.48431480462300497</v>
      </c>
      <c r="U51" s="37">
        <f t="shared" si="16"/>
        <v>0.9155254827459387</v>
      </c>
      <c r="V51" s="86" t="str">
        <f t="shared" si="17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9"/>
        <v>22.9293233</v>
      </c>
      <c r="F52" s="9">
        <f t="shared" si="5"/>
        <v>0.50632911392405067</v>
      </c>
      <c r="G52" s="62">
        <v>2750.4998684556699</v>
      </c>
      <c r="H52" s="63">
        <v>25.881</v>
      </c>
      <c r="I52" s="9">
        <f t="shared" si="10"/>
        <v>1.1252608695652173</v>
      </c>
      <c r="J52" s="9">
        <f t="shared" si="6"/>
        <v>0.98110583053204992</v>
      </c>
      <c r="K52" s="64">
        <f t="shared" si="7"/>
        <v>0.96731158407763584</v>
      </c>
      <c r="L52" s="65">
        <f t="shared" si="4"/>
        <v>2.1598367210391854E-2</v>
      </c>
      <c r="M52" s="65">
        <f t="shared" si="11"/>
        <v>0.51243110853700757</v>
      </c>
      <c r="N52" s="4">
        <f t="shared" si="12"/>
        <v>0.10707290000000214</v>
      </c>
      <c r="O52" s="9">
        <f t="shared" si="13"/>
        <v>0.75772958382673761</v>
      </c>
      <c r="P52" s="9">
        <f t="shared" si="19"/>
        <v>21.170356494143533</v>
      </c>
      <c r="Q52" s="9">
        <f t="shared" si="14"/>
        <v>1.6680893424914422E-2</v>
      </c>
      <c r="R52" s="9">
        <f t="shared" si="20"/>
        <v>0.46605077587547677</v>
      </c>
      <c r="S52" s="7">
        <f t="shared" si="8"/>
        <v>0.46192087215498101</v>
      </c>
      <c r="T52" s="7">
        <f t="shared" si="15"/>
        <v>0.50632911392405067</v>
      </c>
      <c r="U52" s="37">
        <f t="shared" si="16"/>
        <v>0.90948962330966443</v>
      </c>
      <c r="V52" s="86" t="str">
        <f t="shared" ref="V52:V94" si="21">IF(F52&lt;=$L$5,(R52-F52),"")</f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9"/>
        <v>23.926250400000001</v>
      </c>
      <c r="F53" s="9">
        <f t="shared" si="5"/>
        <v>0.52834342322509631</v>
      </c>
      <c r="G53" s="62">
        <v>2870.0868192580901</v>
      </c>
      <c r="H53" s="63">
        <v>26.945</v>
      </c>
      <c r="I53" s="9">
        <f t="shared" si="10"/>
        <v>1.1227083333333334</v>
      </c>
      <c r="J53" s="9">
        <f t="shared" si="6"/>
        <v>0.94770829467433659</v>
      </c>
      <c r="K53" s="64">
        <f t="shared" si="7"/>
        <v>0.93226406291540342</v>
      </c>
      <c r="L53" s="65">
        <f t="shared" si="4"/>
        <v>2.0863143526127389E-2</v>
      </c>
      <c r="M53" s="65">
        <f t="shared" si="11"/>
        <v>0.53329425206313497</v>
      </c>
      <c r="N53" s="4">
        <f t="shared" si="12"/>
        <v>6.7072899999999436E-2</v>
      </c>
      <c r="O53" s="9">
        <f t="shared" si="13"/>
        <v>0.47465904634180028</v>
      </c>
      <c r="P53" s="9">
        <f t="shared" si="19"/>
        <v>21.645015540485332</v>
      </c>
      <c r="Q53" s="9">
        <f t="shared" si="14"/>
        <v>1.0449291058707767E-2</v>
      </c>
      <c r="R53" s="9">
        <f t="shared" si="20"/>
        <v>0.47650006693418456</v>
      </c>
      <c r="S53" s="7">
        <f t="shared" si="8"/>
        <v>0.46475157752982532</v>
      </c>
      <c r="T53" s="7">
        <f t="shared" si="15"/>
        <v>0.52834342322509631</v>
      </c>
      <c r="U53" s="37">
        <f t="shared" si="16"/>
        <v>0.89350309906916692</v>
      </c>
      <c r="V53" s="86" t="str">
        <f t="shared" si="21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9"/>
        <v>24.923177500000001</v>
      </c>
      <c r="F54" s="9">
        <f t="shared" si="5"/>
        <v>0.55035773252614206</v>
      </c>
      <c r="G54" s="62">
        <v>2989.6737700605099</v>
      </c>
      <c r="H54" s="63">
        <v>28.006</v>
      </c>
      <c r="I54" s="9">
        <f t="shared" si="10"/>
        <v>1.1202399999999999</v>
      </c>
      <c r="J54" s="9">
        <f t="shared" si="6"/>
        <v>0.94711847461258303</v>
      </c>
      <c r="K54" s="64">
        <f t="shared" si="7"/>
        <v>0.92963549882823582</v>
      </c>
      <c r="L54" s="65">
        <f t="shared" si="4"/>
        <v>2.0850159044855984E-2</v>
      </c>
      <c r="M54" s="65">
        <f t="shared" si="11"/>
        <v>0.55414441110799095</v>
      </c>
      <c r="N54" s="4">
        <f t="shared" si="12"/>
        <v>6.4072899999999322E-2</v>
      </c>
      <c r="O54" s="9">
        <f t="shared" si="13"/>
        <v>0.45342875603043059</v>
      </c>
      <c r="P54" s="9">
        <f t="shared" si="19"/>
        <v>22.098444296515762</v>
      </c>
      <c r="Q54" s="9">
        <f t="shared" si="14"/>
        <v>9.9819208812422806E-3</v>
      </c>
      <c r="R54" s="9">
        <f t="shared" si="20"/>
        <v>0.48648198781542684</v>
      </c>
      <c r="S54" s="7">
        <f t="shared" si="8"/>
        <v>0.45625946140527801</v>
      </c>
      <c r="T54" s="7">
        <f t="shared" si="15"/>
        <v>0.55035773252614206</v>
      </c>
      <c r="U54" s="37">
        <f t="shared" si="16"/>
        <v>0.87789749037209341</v>
      </c>
      <c r="V54" s="86" t="str">
        <f t="shared" si="21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9"/>
        <v>25.920104600000002</v>
      </c>
      <c r="F55" s="9">
        <f t="shared" si="5"/>
        <v>0.57237204182718771</v>
      </c>
      <c r="G55" s="62">
        <v>3109.2607208629302</v>
      </c>
      <c r="H55" s="63">
        <v>29.068000000000001</v>
      </c>
      <c r="I55" s="9">
        <f t="shared" si="10"/>
        <v>1.1180000000000001</v>
      </c>
      <c r="J55" s="9">
        <f t="shared" si="6"/>
        <v>0.94991055456171836</v>
      </c>
      <c r="K55" s="64">
        <f t="shared" si="7"/>
        <v>0.9305116868572928</v>
      </c>
      <c r="L55" s="65">
        <f t="shared" si="4"/>
        <v>2.0911624756449497E-2</v>
      </c>
      <c r="M55" s="65">
        <f t="shared" si="11"/>
        <v>0.57505603586444043</v>
      </c>
      <c r="N55" s="4">
        <f t="shared" si="12"/>
        <v>6.5072900000000544E-2</v>
      </c>
      <c r="O55" s="9">
        <f t="shared" si="13"/>
        <v>0.46050551946756224</v>
      </c>
      <c r="P55" s="9">
        <f t="shared" si="19"/>
        <v>22.558949815983325</v>
      </c>
      <c r="Q55" s="9">
        <f t="shared" si="14"/>
        <v>1.0137710940397629E-2</v>
      </c>
      <c r="R55" s="9">
        <f t="shared" si="20"/>
        <v>0.49661969875582446</v>
      </c>
      <c r="S55" s="7">
        <f t="shared" si="8"/>
        <v>0.35435406791072188</v>
      </c>
      <c r="T55" s="7">
        <f t="shared" si="15"/>
        <v>0.57237204182718771</v>
      </c>
      <c r="U55" s="37">
        <f t="shared" si="16"/>
        <v>0.86360227140176304</v>
      </c>
      <c r="V55" s="86" t="str">
        <f t="shared" si="21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26.917031700000003</v>
      </c>
      <c r="F56" s="9">
        <f t="shared" si="5"/>
        <v>0.59438635112823335</v>
      </c>
      <c r="G56" s="62">
        <v>3228.8476716653499</v>
      </c>
      <c r="H56" s="63">
        <v>30.132999999999999</v>
      </c>
      <c r="I56" s="9">
        <f t="shared" si="10"/>
        <v>1.1160370370370369</v>
      </c>
      <c r="J56" s="9">
        <f t="shared" si="6"/>
        <v>0.95426940563501617</v>
      </c>
      <c r="K56" s="64">
        <f t="shared" si="7"/>
        <v>0.93314025094445718</v>
      </c>
      <c r="L56" s="65">
        <f t="shared" si="4"/>
        <v>2.100758185217427E-2</v>
      </c>
      <c r="M56" s="65">
        <f t="shared" si="11"/>
        <v>0.59606361771661465</v>
      </c>
      <c r="N56" s="4">
        <f t="shared" si="12"/>
        <v>6.8072899999997105E-2</v>
      </c>
      <c r="O56" s="9">
        <f t="shared" si="13"/>
        <v>0.48173580977890673</v>
      </c>
      <c r="P56" s="9">
        <f t="shared" si="19"/>
        <v>23.040685625762233</v>
      </c>
      <c r="Q56" s="9">
        <f t="shared" si="14"/>
        <v>1.0605081117862559E-2</v>
      </c>
      <c r="R56" s="9">
        <f t="shared" si="20"/>
        <v>0.50722477987368697</v>
      </c>
      <c r="S56" s="7">
        <f t="shared" si="8"/>
        <v>0.29066319697661386</v>
      </c>
      <c r="T56" s="7">
        <f t="shared" si="15"/>
        <v>0.59438635112823335</v>
      </c>
      <c r="U56" s="37">
        <f t="shared" si="16"/>
        <v>0.85095745621373564</v>
      </c>
      <c r="V56" s="86" t="str">
        <f t="shared" si="21"/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27.913958800000003</v>
      </c>
      <c r="F57" s="9">
        <f t="shared" si="5"/>
        <v>0.6164006604292791</v>
      </c>
      <c r="G57" s="62">
        <v>3348.4346224677702</v>
      </c>
      <c r="H57" s="63">
        <v>31.189</v>
      </c>
      <c r="I57" s="9">
        <f t="shared" si="10"/>
        <v>1.1138928571428572</v>
      </c>
      <c r="J57" s="9">
        <f t="shared" si="6"/>
        <v>0.94802654782134799</v>
      </c>
      <c r="K57" s="64">
        <f t="shared" si="7"/>
        <v>0.92525455868295758</v>
      </c>
      <c r="L57" s="65">
        <f t="shared" si="4"/>
        <v>2.0870149649341731E-2</v>
      </c>
      <c r="M57" s="65">
        <f t="shared" si="11"/>
        <v>0.6169337673659564</v>
      </c>
      <c r="N57" s="4">
        <f t="shared" si="12"/>
        <v>5.9072900000000317E-2</v>
      </c>
      <c r="O57" s="9">
        <f t="shared" si="13"/>
        <v>0.41804493884482286</v>
      </c>
      <c r="P57" s="9">
        <f t="shared" si="19"/>
        <v>23.458730564607055</v>
      </c>
      <c r="Q57" s="9">
        <f t="shared" si="14"/>
        <v>9.2029705854666573E-3</v>
      </c>
      <c r="R57" s="9">
        <f t="shared" si="20"/>
        <v>0.51642775045915368</v>
      </c>
      <c r="S57" s="7">
        <f t="shared" si="8"/>
        <v>0.32958539588077879</v>
      </c>
      <c r="T57" s="7">
        <f t="shared" si="15"/>
        <v>0.6164006604292791</v>
      </c>
      <c r="U57" s="37">
        <f t="shared" si="16"/>
        <v>0.83708783304904755</v>
      </c>
      <c r="V57" s="86" t="str">
        <f t="shared" si="21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28.9108859</v>
      </c>
      <c r="F58" s="9">
        <f t="shared" si="5"/>
        <v>0.63841496973032474</v>
      </c>
      <c r="G58" s="62">
        <v>3468.0215732701899</v>
      </c>
      <c r="H58" s="63">
        <v>32.206000000000003</v>
      </c>
      <c r="I58" s="9">
        <f t="shared" si="10"/>
        <v>1.1105517241379312</v>
      </c>
      <c r="J58" s="9">
        <f t="shared" si="6"/>
        <v>0.91576103831584432</v>
      </c>
      <c r="K58" s="64">
        <f t="shared" si="7"/>
        <v>0.89108322554978203</v>
      </c>
      <c r="L58" s="65">
        <f t="shared" si="4"/>
        <v>2.0159846743331742E-2</v>
      </c>
      <c r="M58" s="65">
        <f t="shared" si="11"/>
        <v>0.63709361410928811</v>
      </c>
      <c r="N58" s="4">
        <f t="shared" si="12"/>
        <v>2.0072900000005944E-2</v>
      </c>
      <c r="O58" s="9">
        <f t="shared" si="13"/>
        <v>0.14205116479706745</v>
      </c>
      <c r="P58" s="9">
        <f t="shared" si="19"/>
        <v>23.600781729404122</v>
      </c>
      <c r="Q58" s="9">
        <f t="shared" si="14"/>
        <v>3.1271582784164549E-3</v>
      </c>
      <c r="R58" s="9">
        <f t="shared" si="20"/>
        <v>0.51955490873757015</v>
      </c>
      <c r="S58" s="7">
        <f t="shared" si="8"/>
        <v>0.30057066578857361</v>
      </c>
      <c r="T58" s="7">
        <f t="shared" si="15"/>
        <v>0.63841496973032474</v>
      </c>
      <c r="U58" s="37">
        <f t="shared" si="16"/>
        <v>0.81550795241285345</v>
      </c>
      <c r="V58" s="86" t="str">
        <f t="shared" si="21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29.907813000000001</v>
      </c>
      <c r="F59" s="9">
        <f t="shared" si="5"/>
        <v>0.66042927903137039</v>
      </c>
      <c r="G59" s="62">
        <v>3587.6085240726102</v>
      </c>
      <c r="H59" s="63">
        <v>33.253999999999998</v>
      </c>
      <c r="I59" s="9">
        <f t="shared" si="10"/>
        <v>1.1084666666666665</v>
      </c>
      <c r="J59" s="9">
        <f t="shared" si="6"/>
        <v>0.94545017140794629</v>
      </c>
      <c r="K59" s="64">
        <f t="shared" si="7"/>
        <v>0.91824505445050542</v>
      </c>
      <c r="L59" s="65">
        <f t="shared" si="4"/>
        <v>2.0813432502101187E-2</v>
      </c>
      <c r="M59" s="65">
        <f t="shared" si="11"/>
        <v>0.65790704661138932</v>
      </c>
      <c r="N59" s="4">
        <f t="shared" si="12"/>
        <v>5.1072899999994092E-2</v>
      </c>
      <c r="O59" s="9">
        <f t="shared" si="13"/>
        <v>0.36143083134779519</v>
      </c>
      <c r="P59" s="9">
        <f t="shared" si="19"/>
        <v>23.962212560751919</v>
      </c>
      <c r="Q59" s="9">
        <f t="shared" si="14"/>
        <v>7.9566501122244407E-3</v>
      </c>
      <c r="R59" s="9">
        <f t="shared" si="20"/>
        <v>0.52751155884979462</v>
      </c>
      <c r="S59" s="7">
        <f t="shared" si="8"/>
        <v>0.27297128838380613</v>
      </c>
      <c r="T59" s="7">
        <f t="shared" si="15"/>
        <v>0.66042927903137039</v>
      </c>
      <c r="U59" s="37">
        <f t="shared" si="16"/>
        <v>0.80180256704467801</v>
      </c>
      <c r="V59" s="86" t="str">
        <f t="shared" si="21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30.904740100000001</v>
      </c>
      <c r="F60" s="9">
        <f t="shared" si="5"/>
        <v>0.68244358833241614</v>
      </c>
      <c r="G60" s="62">
        <v>3707.19547487503</v>
      </c>
      <c r="H60" s="63">
        <v>34.317999999999998</v>
      </c>
      <c r="I60" s="9">
        <f t="shared" si="10"/>
        <v>1.107032258064516</v>
      </c>
      <c r="J60" s="9">
        <f t="shared" si="6"/>
        <v>0.96112827087825647</v>
      </c>
      <c r="K60" s="64">
        <f t="shared" si="7"/>
        <v>0.93226406291540342</v>
      </c>
      <c r="L60" s="65">
        <f t="shared" si="4"/>
        <v>2.1158575033093156E-2</v>
      </c>
      <c r="M60" s="65">
        <f t="shared" si="11"/>
        <v>0.67906562164448248</v>
      </c>
      <c r="N60" s="4">
        <f t="shared" si="12"/>
        <v>6.7072899999999436E-2</v>
      </c>
      <c r="O60" s="9">
        <f t="shared" si="13"/>
        <v>0.47465904634180028</v>
      </c>
      <c r="P60" s="9">
        <f t="shared" si="19"/>
        <v>24.436871607093718</v>
      </c>
      <c r="Q60" s="9">
        <f t="shared" si="14"/>
        <v>1.0449291058707767E-2</v>
      </c>
      <c r="R60" s="9">
        <f t="shared" si="20"/>
        <v>0.53796084990850235</v>
      </c>
      <c r="S60" s="7">
        <f t="shared" si="8"/>
        <v>0.21038623250438523</v>
      </c>
      <c r="T60" s="7">
        <f t="shared" si="15"/>
        <v>0.68244358833241614</v>
      </c>
      <c r="U60" s="37">
        <f t="shared" si="16"/>
        <v>0.79220745795631808</v>
      </c>
      <c r="V60" s="86" t="str">
        <f t="shared" si="21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31.901667200000002</v>
      </c>
      <c r="F61" s="9">
        <f t="shared" si="5"/>
        <v>0.70445789763346178</v>
      </c>
      <c r="G61" s="62">
        <v>3826.7824256774502</v>
      </c>
      <c r="H61" s="63">
        <v>35.316000000000003</v>
      </c>
      <c r="I61" s="9">
        <f t="shared" si="10"/>
        <v>1.1036250000000001</v>
      </c>
      <c r="J61" s="9">
        <f t="shared" si="6"/>
        <v>0.90429267187677387</v>
      </c>
      <c r="K61" s="64">
        <f t="shared" si="7"/>
        <v>0.87443565299772263</v>
      </c>
      <c r="L61" s="65">
        <f t="shared" si="4"/>
        <v>1.9907378577364312E-2</v>
      </c>
      <c r="M61" s="65">
        <f t="shared" si="11"/>
        <v>0.69897300022184683</v>
      </c>
      <c r="N61" s="4">
        <f t="shared" si="12"/>
        <v>1.0729000000040401E-3</v>
      </c>
      <c r="O61" s="9">
        <f t="shared" si="13"/>
        <v>7.5926594917178096E-3</v>
      </c>
      <c r="P61" s="9">
        <f t="shared" si="19"/>
        <v>24.444464266585435</v>
      </c>
      <c r="Q61" s="9">
        <f t="shared" si="14"/>
        <v>1.6714715446819616E-4</v>
      </c>
      <c r="R61" s="9">
        <f t="shared" si="20"/>
        <v>0.53812799706297054</v>
      </c>
      <c r="S61" s="7">
        <f t="shared" si="8"/>
        <v>0.35252599837963738</v>
      </c>
      <c r="T61" s="7">
        <f t="shared" si="15"/>
        <v>0.70445789763346178</v>
      </c>
      <c r="U61" s="37">
        <f t="shared" si="16"/>
        <v>0.76988381080839208</v>
      </c>
      <c r="V61" s="86" t="str">
        <f t="shared" si="21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32.898594299999999</v>
      </c>
      <c r="F62" s="9">
        <f t="shared" si="5"/>
        <v>0.72647220693450743</v>
      </c>
      <c r="G62" s="62">
        <v>3946.36937647987</v>
      </c>
      <c r="H62" s="63">
        <v>36.372999999999998</v>
      </c>
      <c r="I62" s="9">
        <f t="shared" si="10"/>
        <v>1.1022121212121212</v>
      </c>
      <c r="J62" s="9">
        <f t="shared" si="6"/>
        <v>0.9589805625051504</v>
      </c>
      <c r="K62" s="64">
        <f t="shared" si="7"/>
        <v>0.92613074671200823</v>
      </c>
      <c r="L62" s="65">
        <f t="shared" si="4"/>
        <v>2.1111294716679153E-2</v>
      </c>
      <c r="M62" s="65">
        <f t="shared" si="11"/>
        <v>0.72008429493852599</v>
      </c>
      <c r="N62" s="4">
        <f t="shared" si="12"/>
        <v>6.0072899999997986E-2</v>
      </c>
      <c r="O62" s="9">
        <f t="shared" si="13"/>
        <v>0.42512170228192936</v>
      </c>
      <c r="P62" s="9">
        <f t="shared" si="19"/>
        <v>24.869585968867362</v>
      </c>
      <c r="Q62" s="9">
        <f t="shared" si="14"/>
        <v>9.3587606446214507E-3</v>
      </c>
      <c r="R62" s="9">
        <f t="shared" si="20"/>
        <v>0.54748675770759203</v>
      </c>
      <c r="S62" s="7">
        <f t="shared" si="8"/>
        <v>0.40641257971268663</v>
      </c>
      <c r="T62" s="7">
        <f t="shared" si="15"/>
        <v>0.72647220693450743</v>
      </c>
      <c r="U62" s="37">
        <f t="shared" si="16"/>
        <v>0.76030926039614755</v>
      </c>
      <c r="V62" s="86" t="str">
        <f t="shared" si="21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33.8955214</v>
      </c>
      <c r="F63" s="9">
        <f t="shared" si="5"/>
        <v>0.74848651623555318</v>
      </c>
      <c r="G63" s="62">
        <v>4065.9563272822902</v>
      </c>
      <c r="H63" s="63">
        <v>37.351999999999997</v>
      </c>
      <c r="I63" s="9">
        <f t="shared" si="10"/>
        <v>1.0985882352941176</v>
      </c>
      <c r="J63" s="9">
        <f t="shared" si="6"/>
        <v>0.89114371385735636</v>
      </c>
      <c r="K63" s="64">
        <f t="shared" si="7"/>
        <v>0.85778808044565713</v>
      </c>
      <c r="L63" s="65">
        <f t="shared" si="4"/>
        <v>1.961791334853839E-2</v>
      </c>
      <c r="M63" s="65">
        <f t="shared" si="11"/>
        <v>0.73970220828706434</v>
      </c>
      <c r="N63" s="4">
        <f t="shared" si="12"/>
        <v>1.7927100000001417E-2</v>
      </c>
      <c r="O63" s="9">
        <f t="shared" si="13"/>
        <v>0.12686584581365695</v>
      </c>
      <c r="P63" s="9">
        <f t="shared" si="19"/>
        <v>24.99645181468102</v>
      </c>
      <c r="Q63" s="9">
        <f t="shared" si="14"/>
        <v>2.7928639694806156E-3</v>
      </c>
      <c r="R63" s="9">
        <f t="shared" si="20"/>
        <v>0.55027962167707267</v>
      </c>
      <c r="S63" s="7">
        <f t="shared" si="8"/>
        <v>0.37487668187836848</v>
      </c>
      <c r="T63" s="7">
        <f t="shared" si="15"/>
        <v>0.74848651623555318</v>
      </c>
      <c r="U63" s="37">
        <f t="shared" si="16"/>
        <v>0.74392047977166453</v>
      </c>
      <c r="V63" s="86" t="str">
        <f t="shared" si="21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34.8924485</v>
      </c>
      <c r="F64" s="9">
        <f t="shared" si="5"/>
        <v>0.77050082553659882</v>
      </c>
      <c r="G64" s="62">
        <v>4185.5432780847104</v>
      </c>
      <c r="H64" s="63">
        <v>38.430999999999997</v>
      </c>
      <c r="I64" s="9">
        <f t="shared" si="10"/>
        <v>1.0980285714285714</v>
      </c>
      <c r="J64" s="9">
        <f t="shared" si="6"/>
        <v>0.98267024017069615</v>
      </c>
      <c r="K64" s="64">
        <f t="shared" si="7"/>
        <v>0.94540688335124135</v>
      </c>
      <c r="L64" s="65">
        <f t="shared" si="4"/>
        <v>2.1632806608050548E-2</v>
      </c>
      <c r="M64" s="65">
        <f t="shared" si="11"/>
        <v>0.7613350148951149</v>
      </c>
      <c r="N64" s="4">
        <f t="shared" si="12"/>
        <v>8.2072900000000004E-2</v>
      </c>
      <c r="O64" s="9">
        <f t="shared" si="13"/>
        <v>0.58081049789864869</v>
      </c>
      <c r="P64" s="9">
        <f t="shared" si="19"/>
        <v>25.57726231257967</v>
      </c>
      <c r="Q64" s="9">
        <f t="shared" si="14"/>
        <v>1.2786141946035195E-2</v>
      </c>
      <c r="R64" s="9">
        <f t="shared" si="20"/>
        <v>0.5630657636231079</v>
      </c>
      <c r="S64" s="7">
        <f t="shared" si="8"/>
        <v>0.31047813460054896</v>
      </c>
      <c r="T64" s="7">
        <f t="shared" si="15"/>
        <v>0.77050082553659882</v>
      </c>
      <c r="U64" s="37">
        <f t="shared" si="16"/>
        <v>0.73957686512116938</v>
      </c>
      <c r="V64" s="86" t="str">
        <f t="shared" si="21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35.889375600000001</v>
      </c>
      <c r="F65" s="9">
        <f t="shared" si="5"/>
        <v>0.79251513483764446</v>
      </c>
      <c r="G65" s="62">
        <v>4305.1302288871302</v>
      </c>
      <c r="H65" s="63">
        <v>39.491999999999997</v>
      </c>
      <c r="I65" s="9">
        <f t="shared" si="10"/>
        <v>1.097</v>
      </c>
      <c r="J65" s="9">
        <f t="shared" si="6"/>
        <v>0.96718322698268</v>
      </c>
      <c r="K65" s="64">
        <f t="shared" si="7"/>
        <v>0.92963549882823582</v>
      </c>
      <c r="L65" s="65">
        <f t="shared" si="4"/>
        <v>2.1291870709580187E-2</v>
      </c>
      <c r="M65" s="65">
        <f t="shared" si="11"/>
        <v>0.78262688560469507</v>
      </c>
      <c r="N65" s="4">
        <f t="shared" si="12"/>
        <v>6.4072899999999322E-2</v>
      </c>
      <c r="O65" s="9">
        <f t="shared" si="13"/>
        <v>0.45342875603043059</v>
      </c>
      <c r="P65" s="9">
        <f t="shared" si="19"/>
        <v>26.0306910686101</v>
      </c>
      <c r="Q65" s="9">
        <f t="shared" si="14"/>
        <v>9.9819208812422806E-3</v>
      </c>
      <c r="R65" s="9">
        <f t="shared" si="20"/>
        <v>0.57304768450435017</v>
      </c>
      <c r="S65" s="7">
        <f t="shared" si="8"/>
        <v>0.24537191097902844</v>
      </c>
      <c r="T65" s="7">
        <f t="shared" si="15"/>
        <v>0.79251513483764446</v>
      </c>
      <c r="U65" s="37">
        <f t="shared" si="16"/>
        <v>0.73221057830333292</v>
      </c>
      <c r="V65" s="86" t="str">
        <f t="shared" si="21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36.886302700000002</v>
      </c>
      <c r="F66" s="9">
        <f t="shared" si="5"/>
        <v>0.81452944413869022</v>
      </c>
      <c r="G66" s="62">
        <v>4424.71717968955</v>
      </c>
      <c r="H66" s="63">
        <v>40.497999999999998</v>
      </c>
      <c r="I66" s="9">
        <f t="shared" si="10"/>
        <v>1.0945405405405404</v>
      </c>
      <c r="J66" s="9">
        <f t="shared" si="6"/>
        <v>0.91910711640081022</v>
      </c>
      <c r="K66" s="64">
        <f t="shared" si="7"/>
        <v>0.88144515723016548</v>
      </c>
      <c r="L66" s="65">
        <f t="shared" si="4"/>
        <v>2.0233508341239631E-2</v>
      </c>
      <c r="M66" s="65">
        <f t="shared" si="11"/>
        <v>0.80286039394593467</v>
      </c>
      <c r="N66" s="4">
        <f t="shared" si="12"/>
        <v>9.0728999999996063E-3</v>
      </c>
      <c r="O66" s="9">
        <f t="shared" si="13"/>
        <v>6.4206766988670075E-2</v>
      </c>
      <c r="P66" s="9">
        <f t="shared" si="19"/>
        <v>26.094897835598768</v>
      </c>
      <c r="Q66" s="9">
        <f t="shared" si="14"/>
        <v>1.4134676277087524E-3</v>
      </c>
      <c r="R66" s="9">
        <f t="shared" si="20"/>
        <v>0.57446115213205895</v>
      </c>
      <c r="S66" s="7">
        <f t="shared" si="8"/>
        <v>0.19866527229402065</v>
      </c>
      <c r="T66" s="7">
        <f t="shared" si="15"/>
        <v>0.81452944413869022</v>
      </c>
      <c r="U66" s="37">
        <f t="shared" si="16"/>
        <v>0.71551811057545289</v>
      </c>
      <c r="V66" s="86" t="str">
        <f t="shared" si="21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37.883229800000002</v>
      </c>
      <c r="F67" s="9">
        <f t="shared" si="5"/>
        <v>0.83654375343973586</v>
      </c>
      <c r="G67" s="62">
        <v>4544.3041304919698</v>
      </c>
      <c r="H67" s="63">
        <v>41.564999999999998</v>
      </c>
      <c r="I67" s="9">
        <f t="shared" si="10"/>
        <v>1.0938157894736842</v>
      </c>
      <c r="J67" s="9">
        <f t="shared" si="6"/>
        <v>0.97548418140262261</v>
      </c>
      <c r="K67" s="64">
        <f t="shared" si="7"/>
        <v>0.93489262700257103</v>
      </c>
      <c r="L67" s="65">
        <f t="shared" si="4"/>
        <v>2.1474610487674687E-2</v>
      </c>
      <c r="M67" s="65">
        <f t="shared" si="11"/>
        <v>0.82433500443360941</v>
      </c>
      <c r="N67" s="4">
        <f t="shared" si="12"/>
        <v>7.0072899999999549E-2</v>
      </c>
      <c r="O67" s="9">
        <f t="shared" si="13"/>
        <v>0.49588933665316998</v>
      </c>
      <c r="P67" s="9">
        <f t="shared" si="19"/>
        <v>26.59078717225194</v>
      </c>
      <c r="Q67" s="9">
        <f t="shared" si="14"/>
        <v>1.0916661236173252E-2</v>
      </c>
      <c r="R67" s="9">
        <f t="shared" si="20"/>
        <v>0.58537781336823225</v>
      </c>
      <c r="S67" s="7">
        <f t="shared" si="8"/>
        <v>6.8452825050944799E-2</v>
      </c>
      <c r="T67" s="7">
        <f t="shared" si="15"/>
        <v>0.83654375343973586</v>
      </c>
      <c r="U67" s="37">
        <f t="shared" si="16"/>
        <v>0.71012126164706335</v>
      </c>
      <c r="V67" s="86" t="str">
        <f t="shared" si="21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38.880156900000003</v>
      </c>
      <c r="F68" s="9">
        <f t="shared" si="5"/>
        <v>0.85855806274078161</v>
      </c>
      <c r="G68" s="62">
        <v>4663.8910812943996</v>
      </c>
      <c r="H68" s="63">
        <v>42.575000000000003</v>
      </c>
      <c r="I68" s="9">
        <f t="shared" si="10"/>
        <v>1.0916666666666668</v>
      </c>
      <c r="J68" s="9">
        <f t="shared" si="6"/>
        <v>0.92519083969466109</v>
      </c>
      <c r="K68" s="64">
        <f t="shared" si="7"/>
        <v>0.88494990934639306</v>
      </c>
      <c r="L68" s="65">
        <f t="shared" si="4"/>
        <v>2.0367437307532443E-2</v>
      </c>
      <c r="M68" s="65">
        <f t="shared" si="11"/>
        <v>0.84470244174114184</v>
      </c>
      <c r="N68" s="4">
        <f t="shared" si="12"/>
        <v>1.3072900000004495E-2</v>
      </c>
      <c r="O68" s="9">
        <f t="shared" si="13"/>
        <v>9.2513820737196495E-2</v>
      </c>
      <c r="P68" s="9">
        <f t="shared" si="19"/>
        <v>26.683300992989135</v>
      </c>
      <c r="Q68" s="9">
        <f t="shared" si="14"/>
        <v>2.0366278643301375E-3</v>
      </c>
      <c r="R68" s="9">
        <f t="shared" si="20"/>
        <v>0.58741444123256237</v>
      </c>
      <c r="S68" s="7">
        <f t="shared" si="8"/>
        <v>0.11869784545451097</v>
      </c>
      <c r="T68" s="7">
        <f t="shared" si="15"/>
        <v>0.85855806274078161</v>
      </c>
      <c r="U68" s="37">
        <f t="shared" si="16"/>
        <v>0.69540990081874876</v>
      </c>
      <c r="V68" s="86" t="str">
        <f t="shared" si="21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39.877084000000004</v>
      </c>
      <c r="F69" s="9">
        <f t="shared" si="5"/>
        <v>0.88057237204182726</v>
      </c>
      <c r="G69" s="62">
        <v>4783.4780320968202</v>
      </c>
      <c r="H69" s="63">
        <v>43.578000000000003</v>
      </c>
      <c r="I69" s="9">
        <f t="shared" si="10"/>
        <v>1.08945</v>
      </c>
      <c r="J69" s="9">
        <f t="shared" si="6"/>
        <v>0.92064803341135448</v>
      </c>
      <c r="K69" s="64">
        <f t="shared" si="7"/>
        <v>0.87881659314299787</v>
      </c>
      <c r="L69" s="65">
        <f t="shared" si="4"/>
        <v>2.0267430564916995E-2</v>
      </c>
      <c r="M69" s="65">
        <f t="shared" si="11"/>
        <v>0.86496987230605882</v>
      </c>
      <c r="N69" s="4">
        <f t="shared" si="12"/>
        <v>6.0728999999994926E-3</v>
      </c>
      <c r="O69" s="9">
        <f t="shared" si="13"/>
        <v>4.2976476677300403E-2</v>
      </c>
      <c r="P69" s="9">
        <f t="shared" si="19"/>
        <v>26.726277469666435</v>
      </c>
      <c r="Q69" s="9">
        <f t="shared" si="14"/>
        <v>9.4609745024326706E-4</v>
      </c>
      <c r="R69" s="9">
        <f t="shared" si="20"/>
        <v>0.58836053868280569</v>
      </c>
      <c r="S69" s="7">
        <f t="shared" si="8"/>
        <v>0.25457170344727098</v>
      </c>
      <c r="T69" s="7">
        <f t="shared" si="15"/>
        <v>0.88057237204182726</v>
      </c>
      <c r="U69" s="37">
        <f t="shared" si="16"/>
        <v>0.68020928534100622</v>
      </c>
      <c r="V69" s="86" t="str">
        <f t="shared" si="21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40.874011100000004</v>
      </c>
      <c r="F70" s="9">
        <f t="shared" si="5"/>
        <v>0.9025866813428729</v>
      </c>
      <c r="G70" s="62">
        <v>4903.06498289924</v>
      </c>
      <c r="H70" s="63">
        <v>44.585999999999999</v>
      </c>
      <c r="I70" s="9">
        <f t="shared" si="10"/>
        <v>1.0874634146341462</v>
      </c>
      <c r="J70" s="9">
        <f t="shared" si="6"/>
        <v>0.92692773516350024</v>
      </c>
      <c r="K70" s="64">
        <f t="shared" si="7"/>
        <v>0.883197533288273</v>
      </c>
      <c r="L70" s="65">
        <f t="shared" si="4"/>
        <v>2.0405673861607052E-2</v>
      </c>
      <c r="M70" s="65">
        <f t="shared" si="11"/>
        <v>0.88537554616766589</v>
      </c>
      <c r="N70" s="4">
        <f t="shared" si="12"/>
        <v>1.1072899999994945E-2</v>
      </c>
      <c r="O70" s="9">
        <f t="shared" si="13"/>
        <v>7.8360293862882999E-2</v>
      </c>
      <c r="P70" s="9">
        <f t="shared" si="19"/>
        <v>26.804637763529318</v>
      </c>
      <c r="Q70" s="9">
        <f t="shared" si="14"/>
        <v>1.725047746018338E-3</v>
      </c>
      <c r="R70" s="9">
        <f t="shared" si="20"/>
        <v>0.59008558642882403</v>
      </c>
      <c r="S70" s="7">
        <f t="shared" si="8"/>
        <v>0.26730987763410374</v>
      </c>
      <c r="T70" s="7">
        <f t="shared" si="15"/>
        <v>0.9025866813428729</v>
      </c>
      <c r="U70" s="37">
        <f t="shared" si="16"/>
        <v>0.66648055616963919</v>
      </c>
      <c r="V70" s="86" t="str">
        <f t="shared" si="21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41.870938200000005</v>
      </c>
      <c r="F71" s="9">
        <f t="shared" si="5"/>
        <v>0.92460099064391865</v>
      </c>
      <c r="G71" s="62">
        <v>5022.6519337016598</v>
      </c>
      <c r="H71" s="63">
        <v>45.618000000000002</v>
      </c>
      <c r="I71" s="9">
        <f t="shared" si="10"/>
        <v>1.0861428571428573</v>
      </c>
      <c r="J71" s="9">
        <f t="shared" si="6"/>
        <v>0.95015125608312823</v>
      </c>
      <c r="K71" s="64">
        <f t="shared" si="7"/>
        <v>0.90422604598561995</v>
      </c>
      <c r="L71" s="65">
        <f t="shared" si="4"/>
        <v>2.0916923634191047E-2</v>
      </c>
      <c r="M71" s="65">
        <f t="shared" si="11"/>
        <v>0.90629246980185696</v>
      </c>
      <c r="N71" s="4">
        <f t="shared" si="12"/>
        <v>3.507290000000296E-2</v>
      </c>
      <c r="O71" s="9">
        <f t="shared" si="13"/>
        <v>0.24820261635389065</v>
      </c>
      <c r="P71" s="9">
        <f t="shared" si="19"/>
        <v>27.052840379883207</v>
      </c>
      <c r="Q71" s="9">
        <f t="shared" si="14"/>
        <v>5.4640091657433276E-3</v>
      </c>
      <c r="R71" s="9">
        <f t="shared" si="20"/>
        <v>0.59554959559456733</v>
      </c>
      <c r="S71" s="7">
        <f t="shared" si="8"/>
        <v>0.23971050022933407</v>
      </c>
      <c r="T71" s="7">
        <f t="shared" si="15"/>
        <v>0.92460099064391865</v>
      </c>
      <c r="U71" s="37">
        <f t="shared" si="16"/>
        <v>0.65712737933790022</v>
      </c>
      <c r="V71" s="86" t="str">
        <f t="shared" si="21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42.867865300000005</v>
      </c>
      <c r="F72" s="9">
        <f t="shared" si="5"/>
        <v>0.94661529994496429</v>
      </c>
      <c r="G72" s="62">
        <v>5142.2388845040796</v>
      </c>
      <c r="H72" s="63">
        <v>46.677</v>
      </c>
      <c r="I72" s="9">
        <f t="shared" si="10"/>
        <v>1.0855116279069768</v>
      </c>
      <c r="J72" s="9">
        <f t="shared" si="6"/>
        <v>0.97557683655761707</v>
      </c>
      <c r="K72" s="64">
        <f t="shared" si="7"/>
        <v>0.92788312277012208</v>
      </c>
      <c r="L72" s="65">
        <f t="shared" si="4"/>
        <v>2.147665022691507E-2</v>
      </c>
      <c r="M72" s="65">
        <f t="shared" si="11"/>
        <v>0.92776912002877199</v>
      </c>
      <c r="N72" s="4">
        <f t="shared" si="12"/>
        <v>6.2072899999996878E-2</v>
      </c>
      <c r="O72" s="9">
        <f t="shared" si="13"/>
        <v>0.4392752291561674</v>
      </c>
      <c r="P72" s="9">
        <f t="shared" si="19"/>
        <v>27.492115609039374</v>
      </c>
      <c r="Q72" s="9">
        <f t="shared" si="14"/>
        <v>9.6703407629315889E-3</v>
      </c>
      <c r="R72" s="9">
        <f t="shared" si="20"/>
        <v>0.60521993635749893</v>
      </c>
      <c r="S72" s="7">
        <f t="shared" si="8"/>
        <v>0.17743498198265603</v>
      </c>
      <c r="T72" s="7">
        <f t="shared" si="15"/>
        <v>0.94661529994496429</v>
      </c>
      <c r="U72" s="37">
        <f t="shared" si="16"/>
        <v>0.65233895297003397</v>
      </c>
      <c r="V72" s="86" t="str">
        <f t="shared" si="21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43.864792400000006</v>
      </c>
      <c r="F73" s="9">
        <f t="shared" si="5"/>
        <v>0.96862960924600994</v>
      </c>
      <c r="G73" s="62">
        <v>5261.8258353065003</v>
      </c>
      <c r="H73" s="63">
        <v>47.682000000000002</v>
      </c>
      <c r="I73" s="9">
        <f t="shared" si="10"/>
        <v>1.0836818181818182</v>
      </c>
      <c r="J73" s="9">
        <f t="shared" si="6"/>
        <v>0.92739398515163185</v>
      </c>
      <c r="K73" s="64">
        <f t="shared" si="7"/>
        <v>0.88056896920111161</v>
      </c>
      <c r="L73" s="65">
        <f t="shared" si="4"/>
        <v>2.0415938033057388E-2</v>
      </c>
      <c r="M73" s="65">
        <f t="shared" si="11"/>
        <v>0.9481850580618294</v>
      </c>
      <c r="N73" s="4">
        <f t="shared" si="12"/>
        <v>8.0729000000019369E-3</v>
      </c>
      <c r="O73" s="9">
        <f t="shared" si="13"/>
        <v>5.7130003551563613E-2</v>
      </c>
      <c r="P73" s="9">
        <f t="shared" si="19"/>
        <v>27.549245612590937</v>
      </c>
      <c r="Q73" s="9">
        <f t="shared" si="14"/>
        <v>1.2576775685539596E-3</v>
      </c>
      <c r="R73" s="9">
        <f t="shared" si="20"/>
        <v>0.60647761392605293</v>
      </c>
      <c r="S73" s="7">
        <f t="shared" si="8"/>
        <v>0.2029113303562935</v>
      </c>
      <c r="T73" s="7">
        <f t="shared" si="15"/>
        <v>0.96862960924600994</v>
      </c>
      <c r="U73" s="37">
        <f t="shared" si="16"/>
        <v>0.63961945905975837</v>
      </c>
      <c r="V73" s="86" t="str">
        <f t="shared" si="21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44.8617195</v>
      </c>
      <c r="F74" s="9">
        <f t="shared" si="5"/>
        <v>0.99064391854705569</v>
      </c>
      <c r="G74" s="62">
        <v>5381.41278610892</v>
      </c>
      <c r="H74" s="63">
        <v>48.719000000000001</v>
      </c>
      <c r="I74" s="9">
        <f t="shared" si="10"/>
        <v>1.0826444444444445</v>
      </c>
      <c r="J74" s="9">
        <f t="shared" si="6"/>
        <v>0.95783985713992392</v>
      </c>
      <c r="K74" s="64">
        <f t="shared" si="7"/>
        <v>0.90860698613089508</v>
      </c>
      <c r="L74" s="65">
        <f t="shared" si="4"/>
        <v>2.1086182875947695E-2</v>
      </c>
      <c r="M74" s="65">
        <f t="shared" si="11"/>
        <v>0.96927124093777706</v>
      </c>
      <c r="N74" s="4">
        <f t="shared" si="12"/>
        <v>4.0072900000005518E-2</v>
      </c>
      <c r="O74" s="9">
        <f t="shared" si="13"/>
        <v>0.28358643353952351</v>
      </c>
      <c r="P74" s="9">
        <f t="shared" si="19"/>
        <v>27.832832046130459</v>
      </c>
      <c r="Q74" s="9">
        <f t="shared" si="14"/>
        <v>6.2429594615195051E-3</v>
      </c>
      <c r="R74" s="9">
        <f t="shared" si="20"/>
        <v>0.61272057338757246</v>
      </c>
      <c r="S74" s="7">
        <f t="shared" si="8"/>
        <v>0.19512689057544041</v>
      </c>
      <c r="T74" s="7">
        <f t="shared" si="15"/>
        <v>0.99064391854705569</v>
      </c>
      <c r="U74" s="37">
        <f t="shared" si="16"/>
        <v>0.63214562395842966</v>
      </c>
      <c r="V74" s="86" t="str">
        <f t="shared" si="21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45.8586466</v>
      </c>
      <c r="F75" s="9">
        <f t="shared" si="5"/>
        <v>1.0126582278481013</v>
      </c>
      <c r="G75" s="62">
        <v>5500.9997369113398</v>
      </c>
      <c r="H75" s="63">
        <v>49.738</v>
      </c>
      <c r="I75" s="9">
        <f t="shared" si="10"/>
        <v>1.0812608695652173</v>
      </c>
      <c r="J75" s="9">
        <f t="shared" si="6"/>
        <v>0.94241827174393678</v>
      </c>
      <c r="K75" s="64">
        <f t="shared" si="7"/>
        <v>0.89283560160788955</v>
      </c>
      <c r="L75" s="65">
        <f t="shared" si="4"/>
        <v>2.0746687325127945E-2</v>
      </c>
      <c r="M75" s="65">
        <f t="shared" si="11"/>
        <v>0.99001792826290502</v>
      </c>
      <c r="N75" s="4">
        <f t="shared" si="12"/>
        <v>2.207289999999773E-2</v>
      </c>
      <c r="O75" s="9">
        <f t="shared" si="13"/>
        <v>0.15620469167125522</v>
      </c>
      <c r="P75" s="9">
        <f t="shared" si="19"/>
        <v>27.989036737801715</v>
      </c>
      <c r="Q75" s="9">
        <f t="shared" si="14"/>
        <v>3.4387383967254869E-3</v>
      </c>
      <c r="R75" s="9">
        <f t="shared" si="20"/>
        <v>0.61615931178429795</v>
      </c>
      <c r="S75" s="7">
        <f t="shared" si="8"/>
        <v>0.18663477445089147</v>
      </c>
      <c r="T75" s="7">
        <f t="shared" si="15"/>
        <v>1.0126582278481013</v>
      </c>
      <c r="U75" s="37">
        <f t="shared" si="16"/>
        <v>0.62237187246236747</v>
      </c>
      <c r="V75" s="86" t="str">
        <f t="shared" si="21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46.855573700000001</v>
      </c>
      <c r="F76" s="9">
        <f t="shared" si="5"/>
        <v>1.034672537149147</v>
      </c>
      <c r="G76" s="62">
        <v>5620.5866877137596</v>
      </c>
      <c r="H76" s="63">
        <v>50.761000000000003</v>
      </c>
      <c r="I76" s="9">
        <f t="shared" si="10"/>
        <v>1.0800212765957447</v>
      </c>
      <c r="J76" s="9">
        <f t="shared" si="6"/>
        <v>0.94720356178956588</v>
      </c>
      <c r="K76" s="64">
        <f t="shared" si="7"/>
        <v>0.89634035372411713</v>
      </c>
      <c r="L76" s="65">
        <f t="shared" si="4"/>
        <v>2.0852032180287638E-2</v>
      </c>
      <c r="M76" s="65">
        <f t="shared" si="11"/>
        <v>1.0108699604431926</v>
      </c>
      <c r="N76" s="4">
        <f t="shared" si="12"/>
        <v>2.6072900000002619E-2</v>
      </c>
      <c r="O76" s="9">
        <f t="shared" si="13"/>
        <v>0.18451174541978163</v>
      </c>
      <c r="P76" s="9">
        <f t="shared" si="19"/>
        <v>28.173548483221499</v>
      </c>
      <c r="Q76" s="9">
        <f t="shared" si="14"/>
        <v>4.0618986333468719E-3</v>
      </c>
      <c r="R76" s="9">
        <f t="shared" si="20"/>
        <v>0.62022121041764477</v>
      </c>
      <c r="S76" s="7">
        <f t="shared" si="8"/>
        <v>0.17248124757664821</v>
      </c>
      <c r="T76" s="7">
        <f t="shared" si="15"/>
        <v>1.034672537149147</v>
      </c>
      <c r="U76" s="37">
        <f t="shared" si="16"/>
        <v>0.61355192526022151</v>
      </c>
      <c r="V76" s="86" t="str">
        <f t="shared" si="21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47.852500800000001</v>
      </c>
      <c r="F77" s="9">
        <f t="shared" si="5"/>
        <v>1.0566868464501926</v>
      </c>
      <c r="G77" s="62">
        <v>5740.1736385161803</v>
      </c>
      <c r="H77" s="63">
        <v>51.792999999999999</v>
      </c>
      <c r="I77" s="9">
        <f t="shared" si="10"/>
        <v>1.0790208333333333</v>
      </c>
      <c r="J77" s="9">
        <f t="shared" si="6"/>
        <v>0.95642268260189278</v>
      </c>
      <c r="K77" s="64">
        <f t="shared" si="7"/>
        <v>0.90422604598561374</v>
      </c>
      <c r="L77" s="65">
        <f t="shared" si="4"/>
        <v>2.105498475733391E-2</v>
      </c>
      <c r="M77" s="65">
        <f t="shared" si="11"/>
        <v>1.0319249452005264</v>
      </c>
      <c r="N77" s="4">
        <f t="shared" si="12"/>
        <v>3.5072899999995855E-2</v>
      </c>
      <c r="O77" s="9">
        <f t="shared" si="13"/>
        <v>0.24820261635384036</v>
      </c>
      <c r="P77" s="9">
        <f t="shared" si="19"/>
        <v>28.421751099575339</v>
      </c>
      <c r="Q77" s="9">
        <f t="shared" si="14"/>
        <v>5.4640091657422209E-3</v>
      </c>
      <c r="R77" s="9">
        <f t="shared" si="20"/>
        <v>0.62568521958338696</v>
      </c>
      <c r="S77" s="7">
        <f t="shared" si="8"/>
        <v>0.11657481642337643</v>
      </c>
      <c r="T77" s="7">
        <f t="shared" si="15"/>
        <v>1.0566868464501926</v>
      </c>
      <c r="U77" s="37">
        <f t="shared" si="16"/>
        <v>0.60632822425065247</v>
      </c>
      <c r="V77" s="86" t="str">
        <f t="shared" si="21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48.849427900000002</v>
      </c>
      <c r="F78" s="9">
        <f t="shared" si="5"/>
        <v>1.0787011557512385</v>
      </c>
      <c r="G78" s="62">
        <v>5859.7605893186001</v>
      </c>
      <c r="H78" s="63">
        <v>52.805</v>
      </c>
      <c r="I78" s="9">
        <f t="shared" si="10"/>
        <v>1.0776530612244899</v>
      </c>
      <c r="J78" s="9">
        <f t="shared" si="6"/>
        <v>0.93907773885048795</v>
      </c>
      <c r="K78" s="64">
        <f t="shared" si="7"/>
        <v>0.88670228540450058</v>
      </c>
      <c r="L78" s="65">
        <f t="shared" si="4"/>
        <v>2.0673147800781243E-2</v>
      </c>
      <c r="M78" s="65">
        <f t="shared" si="11"/>
        <v>1.0525980930013077</v>
      </c>
      <c r="N78" s="4">
        <f t="shared" si="12"/>
        <v>1.5072899999999834E-2</v>
      </c>
      <c r="O78" s="9">
        <f t="shared" si="13"/>
        <v>0.10666734761140942</v>
      </c>
      <c r="P78" s="9">
        <f t="shared" si="19"/>
        <v>28.528418447186748</v>
      </c>
      <c r="Q78" s="9">
        <f t="shared" si="14"/>
        <v>2.3482079826397232E-3</v>
      </c>
      <c r="R78" s="9">
        <f t="shared" si="20"/>
        <v>0.62803342756602665</v>
      </c>
      <c r="S78" s="7">
        <f t="shared" si="8"/>
        <v>0.14417419382815758</v>
      </c>
      <c r="T78" s="7">
        <f t="shared" si="15"/>
        <v>1.0787011557512385</v>
      </c>
      <c r="U78" s="37">
        <f t="shared" si="16"/>
        <v>0.59665073663139001</v>
      </c>
      <c r="V78" s="86" t="str">
        <f t="shared" si="21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49.846355000000003</v>
      </c>
      <c r="F79" s="9">
        <f t="shared" si="5"/>
        <v>1.1007154650522841</v>
      </c>
      <c r="G79" s="62">
        <v>5979.3475401210198</v>
      </c>
      <c r="H79" s="63">
        <v>53.828000000000003</v>
      </c>
      <c r="I79" s="9">
        <f t="shared" si="10"/>
        <v>1.07656</v>
      </c>
      <c r="J79" s="9">
        <f t="shared" si="6"/>
        <v>0.95024894107156432</v>
      </c>
      <c r="K79" s="64">
        <f t="shared" si="7"/>
        <v>0.89634035372411713</v>
      </c>
      <c r="L79" s="65">
        <f t="shared" si="4"/>
        <v>2.0919074101740549E-2</v>
      </c>
      <c r="M79" s="65">
        <f t="shared" si="11"/>
        <v>1.0735171671030483</v>
      </c>
      <c r="N79" s="4">
        <f t="shared" si="12"/>
        <v>2.6072900000002619E-2</v>
      </c>
      <c r="O79" s="9">
        <f t="shared" si="13"/>
        <v>0.18451174541978163</v>
      </c>
      <c r="P79" s="9">
        <f t="shared" si="19"/>
        <v>28.712930192606532</v>
      </c>
      <c r="Q79" s="9">
        <f t="shared" si="14"/>
        <v>4.0618986333468719E-3</v>
      </c>
      <c r="R79" s="9">
        <f t="shared" si="20"/>
        <v>0.63209532619937348</v>
      </c>
      <c r="S79" s="7">
        <f t="shared" si="8"/>
        <v>0.20786506476226188</v>
      </c>
      <c r="T79" s="7">
        <f t="shared" si="15"/>
        <v>1.1007154650522841</v>
      </c>
      <c r="U79" s="37">
        <f t="shared" si="16"/>
        <v>0.58880784170887679</v>
      </c>
      <c r="V79" s="86" t="str">
        <f t="shared" si="21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50.843282100000003</v>
      </c>
      <c r="F80" s="9">
        <f t="shared" si="5"/>
        <v>1.1227297743533298</v>
      </c>
      <c r="G80" s="62">
        <v>6098.9344909234396</v>
      </c>
      <c r="H80" s="63">
        <v>54.83</v>
      </c>
      <c r="I80" s="9">
        <f t="shared" si="10"/>
        <v>1.0750980392156861</v>
      </c>
      <c r="J80" s="9">
        <f t="shared" si="6"/>
        <v>0.93200802480393519</v>
      </c>
      <c r="K80" s="64">
        <f t="shared" si="7"/>
        <v>0.87794040511393778</v>
      </c>
      <c r="L80" s="65">
        <f t="shared" si="4"/>
        <v>2.0517512929090483E-2</v>
      </c>
      <c r="M80" s="65">
        <f t="shared" si="11"/>
        <v>1.0940346800321388</v>
      </c>
      <c r="N80" s="4">
        <f t="shared" si="12"/>
        <v>5.0728999999947177E-3</v>
      </c>
      <c r="O80" s="9">
        <f t="shared" si="13"/>
        <v>3.5899713240143662E-2</v>
      </c>
      <c r="P80" s="9">
        <f t="shared" si="19"/>
        <v>28.748829905846677</v>
      </c>
      <c r="Q80" s="9">
        <f t="shared" si="14"/>
        <v>7.9030739108736743E-4</v>
      </c>
      <c r="R80" s="9">
        <f t="shared" si="20"/>
        <v>0.63288563359046079</v>
      </c>
      <c r="S80" s="7">
        <f t="shared" si="8"/>
        <v>0.23687979485447394</v>
      </c>
      <c r="T80" s="7">
        <f t="shared" si="15"/>
        <v>1.1227297743533298</v>
      </c>
      <c r="U80" s="37">
        <f t="shared" si="16"/>
        <v>0.57848772542737759</v>
      </c>
      <c r="V80" s="86" t="str">
        <f t="shared" si="21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51.840209200000004</v>
      </c>
      <c r="F81" s="9">
        <f t="shared" si="5"/>
        <v>1.1447440836543754</v>
      </c>
      <c r="G81" s="62">
        <v>6218.5214417258603</v>
      </c>
      <c r="H81" s="63">
        <v>55.862000000000002</v>
      </c>
      <c r="I81" s="9">
        <f t="shared" si="10"/>
        <v>1.0742692307692308</v>
      </c>
      <c r="J81" s="9">
        <f t="shared" si="6"/>
        <v>0.96065303784325995</v>
      </c>
      <c r="K81" s="64">
        <f t="shared" si="7"/>
        <v>0.90422604598561995</v>
      </c>
      <c r="L81" s="65">
        <f t="shared" si="4"/>
        <v>2.1148113106070666E-2</v>
      </c>
      <c r="M81" s="65">
        <f t="shared" si="11"/>
        <v>1.1151827931382094</v>
      </c>
      <c r="N81" s="4">
        <f t="shared" si="12"/>
        <v>3.507290000000296E-2</v>
      </c>
      <c r="O81" s="9">
        <f t="shared" si="13"/>
        <v>0.24820261635389065</v>
      </c>
      <c r="P81" s="9">
        <f t="shared" si="19"/>
        <v>28.997032522200566</v>
      </c>
      <c r="Q81" s="9">
        <f t="shared" si="14"/>
        <v>5.4640091657433276E-3</v>
      </c>
      <c r="R81" s="9">
        <f t="shared" si="20"/>
        <v>0.63834964275620409</v>
      </c>
      <c r="S81" s="7">
        <f t="shared" si="8"/>
        <v>0.18734245079460254</v>
      </c>
      <c r="T81" s="7">
        <f t="shared" si="15"/>
        <v>1.1447440836543754</v>
      </c>
      <c r="U81" s="37">
        <f t="shared" si="16"/>
        <v>0.57241704829379536</v>
      </c>
      <c r="V81" s="86" t="str">
        <f t="shared" si="21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52.837136300000004</v>
      </c>
      <c r="F82" s="9">
        <f t="shared" si="5"/>
        <v>1.1667583929554211</v>
      </c>
      <c r="G82" s="62">
        <v>6338.1083925282801</v>
      </c>
      <c r="H82" s="63">
        <v>56.905000000000001</v>
      </c>
      <c r="I82" s="9">
        <f t="shared" si="10"/>
        <v>1.0736792452830188</v>
      </c>
      <c r="J82" s="9">
        <f t="shared" si="6"/>
        <v>0.97142606097882367</v>
      </c>
      <c r="K82" s="64">
        <f t="shared" si="7"/>
        <v>0.91386411430523029</v>
      </c>
      <c r="L82" s="65">
        <f t="shared" si="4"/>
        <v>2.1385273769484289E-2</v>
      </c>
      <c r="M82" s="65">
        <f t="shared" si="11"/>
        <v>1.1365680669076936</v>
      </c>
      <c r="N82" s="4">
        <f t="shared" si="12"/>
        <v>4.607289999999864E-2</v>
      </c>
      <c r="O82" s="9">
        <f t="shared" si="13"/>
        <v>0.3260470141622126</v>
      </c>
      <c r="P82" s="9">
        <f t="shared" si="19"/>
        <v>29.32307953636278</v>
      </c>
      <c r="Q82" s="9">
        <f t="shared" si="14"/>
        <v>7.17769981644937E-3</v>
      </c>
      <c r="R82" s="9">
        <f t="shared" si="20"/>
        <v>0.64552734257265343</v>
      </c>
      <c r="S82" s="7">
        <f t="shared" si="8"/>
        <v>0.1389109217894319</v>
      </c>
      <c r="T82" s="7">
        <f t="shared" si="15"/>
        <v>1.1667583929554211</v>
      </c>
      <c r="U82" s="37">
        <f t="shared" si="16"/>
        <v>0.56796188575750295</v>
      </c>
      <c r="V82" s="86" t="str">
        <f t="shared" si="21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53.834063400000005</v>
      </c>
      <c r="F83" s="9">
        <f t="shared" si="5"/>
        <v>1.1887727022564667</v>
      </c>
      <c r="G83" s="62">
        <v>6457.6953433306999</v>
      </c>
      <c r="H83" s="63">
        <v>57.917000000000002</v>
      </c>
      <c r="I83" s="9">
        <f t="shared" si="10"/>
        <v>1.0725370370370371</v>
      </c>
      <c r="J83" s="9">
        <f t="shared" si="6"/>
        <v>0.94355715938325579</v>
      </c>
      <c r="K83" s="64">
        <f t="shared" si="7"/>
        <v>0.88670228540450058</v>
      </c>
      <c r="L83" s="65">
        <f t="shared" si="4"/>
        <v>2.0771759149879051E-2</v>
      </c>
      <c r="M83" s="65">
        <f t="shared" si="11"/>
        <v>1.1573398260575727</v>
      </c>
      <c r="N83" s="4">
        <f t="shared" si="12"/>
        <v>1.5072899999999834E-2</v>
      </c>
      <c r="O83" s="9">
        <f t="shared" si="13"/>
        <v>0.10666734761140942</v>
      </c>
      <c r="P83" s="9">
        <f t="shared" si="19"/>
        <v>29.42974688397419</v>
      </c>
      <c r="Q83" s="9">
        <f t="shared" si="14"/>
        <v>2.3482079826397232E-3</v>
      </c>
      <c r="R83" s="9">
        <f t="shared" si="20"/>
        <v>0.64787555055529311</v>
      </c>
      <c r="S83" s="7">
        <f t="shared" si="8"/>
        <v>0.2463745468227945</v>
      </c>
      <c r="T83" s="7">
        <f t="shared" si="15"/>
        <v>1.1887727022564667</v>
      </c>
      <c r="U83" s="37">
        <f t="shared" si="16"/>
        <v>0.55979716239633159</v>
      </c>
      <c r="V83" s="86" t="str">
        <f t="shared" si="21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54.830990500000006</v>
      </c>
      <c r="F84" s="9">
        <f t="shared" si="5"/>
        <v>1.2107870115575126</v>
      </c>
      <c r="G84" s="62">
        <v>6577.2822941331196</v>
      </c>
      <c r="H84" s="63">
        <v>58.936</v>
      </c>
      <c r="I84" s="9">
        <f t="shared" si="10"/>
        <v>1.0715636363636363</v>
      </c>
      <c r="J84" s="9">
        <f t="shared" si="6"/>
        <v>0.95094678973801949</v>
      </c>
      <c r="K84" s="64">
        <f t="shared" si="7"/>
        <v>0.89283560160788955</v>
      </c>
      <c r="L84" s="65">
        <f t="shared" si="4"/>
        <v>2.0934436758129213E-2</v>
      </c>
      <c r="M84" s="65">
        <f t="shared" si="11"/>
        <v>1.1782742628157019</v>
      </c>
      <c r="N84" s="4">
        <f t="shared" si="12"/>
        <v>2.207289999999773E-2</v>
      </c>
      <c r="O84" s="9">
        <f t="shared" si="13"/>
        <v>0.15620469167125522</v>
      </c>
      <c r="P84" s="9">
        <f t="shared" si="19"/>
        <v>29.585951575645446</v>
      </c>
      <c r="Q84" s="9">
        <f t="shared" si="14"/>
        <v>3.4387383967254869E-3</v>
      </c>
      <c r="R84" s="9">
        <f t="shared" si="20"/>
        <v>0.65131428895201859</v>
      </c>
      <c r="S84" s="7">
        <f t="shared" si="8"/>
        <v>0.29318436471873144</v>
      </c>
      <c r="T84" s="7">
        <f t="shared" si="15"/>
        <v>1.2107870115575126</v>
      </c>
      <c r="U84" s="37">
        <f t="shared" si="16"/>
        <v>0.55276968147940697</v>
      </c>
      <c r="V84" s="86" t="str">
        <f t="shared" si="21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55.827917600000006</v>
      </c>
      <c r="F85" s="9">
        <f t="shared" si="5"/>
        <v>1.2328013208585582</v>
      </c>
      <c r="G85" s="62">
        <v>6696.8692449355403</v>
      </c>
      <c r="H85" s="63">
        <v>59.911999999999999</v>
      </c>
      <c r="I85" s="9">
        <f t="shared" si="10"/>
        <v>1.0698571428571428</v>
      </c>
      <c r="J85" s="9">
        <f t="shared" si="6"/>
        <v>0.91227133128588511</v>
      </c>
      <c r="K85" s="64">
        <f t="shared" si="7"/>
        <v>0.85515951635848952</v>
      </c>
      <c r="L85" s="65">
        <f t="shared" si="4"/>
        <v>2.0083023253404185E-2</v>
      </c>
      <c r="M85" s="65">
        <f t="shared" si="11"/>
        <v>1.1983572860691061</v>
      </c>
      <c r="N85" s="4">
        <f t="shared" si="12"/>
        <v>2.0927100000001531E-2</v>
      </c>
      <c r="O85" s="9">
        <f t="shared" si="13"/>
        <v>0.14809613612502665</v>
      </c>
      <c r="P85" s="9">
        <f t="shared" si="19"/>
        <v>29.734047711770472</v>
      </c>
      <c r="Q85" s="9">
        <f t="shared" si="14"/>
        <v>3.2602341469461014E-3</v>
      </c>
      <c r="R85" s="9">
        <f t="shared" si="20"/>
        <v>0.65457452309896469</v>
      </c>
      <c r="S85" s="7">
        <f t="shared" si="8"/>
        <v>0.30764742922571187</v>
      </c>
      <c r="T85" s="7">
        <f t="shared" si="15"/>
        <v>1.2328013208585582</v>
      </c>
      <c r="U85" s="37">
        <f t="shared" si="16"/>
        <v>0.5462265141693452</v>
      </c>
      <c r="V85" s="86" t="str">
        <f t="shared" si="21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56.824844700000007</v>
      </c>
      <c r="F86" s="9">
        <f t="shared" si="5"/>
        <v>1.2548156301596038</v>
      </c>
      <c r="G86" s="62">
        <v>6816.4561957379601</v>
      </c>
      <c r="H86" s="63">
        <v>60.975000000000001</v>
      </c>
      <c r="I86" s="9">
        <f t="shared" si="10"/>
        <v>1.0697368421052631</v>
      </c>
      <c r="J86" s="9">
        <f t="shared" si="6"/>
        <v>0.99370233702337252</v>
      </c>
      <c r="K86" s="64">
        <f t="shared" si="7"/>
        <v>0.93138787488634966</v>
      </c>
      <c r="L86" s="65">
        <f t="shared" si="4"/>
        <v>2.1875670600404459E-2</v>
      </c>
      <c r="M86" s="65">
        <f t="shared" si="11"/>
        <v>1.2202329566695105</v>
      </c>
      <c r="N86" s="4">
        <f t="shared" si="12"/>
        <v>6.6072900000001766E-2</v>
      </c>
      <c r="O86" s="9">
        <f t="shared" si="13"/>
        <v>0.46758228290469384</v>
      </c>
      <c r="P86" s="9">
        <f t="shared" si="19"/>
        <v>30.201629994675166</v>
      </c>
      <c r="Q86" s="9">
        <f t="shared" si="14"/>
        <v>1.0293500999552974E-2</v>
      </c>
      <c r="R86" s="9">
        <f t="shared" si="20"/>
        <v>0.66486802409851764</v>
      </c>
      <c r="S86" s="7">
        <f t="shared" si="8"/>
        <v>0.1922961852006207</v>
      </c>
      <c r="T86" s="7">
        <f t="shared" si="15"/>
        <v>1.2548156301596038</v>
      </c>
      <c r="U86" s="37">
        <f t="shared" si="16"/>
        <v>0.54486974840705882</v>
      </c>
      <c r="V86" s="86" t="str">
        <f t="shared" si="21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57.8217718</v>
      </c>
      <c r="F87" s="9">
        <f t="shared" si="5"/>
        <v>1.2768299394606495</v>
      </c>
      <c r="G87" s="62">
        <v>6936.0431465403799</v>
      </c>
      <c r="H87" s="63">
        <v>62.000999999999998</v>
      </c>
      <c r="I87" s="9">
        <f t="shared" si="10"/>
        <v>1.0689827586206897</v>
      </c>
      <c r="J87" s="9">
        <f t="shared" si="6"/>
        <v>0.95979097111336564</v>
      </c>
      <c r="K87" s="64">
        <f t="shared" si="7"/>
        <v>0.89896891781127852</v>
      </c>
      <c r="L87" s="65">
        <f t="shared" si="4"/>
        <v>2.1129135302440632E-2</v>
      </c>
      <c r="M87" s="65">
        <f t="shared" si="11"/>
        <v>1.241362091971951</v>
      </c>
      <c r="N87" s="4">
        <f t="shared" si="12"/>
        <v>2.9072900000002733E-2</v>
      </c>
      <c r="O87" s="9">
        <f t="shared" si="13"/>
        <v>0.20574203573115132</v>
      </c>
      <c r="P87" s="9">
        <f t="shared" si="19"/>
        <v>30.407372030406318</v>
      </c>
      <c r="Q87" s="9">
        <f t="shared" si="14"/>
        <v>4.5292688108123577E-3</v>
      </c>
      <c r="R87" s="9">
        <f t="shared" si="20"/>
        <v>0.66939729290933003</v>
      </c>
      <c r="S87" s="7">
        <f t="shared" si="8"/>
        <v>0.17814265832634626</v>
      </c>
      <c r="T87" s="7">
        <f t="shared" si="15"/>
        <v>1.2768299394606495</v>
      </c>
      <c r="U87" s="37">
        <f t="shared" si="16"/>
        <v>0.53924418768577576</v>
      </c>
      <c r="V87" s="86" t="str">
        <f t="shared" si="21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58.818698900000001</v>
      </c>
      <c r="F88" s="9">
        <f t="shared" si="5"/>
        <v>1.2988442487616951</v>
      </c>
      <c r="G88" s="62">
        <v>7055.6300973427997</v>
      </c>
      <c r="H88" s="63">
        <v>63.037999999999997</v>
      </c>
      <c r="I88" s="9">
        <f t="shared" si="10"/>
        <v>1.0684406779661015</v>
      </c>
      <c r="J88" s="9">
        <f t="shared" si="6"/>
        <v>0.97057330499063976</v>
      </c>
      <c r="K88" s="64">
        <f t="shared" si="7"/>
        <v>0.90860698613089508</v>
      </c>
      <c r="L88" s="65">
        <f t="shared" si="4"/>
        <v>2.1366500935402089E-2</v>
      </c>
      <c r="M88" s="65">
        <f t="shared" si="11"/>
        <v>1.2627285929073531</v>
      </c>
      <c r="N88" s="4">
        <f t="shared" si="12"/>
        <v>4.0072899999998413E-2</v>
      </c>
      <c r="O88" s="9">
        <f t="shared" si="13"/>
        <v>0.28358643353947327</v>
      </c>
      <c r="P88" s="9">
        <f t="shared" si="19"/>
        <v>30.69095846394579</v>
      </c>
      <c r="Q88" s="9">
        <f t="shared" si="14"/>
        <v>6.2429594615183992E-3</v>
      </c>
      <c r="R88" s="9">
        <f t="shared" si="20"/>
        <v>0.67564025237084846</v>
      </c>
      <c r="S88" s="7">
        <f t="shared" si="8"/>
        <v>0.14700489920301252</v>
      </c>
      <c r="T88" s="7">
        <f t="shared" si="15"/>
        <v>1.2988442487616951</v>
      </c>
      <c r="U88" s="37">
        <f t="shared" si="16"/>
        <v>0.53506371532716257</v>
      </c>
      <c r="V88" s="86" t="str">
        <f t="shared" si="21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59.815626000000002</v>
      </c>
      <c r="F89" s="9">
        <f t="shared" si="5"/>
        <v>1.3208585580627408</v>
      </c>
      <c r="G89" s="62">
        <v>7175.2170481452204</v>
      </c>
      <c r="H89" s="63">
        <v>64.043000000000006</v>
      </c>
      <c r="I89" s="9">
        <f t="shared" si="10"/>
        <v>1.0673833333333334</v>
      </c>
      <c r="J89" s="9">
        <f t="shared" si="6"/>
        <v>0.9415548928064047</v>
      </c>
      <c r="K89" s="64">
        <f t="shared" si="7"/>
        <v>0.88056896920111782</v>
      </c>
      <c r="L89" s="65">
        <f t="shared" si="4"/>
        <v>2.0727680634153103E-2</v>
      </c>
      <c r="M89" s="65">
        <f t="shared" si="11"/>
        <v>1.2834562735415063</v>
      </c>
      <c r="N89" s="4">
        <f t="shared" si="12"/>
        <v>8.0729000000090423E-3</v>
      </c>
      <c r="O89" s="9">
        <f t="shared" si="13"/>
        <v>5.7130003551613899E-2</v>
      </c>
      <c r="P89" s="9">
        <f t="shared" si="19"/>
        <v>30.748088467497404</v>
      </c>
      <c r="Q89" s="9">
        <f t="shared" si="14"/>
        <v>1.2576775685550668E-3</v>
      </c>
      <c r="R89" s="9">
        <f t="shared" si="20"/>
        <v>0.67689792993940356</v>
      </c>
      <c r="S89" s="7">
        <f t="shared" si="8"/>
        <v>0.15903539704609879</v>
      </c>
      <c r="T89" s="7">
        <f t="shared" si="15"/>
        <v>1.3208585580627408</v>
      </c>
      <c r="U89" s="37">
        <f t="shared" si="16"/>
        <v>0.52740240855390008</v>
      </c>
      <c r="V89" s="86" t="str">
        <f t="shared" si="21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60.812553100000002</v>
      </c>
      <c r="F90" s="9">
        <f t="shared" si="5"/>
        <v>1.3428728673637866</v>
      </c>
      <c r="G90" s="62">
        <v>7294.8039989476401</v>
      </c>
      <c r="H90" s="63">
        <v>65.072999999999993</v>
      </c>
      <c r="I90" s="9">
        <f t="shared" si="10"/>
        <v>1.0667704918032785</v>
      </c>
      <c r="J90" s="9">
        <f t="shared" si="6"/>
        <v>0.96553101900940808</v>
      </c>
      <c r="K90" s="64">
        <f t="shared" si="7"/>
        <v>0.90247366992749367</v>
      </c>
      <c r="L90" s="65">
        <f t="shared" si="4"/>
        <v>2.1255498492226927E-2</v>
      </c>
      <c r="M90" s="65">
        <f t="shared" si="11"/>
        <v>1.3047117720337331</v>
      </c>
      <c r="N90" s="4">
        <f t="shared" si="12"/>
        <v>3.3072899999986305E-2</v>
      </c>
      <c r="O90" s="9">
        <f t="shared" si="13"/>
        <v>0.23404908947952688</v>
      </c>
      <c r="P90" s="9">
        <f t="shared" si="19"/>
        <v>30.98213755697693</v>
      </c>
      <c r="Q90" s="9">
        <f t="shared" si="14"/>
        <v>5.1524290474304216E-3</v>
      </c>
      <c r="R90" s="9">
        <f t="shared" si="20"/>
        <v>0.68205035898683397</v>
      </c>
      <c r="S90" s="7">
        <f t="shared" si="8"/>
        <v>0.18168104004492044</v>
      </c>
      <c r="T90" s="7">
        <f t="shared" si="15"/>
        <v>1.3428728673637866</v>
      </c>
      <c r="U90" s="37">
        <f t="shared" si="16"/>
        <v>0.52275941216018984</v>
      </c>
      <c r="V90" s="86" t="str">
        <f t="shared" si="21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61.809480200000003</v>
      </c>
      <c r="F91" s="9">
        <f t="shared" si="5"/>
        <v>1.3648871766648323</v>
      </c>
      <c r="G91" s="62">
        <v>7414.3909497500599</v>
      </c>
      <c r="H91" s="63">
        <v>66.087000000000003</v>
      </c>
      <c r="I91" s="9">
        <f t="shared" si="10"/>
        <v>1.0659193548387098</v>
      </c>
      <c r="J91" s="9">
        <f t="shared" si="6"/>
        <v>0.95129147941350967</v>
      </c>
      <c r="K91" s="64">
        <f t="shared" si="7"/>
        <v>0.88845466146262064</v>
      </c>
      <c r="L91" s="65">
        <f t="shared" si="4"/>
        <v>2.0942024863258333E-2</v>
      </c>
      <c r="M91" s="65">
        <f t="shared" si="11"/>
        <v>1.3256537968969915</v>
      </c>
      <c r="N91" s="4">
        <f t="shared" si="12"/>
        <v>1.7072900000009383E-2</v>
      </c>
      <c r="O91" s="9">
        <f t="shared" si="13"/>
        <v>0.12082087448572291</v>
      </c>
      <c r="P91" s="9">
        <f t="shared" si="19"/>
        <v>31.102958431462653</v>
      </c>
      <c r="Q91" s="9">
        <f t="shared" si="14"/>
        <v>2.6597881009515229E-3</v>
      </c>
      <c r="R91" s="9">
        <f t="shared" si="20"/>
        <v>0.68471014708778555</v>
      </c>
      <c r="S91" s="7">
        <f t="shared" si="8"/>
        <v>0.18592709810717342</v>
      </c>
      <c r="T91" s="7">
        <f t="shared" si="15"/>
        <v>1.3648871766648323</v>
      </c>
      <c r="U91" s="37">
        <f t="shared" si="16"/>
        <v>0.51650751402101569</v>
      </c>
      <c r="V91" s="86" t="str">
        <f t="shared" si="21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62.806407300000004</v>
      </c>
      <c r="F92" s="9">
        <f t="shared" si="5"/>
        <v>1.3869014859658779</v>
      </c>
      <c r="G92" s="62">
        <v>7533.9779005524897</v>
      </c>
      <c r="H92" s="63">
        <v>67.102999999999994</v>
      </c>
      <c r="I92" s="9">
        <f t="shared" si="10"/>
        <v>1.0651269841269841</v>
      </c>
      <c r="J92" s="9">
        <f t="shared" si="6"/>
        <v>0.95387687584756931</v>
      </c>
      <c r="K92" s="64">
        <f t="shared" si="7"/>
        <v>0.89020703752071573</v>
      </c>
      <c r="L92" s="65">
        <f t="shared" si="4"/>
        <v>2.099894058002354E-2</v>
      </c>
      <c r="M92" s="65">
        <f t="shared" si="11"/>
        <v>1.346652737477015</v>
      </c>
      <c r="N92" s="4">
        <f t="shared" si="12"/>
        <v>1.9072899999990511E-2</v>
      </c>
      <c r="O92" s="9">
        <f t="shared" si="13"/>
        <v>0.13497440135983527</v>
      </c>
      <c r="P92" s="9">
        <f t="shared" si="19"/>
        <v>31.237932832822487</v>
      </c>
      <c r="Q92" s="9">
        <f t="shared" si="14"/>
        <v>2.9713682192588943E-3</v>
      </c>
      <c r="R92" s="9">
        <f t="shared" si="20"/>
        <v>0.68768151530704447</v>
      </c>
      <c r="S92" s="7">
        <f t="shared" si="8"/>
        <v>0.22484929701137871</v>
      </c>
      <c r="T92" s="7">
        <f t="shared" si="15"/>
        <v>1.3869014859658779</v>
      </c>
      <c r="U92" s="37">
        <f t="shared" si="16"/>
        <v>0.51065987256330958</v>
      </c>
      <c r="V92" s="86" t="str">
        <f t="shared" si="21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63.803334400000004</v>
      </c>
      <c r="F93" s="9">
        <f t="shared" si="5"/>
        <v>1.4089157952669236</v>
      </c>
      <c r="G93" s="62">
        <v>7653.5648513549104</v>
      </c>
      <c r="H93" s="63">
        <v>68.143000000000001</v>
      </c>
      <c r="I93" s="9">
        <f t="shared" si="10"/>
        <v>1.064734375</v>
      </c>
      <c r="J93" s="9">
        <f t="shared" si="6"/>
        <v>0.97676944073493099</v>
      </c>
      <c r="K93" s="64">
        <f t="shared" si="7"/>
        <v>0.9112355502180689</v>
      </c>
      <c r="L93" s="65">
        <f t="shared" ref="L93:L105" si="22">J93/$C$4</f>
        <v>2.1502904584148181E-2</v>
      </c>
      <c r="M93" s="65">
        <f t="shared" si="11"/>
        <v>1.3681556420611631</v>
      </c>
      <c r="N93" s="4">
        <f t="shared" si="12"/>
        <v>4.3072900000005632E-2</v>
      </c>
      <c r="O93" s="9">
        <f t="shared" si="13"/>
        <v>0.3048167238508932</v>
      </c>
      <c r="P93" s="9">
        <f t="shared" si="19"/>
        <v>31.542749556673382</v>
      </c>
      <c r="Q93" s="9">
        <f t="shared" si="14"/>
        <v>6.7103296389849909E-3</v>
      </c>
      <c r="R93" s="9">
        <f t="shared" si="20"/>
        <v>0.69439184494602946</v>
      </c>
      <c r="S93" s="7">
        <f t="shared" si="8"/>
        <v>0.21918788626167304</v>
      </c>
      <c r="T93" s="7">
        <f t="shared" si="15"/>
        <v>1.4089157952669236</v>
      </c>
      <c r="U93" s="37">
        <f t="shared" si="16"/>
        <v>0.50753863347002648</v>
      </c>
      <c r="V93" s="86" t="str">
        <f t="shared" si="21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64.800261500000005</v>
      </c>
      <c r="F94" s="9">
        <f t="shared" ref="F94:F105" si="23">D94/$C$4</f>
        <v>1.4309301045679692</v>
      </c>
      <c r="G94" s="62">
        <v>7773.1518021573302</v>
      </c>
      <c r="H94" s="63">
        <v>69.150999999999996</v>
      </c>
      <c r="I94" s="9">
        <f t="shared" si="10"/>
        <v>1.0638615384615384</v>
      </c>
      <c r="J94" s="9">
        <f t="shared" ref="J94:J105" si="24">(H94-H93)/I94</f>
        <v>0.94749172101632251</v>
      </c>
      <c r="K94" s="64">
        <f t="shared" ref="K94:K105" si="25">(H94-H93)/$G$12</f>
        <v>0.883197533288273</v>
      </c>
      <c r="L94" s="65">
        <f t="shared" si="22"/>
        <v>2.0858375806633408E-2</v>
      </c>
      <c r="M94" s="65">
        <f t="shared" si="11"/>
        <v>1.3890140178677965</v>
      </c>
      <c r="N94" s="4">
        <f t="shared" si="12"/>
        <v>1.1072899999994945E-2</v>
      </c>
      <c r="O94" s="9">
        <f t="shared" si="13"/>
        <v>7.8360293862882999E-2</v>
      </c>
      <c r="P94" s="9">
        <f t="shared" si="19"/>
        <v>31.621109850536264</v>
      </c>
      <c r="Q94" s="9">
        <f t="shared" si="14"/>
        <v>1.725047746018338E-3</v>
      </c>
      <c r="R94" s="9">
        <f t="shared" si="20"/>
        <v>0.6961168926920478</v>
      </c>
      <c r="S94" s="7">
        <f>SLOPE(R94:R97,F94:F97)</f>
        <v>0.20928041744969883</v>
      </c>
      <c r="T94" s="7">
        <f t="shared" si="15"/>
        <v>1.4309301045679692</v>
      </c>
      <c r="U94" s="37">
        <f t="shared" si="16"/>
        <v>0.50115901188716638</v>
      </c>
      <c r="V94" s="86" t="str">
        <f t="shared" si="21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6">D95*$C$6</f>
        <v>65.797188599999998</v>
      </c>
      <c r="F95" s="9">
        <f t="shared" si="23"/>
        <v>1.4529444138690149</v>
      </c>
      <c r="G95" s="62">
        <v>7892.7387529597499</v>
      </c>
      <c r="H95" s="63">
        <v>70.195999999999998</v>
      </c>
      <c r="I95" s="9">
        <f t="shared" ref="I95:I105" si="27">H95/D95</f>
        <v>1.0635757575757576</v>
      </c>
      <c r="J95" s="9">
        <f t="shared" si="24"/>
        <v>0.98253461735711589</v>
      </c>
      <c r="K95" s="64">
        <f t="shared" si="25"/>
        <v>0.91561649036334414</v>
      </c>
      <c r="L95" s="65">
        <f t="shared" si="22"/>
        <v>2.1629820965484117E-2</v>
      </c>
      <c r="M95" s="65">
        <f t="shared" ref="M95:M105" si="28">L95+M94</f>
        <v>1.4106438388332807</v>
      </c>
      <c r="N95" s="4">
        <f t="shared" ref="N95:N105" si="29">ABS((H95-H94)-(E95-E94))</f>
        <v>4.807290000000819E-2</v>
      </c>
      <c r="O95" s="9">
        <f t="shared" ref="O95:O105" si="30">N95/($G$12-1)</f>
        <v>0.34020054103652608</v>
      </c>
      <c r="P95" s="9">
        <f t="shared" si="19"/>
        <v>31.961310391572791</v>
      </c>
      <c r="Q95" s="9">
        <f t="shared" ref="Q95:Q105" si="31">O95/$C$4</f>
        <v>7.4892799347611692E-3</v>
      </c>
      <c r="R95" s="9">
        <f t="shared" si="20"/>
        <v>0.70360617262680891</v>
      </c>
      <c r="S95" s="7"/>
      <c r="T95" s="7">
        <f t="shared" ref="T95:T105" si="32">IF(ABS((F95-R95))&gt;$L$4,F95,"")</f>
        <v>1.4529444138690149</v>
      </c>
      <c r="U95" s="37">
        <f t="shared" ref="U95:U105" si="33">R95/M95</f>
        <v>0.49878371368973579</v>
      </c>
      <c r="V95" s="86" t="str">
        <f t="shared" ref="V95:V105" si="34">IF(F95&lt;=$L$5,(R95-F95),"")</f>
        <v/>
      </c>
      <c r="W95" s="87" t="str">
        <f t="shared" ref="W95:W105" si="35">IF(F95&lt;=$L$5,$W$29,"")</f>
        <v/>
      </c>
      <c r="X95" s="7"/>
    </row>
    <row r="96" spans="2:24">
      <c r="B96" s="75"/>
      <c r="C96" s="76"/>
      <c r="D96" s="61">
        <v>67</v>
      </c>
      <c r="E96" s="4">
        <f t="shared" si="26"/>
        <v>66.794115700000006</v>
      </c>
      <c r="F96" s="9">
        <f t="shared" si="23"/>
        <v>1.4749587231700607</v>
      </c>
      <c r="G96" s="62">
        <v>8012.3257037621697</v>
      </c>
      <c r="H96" s="63">
        <v>71.221000000000004</v>
      </c>
      <c r="I96" s="9">
        <f t="shared" si="27"/>
        <v>1.0629999999999999</v>
      </c>
      <c r="J96" s="9">
        <f t="shared" si="24"/>
        <v>0.9642521166509932</v>
      </c>
      <c r="K96" s="64">
        <f t="shared" si="25"/>
        <v>0.89809272978223098</v>
      </c>
      <c r="L96" s="65">
        <f t="shared" si="22"/>
        <v>2.1227344340142944E-2</v>
      </c>
      <c r="M96" s="65">
        <f t="shared" si="28"/>
        <v>1.4318711831734237</v>
      </c>
      <c r="N96" s="4">
        <f t="shared" si="29"/>
        <v>2.8072899999997958E-2</v>
      </c>
      <c r="O96" s="9">
        <f t="shared" si="30"/>
        <v>0.19866527229399455</v>
      </c>
      <c r="P96" s="9">
        <f t="shared" ref="P96:P105" si="36">O96+P95</f>
        <v>32.159975663866788</v>
      </c>
      <c r="Q96" s="9">
        <f t="shared" si="31"/>
        <v>4.3734787516564568E-3</v>
      </c>
      <c r="R96" s="9">
        <f t="shared" ref="R96:R105" si="37">Q96+R95</f>
        <v>0.70797965137846541</v>
      </c>
      <c r="S96" s="7"/>
      <c r="T96" s="7">
        <f t="shared" si="32"/>
        <v>1.4749587231700607</v>
      </c>
      <c r="U96" s="37">
        <f t="shared" si="33"/>
        <v>0.494443676008191</v>
      </c>
      <c r="V96" s="86" t="str">
        <f t="shared" si="34"/>
        <v/>
      </c>
      <c r="W96" s="87" t="str">
        <f t="shared" si="35"/>
        <v/>
      </c>
      <c r="X96" s="7"/>
    </row>
    <row r="97" spans="2:24">
      <c r="B97" s="75"/>
      <c r="C97" s="76"/>
      <c r="D97" s="61">
        <v>68</v>
      </c>
      <c r="E97" s="4">
        <f t="shared" si="26"/>
        <v>67.7910428</v>
      </c>
      <c r="F97" s="9">
        <f t="shared" si="23"/>
        <v>1.4969730324711064</v>
      </c>
      <c r="G97" s="62">
        <v>8131.9126545645904</v>
      </c>
      <c r="H97" s="63">
        <v>72.230999999999995</v>
      </c>
      <c r="I97" s="9">
        <f t="shared" si="27"/>
        <v>1.062220588235294</v>
      </c>
      <c r="J97" s="9">
        <f t="shared" si="24"/>
        <v>0.95083828273178261</v>
      </c>
      <c r="K97" s="64">
        <f t="shared" si="25"/>
        <v>0.88494990934638063</v>
      </c>
      <c r="L97" s="65">
        <f t="shared" si="22"/>
        <v>2.0932048051332586E-2</v>
      </c>
      <c r="M97" s="65">
        <f t="shared" si="28"/>
        <v>1.4528032312247563</v>
      </c>
      <c r="N97" s="4">
        <f t="shared" si="29"/>
        <v>1.3072899999997389E-2</v>
      </c>
      <c r="O97" s="9">
        <f t="shared" si="30"/>
        <v>9.2513820737146216E-2</v>
      </c>
      <c r="P97" s="9">
        <f t="shared" si="36"/>
        <v>32.252489484603934</v>
      </c>
      <c r="Q97" s="9">
        <f t="shared" si="31"/>
        <v>2.0366278643290307E-3</v>
      </c>
      <c r="R97" s="9">
        <f t="shared" si="37"/>
        <v>0.71001627924279442</v>
      </c>
      <c r="S97" s="7"/>
      <c r="T97" s="7">
        <f t="shared" si="32"/>
        <v>1.4969730324711064</v>
      </c>
      <c r="U97" s="37">
        <f t="shared" si="33"/>
        <v>0.48872157218719126</v>
      </c>
      <c r="V97" s="86" t="str">
        <f t="shared" si="34"/>
        <v/>
      </c>
      <c r="W97" s="87" t="str">
        <f t="shared" si="35"/>
        <v/>
      </c>
      <c r="X97" s="7"/>
    </row>
    <row r="98" spans="2:24">
      <c r="B98" s="75"/>
      <c r="C98" s="76"/>
      <c r="D98" s="61">
        <v>69</v>
      </c>
      <c r="E98" s="4">
        <f t="shared" si="26"/>
        <v>68.787969900000007</v>
      </c>
      <c r="F98" s="9">
        <f t="shared" si="23"/>
        <v>1.518987341772152</v>
      </c>
      <c r="G98" s="62">
        <v>8251.4996053670093</v>
      </c>
      <c r="H98" s="63">
        <v>73.271000000000001</v>
      </c>
      <c r="I98" s="9">
        <f t="shared" si="27"/>
        <v>1.0618985507246377</v>
      </c>
      <c r="J98" s="9">
        <f t="shared" si="24"/>
        <v>0.97937792578237548</v>
      </c>
      <c r="K98" s="64">
        <f t="shared" si="25"/>
        <v>0.9112355502180689</v>
      </c>
      <c r="L98" s="65">
        <f t="shared" si="22"/>
        <v>2.1560328580789774E-2</v>
      </c>
      <c r="M98" s="65">
        <f t="shared" si="28"/>
        <v>1.474363559805546</v>
      </c>
      <c r="N98" s="4">
        <f t="shared" si="29"/>
        <v>4.3072899999998526E-2</v>
      </c>
      <c r="O98" s="9">
        <f t="shared" si="30"/>
        <v>0.30481672385084291</v>
      </c>
      <c r="P98" s="9">
        <f t="shared" si="36"/>
        <v>32.557306208454776</v>
      </c>
      <c r="Q98" s="9">
        <f t="shared" si="31"/>
        <v>6.7103296389838842E-3</v>
      </c>
      <c r="R98" s="9">
        <f t="shared" si="37"/>
        <v>0.7167266088817783</v>
      </c>
      <c r="S98" s="7"/>
      <c r="T98" s="7">
        <f t="shared" si="32"/>
        <v>1.518987341772152</v>
      </c>
      <c r="U98" s="37">
        <f t="shared" si="33"/>
        <v>0.48612610106581</v>
      </c>
      <c r="V98" s="86" t="str">
        <f t="shared" si="34"/>
        <v/>
      </c>
      <c r="W98" s="87" t="str">
        <f t="shared" si="35"/>
        <v/>
      </c>
      <c r="X98" s="7"/>
    </row>
    <row r="99" spans="2:24">
      <c r="B99" s="75"/>
      <c r="C99" s="76"/>
      <c r="D99" s="61">
        <v>70</v>
      </c>
      <c r="E99" s="4">
        <f t="shared" si="26"/>
        <v>69.784897000000001</v>
      </c>
      <c r="F99" s="9">
        <f t="shared" si="23"/>
        <v>1.5410016510731976</v>
      </c>
      <c r="G99" s="62">
        <v>8371.08655616943</v>
      </c>
      <c r="H99" s="63">
        <v>74.247</v>
      </c>
      <c r="I99" s="9">
        <f t="shared" si="27"/>
        <v>1.0606714285714285</v>
      </c>
      <c r="J99" s="9">
        <f t="shared" si="24"/>
        <v>0.92017185879564078</v>
      </c>
      <c r="K99" s="64">
        <f t="shared" si="25"/>
        <v>0.85515951635848952</v>
      </c>
      <c r="L99" s="65">
        <f t="shared" si="22"/>
        <v>2.0256947909645367E-2</v>
      </c>
      <c r="M99" s="65">
        <f t="shared" si="28"/>
        <v>1.4946205077151913</v>
      </c>
      <c r="N99" s="4">
        <f t="shared" si="29"/>
        <v>2.0927099999994425E-2</v>
      </c>
      <c r="O99" s="9">
        <f t="shared" si="30"/>
        <v>0.14809613612497635</v>
      </c>
      <c r="P99" s="9">
        <f t="shared" si="36"/>
        <v>32.705402344579753</v>
      </c>
      <c r="Q99" s="9">
        <f t="shared" si="31"/>
        <v>3.2602341469449942E-3</v>
      </c>
      <c r="R99" s="9">
        <f t="shared" si="37"/>
        <v>0.71998684302872329</v>
      </c>
      <c r="S99" s="7"/>
      <c r="T99" s="7">
        <f t="shared" si="32"/>
        <v>1.5410016510731976</v>
      </c>
      <c r="U99" s="37">
        <f t="shared" si="33"/>
        <v>0.48171883050725611</v>
      </c>
      <c r="V99" s="86" t="str">
        <f t="shared" si="34"/>
        <v/>
      </c>
      <c r="W99" s="87" t="str">
        <f t="shared" si="35"/>
        <v/>
      </c>
      <c r="X99" s="7"/>
    </row>
    <row r="100" spans="2:24">
      <c r="B100" s="75"/>
      <c r="C100" s="76"/>
      <c r="D100" s="61">
        <v>71</v>
      </c>
      <c r="E100" s="4">
        <f t="shared" si="26"/>
        <v>70.781824100000009</v>
      </c>
      <c r="F100" s="9">
        <f t="shared" si="23"/>
        <v>1.5630159603742433</v>
      </c>
      <c r="G100" s="62">
        <v>8490.6735069718507</v>
      </c>
      <c r="H100" s="63">
        <v>75.281999999999996</v>
      </c>
      <c r="I100" s="9">
        <f t="shared" si="27"/>
        <v>1.0603098591549296</v>
      </c>
      <c r="J100" s="9">
        <f t="shared" si="24"/>
        <v>0.9761297521319805</v>
      </c>
      <c r="K100" s="64">
        <f t="shared" si="25"/>
        <v>0.90685461007278134</v>
      </c>
      <c r="L100" s="65">
        <f t="shared" si="22"/>
        <v>2.1488822281386474E-2</v>
      </c>
      <c r="M100" s="65">
        <f t="shared" si="28"/>
        <v>1.5161093299965778</v>
      </c>
      <c r="N100" s="4">
        <f t="shared" si="29"/>
        <v>3.8072899999988863E-2</v>
      </c>
      <c r="O100" s="9">
        <f t="shared" si="30"/>
        <v>0.26943290666515973</v>
      </c>
      <c r="P100" s="9">
        <f t="shared" si="36"/>
        <v>32.974835251244912</v>
      </c>
      <c r="Q100" s="9">
        <f t="shared" si="31"/>
        <v>5.9313793432065991E-3</v>
      </c>
      <c r="R100" s="9">
        <f t="shared" si="37"/>
        <v>0.72591822237192993</v>
      </c>
      <c r="S100" s="7"/>
      <c r="T100" s="7">
        <f t="shared" si="32"/>
        <v>1.5630159603742433</v>
      </c>
      <c r="U100" s="37">
        <f t="shared" si="33"/>
        <v>0.47880334749576964</v>
      </c>
      <c r="V100" s="86" t="str">
        <f t="shared" si="34"/>
        <v/>
      </c>
      <c r="W100" s="87" t="str">
        <f t="shared" si="35"/>
        <v/>
      </c>
      <c r="X100" s="7"/>
    </row>
    <row r="101" spans="2:24">
      <c r="B101" s="75"/>
      <c r="C101" s="76"/>
      <c r="D101" s="61">
        <v>72</v>
      </c>
      <c r="E101" s="4">
        <f t="shared" si="26"/>
        <v>71.778751200000002</v>
      </c>
      <c r="F101" s="9">
        <f t="shared" si="23"/>
        <v>1.5850302696752889</v>
      </c>
      <c r="G101" s="62">
        <v>8610.2604577742695</v>
      </c>
      <c r="H101" s="63">
        <v>76.278999999999996</v>
      </c>
      <c r="I101" s="9">
        <f t="shared" si="27"/>
        <v>1.0594305555555554</v>
      </c>
      <c r="J101" s="9">
        <f t="shared" si="24"/>
        <v>0.94107159244352967</v>
      </c>
      <c r="K101" s="64">
        <f t="shared" si="25"/>
        <v>0.87355946496866266</v>
      </c>
      <c r="L101" s="65">
        <f t="shared" si="22"/>
        <v>2.0717041110479464E-2</v>
      </c>
      <c r="M101" s="65">
        <f t="shared" si="28"/>
        <v>1.5368263711070573</v>
      </c>
      <c r="N101" s="4">
        <f t="shared" si="29"/>
        <v>7.2900000006370647E-5</v>
      </c>
      <c r="O101" s="9">
        <f t="shared" si="30"/>
        <v>5.1589605461134697E-4</v>
      </c>
      <c r="P101" s="9">
        <f t="shared" si="36"/>
        <v>32.97535114729952</v>
      </c>
      <c r="Q101" s="9">
        <f t="shared" si="31"/>
        <v>1.1357095313403346E-5</v>
      </c>
      <c r="R101" s="9">
        <f t="shared" si="37"/>
        <v>0.72592957946724335</v>
      </c>
      <c r="S101" s="7"/>
      <c r="T101" s="7">
        <f t="shared" si="32"/>
        <v>1.5850302696752889</v>
      </c>
      <c r="U101" s="37">
        <f t="shared" si="33"/>
        <v>0.47235627466772179</v>
      </c>
      <c r="V101" s="86" t="str">
        <f t="shared" si="34"/>
        <v/>
      </c>
      <c r="W101" s="87" t="str">
        <f t="shared" si="35"/>
        <v/>
      </c>
      <c r="X101" s="7"/>
    </row>
    <row r="102" spans="2:24">
      <c r="B102" s="75"/>
      <c r="C102" s="76"/>
      <c r="D102" s="61">
        <v>73</v>
      </c>
      <c r="E102" s="4">
        <f t="shared" si="26"/>
        <v>72.77567830000001</v>
      </c>
      <c r="F102" s="9">
        <f t="shared" si="23"/>
        <v>1.6070445789763348</v>
      </c>
      <c r="G102" s="62">
        <v>8729.8474085766902</v>
      </c>
      <c r="H102" s="63">
        <v>77.289000000000001</v>
      </c>
      <c r="I102" s="9">
        <f t="shared" si="27"/>
        <v>1.0587534246575343</v>
      </c>
      <c r="J102" s="9">
        <f t="shared" si="24"/>
        <v>0.95395205009769013</v>
      </c>
      <c r="K102" s="64">
        <f t="shared" si="25"/>
        <v>0.88494990934639306</v>
      </c>
      <c r="L102" s="65">
        <f t="shared" si="22"/>
        <v>2.1000595489217174E-2</v>
      </c>
      <c r="M102" s="65">
        <f t="shared" si="28"/>
        <v>1.5578269665962745</v>
      </c>
      <c r="N102" s="4">
        <f t="shared" si="29"/>
        <v>1.3072899999997389E-2</v>
      </c>
      <c r="O102" s="9">
        <f t="shared" si="30"/>
        <v>9.2513820737146216E-2</v>
      </c>
      <c r="P102" s="9">
        <f t="shared" si="36"/>
        <v>33.067864968036666</v>
      </c>
      <c r="Q102" s="9">
        <f t="shared" si="31"/>
        <v>2.0366278643290307E-3</v>
      </c>
      <c r="R102" s="9">
        <f t="shared" si="37"/>
        <v>0.72796620733157236</v>
      </c>
      <c r="S102" s="7"/>
      <c r="T102" s="7">
        <f t="shared" si="32"/>
        <v>1.6070445789763348</v>
      </c>
      <c r="U102" s="37">
        <f t="shared" si="33"/>
        <v>0.46729593397790475</v>
      </c>
      <c r="V102" s="86" t="str">
        <f t="shared" si="34"/>
        <v/>
      </c>
      <c r="W102" s="87" t="str">
        <f t="shared" si="35"/>
        <v/>
      </c>
      <c r="X102" s="7"/>
    </row>
    <row r="103" spans="2:24">
      <c r="B103" s="75"/>
      <c r="C103" s="76"/>
      <c r="D103" s="61">
        <v>74</v>
      </c>
      <c r="E103" s="4">
        <f t="shared" si="26"/>
        <v>73.772605400000003</v>
      </c>
      <c r="F103" s="9">
        <f t="shared" si="23"/>
        <v>1.6290588882773804</v>
      </c>
      <c r="G103" s="62">
        <v>8849.4343593791109</v>
      </c>
      <c r="H103" s="63">
        <v>78.277000000000001</v>
      </c>
      <c r="I103" s="9">
        <f t="shared" si="27"/>
        <v>1.0577972972972973</v>
      </c>
      <c r="J103" s="9">
        <f t="shared" si="24"/>
        <v>0.93401637773547741</v>
      </c>
      <c r="K103" s="64">
        <f t="shared" si="25"/>
        <v>0.86567377270715984</v>
      </c>
      <c r="L103" s="65">
        <f t="shared" si="22"/>
        <v>2.0561725431711118E-2</v>
      </c>
      <c r="M103" s="65">
        <f t="shared" si="28"/>
        <v>1.5783886920279857</v>
      </c>
      <c r="N103" s="4">
        <f t="shared" si="29"/>
        <v>8.9270999999939704E-3</v>
      </c>
      <c r="O103" s="9">
        <f t="shared" si="30"/>
        <v>6.3174974879497664E-2</v>
      </c>
      <c r="P103" s="9">
        <f t="shared" si="36"/>
        <v>33.131039942916161</v>
      </c>
      <c r="Q103" s="9">
        <f t="shared" si="31"/>
        <v>1.3907534370830527E-3</v>
      </c>
      <c r="R103" s="9">
        <f t="shared" si="37"/>
        <v>0.72935696076865542</v>
      </c>
      <c r="S103" s="7"/>
      <c r="T103" s="7">
        <f t="shared" si="32"/>
        <v>1.6290588882773804</v>
      </c>
      <c r="U103" s="37">
        <f t="shared" si="33"/>
        <v>0.46208957556046881</v>
      </c>
      <c r="V103" s="86" t="str">
        <f t="shared" si="34"/>
        <v/>
      </c>
      <c r="W103" s="87" t="str">
        <f t="shared" si="35"/>
        <v/>
      </c>
      <c r="X103" s="7"/>
    </row>
    <row r="104" spans="2:24">
      <c r="B104" s="75"/>
      <c r="C104" s="76"/>
      <c r="D104" s="61">
        <v>75</v>
      </c>
      <c r="E104" s="4">
        <f t="shared" si="26"/>
        <v>74.769532500000011</v>
      </c>
      <c r="F104" s="9">
        <f t="shared" si="23"/>
        <v>1.6510731975784261</v>
      </c>
      <c r="G104" s="62">
        <v>8969.0213101815298</v>
      </c>
      <c r="H104" s="63">
        <v>79.302999999999997</v>
      </c>
      <c r="I104" s="9">
        <f t="shared" si="27"/>
        <v>1.0573733333333333</v>
      </c>
      <c r="J104" s="9">
        <f t="shared" si="24"/>
        <v>0.97032899133702033</v>
      </c>
      <c r="K104" s="64">
        <f t="shared" si="25"/>
        <v>0.89896891781127852</v>
      </c>
      <c r="L104" s="65">
        <f t="shared" si="22"/>
        <v>2.1361122539064841E-2</v>
      </c>
      <c r="M104" s="65">
        <f t="shared" si="28"/>
        <v>1.5997498145670506</v>
      </c>
      <c r="N104" s="4">
        <f t="shared" si="29"/>
        <v>2.9072899999988522E-2</v>
      </c>
      <c r="O104" s="9">
        <f t="shared" si="30"/>
        <v>0.20574203573105074</v>
      </c>
      <c r="P104" s="9">
        <f t="shared" si="36"/>
        <v>33.33678197864721</v>
      </c>
      <c r="Q104" s="9">
        <f t="shared" si="31"/>
        <v>4.5292688108101433E-3</v>
      </c>
      <c r="R104" s="9">
        <f t="shared" si="37"/>
        <v>0.73388622957946559</v>
      </c>
      <c r="S104" s="7"/>
      <c r="T104" s="7">
        <f t="shared" si="32"/>
        <v>1.6510731975784261</v>
      </c>
      <c r="U104" s="37">
        <f t="shared" si="33"/>
        <v>0.45875062643972325</v>
      </c>
      <c r="V104" s="86" t="str">
        <f t="shared" si="34"/>
        <v/>
      </c>
      <c r="W104" s="87" t="str">
        <f t="shared" si="35"/>
        <v/>
      </c>
      <c r="X104" s="7"/>
    </row>
    <row r="105" spans="2:24" ht="16" thickBot="1">
      <c r="B105" s="81"/>
      <c r="C105" s="82"/>
      <c r="D105" s="66">
        <v>76</v>
      </c>
      <c r="E105" s="49">
        <f t="shared" si="26"/>
        <v>75.766459600000005</v>
      </c>
      <c r="F105" s="67">
        <f t="shared" si="23"/>
        <v>1.6730875068794717</v>
      </c>
      <c r="G105" s="62">
        <v>9088.6082609839505</v>
      </c>
      <c r="H105" s="69">
        <v>80.293999999999997</v>
      </c>
      <c r="I105" s="67">
        <f t="shared" si="27"/>
        <v>1.0565</v>
      </c>
      <c r="J105" s="67">
        <f t="shared" si="24"/>
        <v>0.93800283956459973</v>
      </c>
      <c r="K105" s="70">
        <f t="shared" si="25"/>
        <v>0.86830233679432745</v>
      </c>
      <c r="L105" s="71">
        <f t="shared" si="22"/>
        <v>2.0649484635434229E-2</v>
      </c>
      <c r="M105" s="71">
        <f t="shared" si="28"/>
        <v>1.6203992992024847</v>
      </c>
      <c r="N105" s="4">
        <f t="shared" si="29"/>
        <v>5.9270999999938567E-3</v>
      </c>
      <c r="O105" s="67">
        <f t="shared" si="30"/>
        <v>4.1944684568127992E-2</v>
      </c>
      <c r="P105" s="67">
        <f t="shared" si="36"/>
        <v>33.378726663215339</v>
      </c>
      <c r="Q105" s="67">
        <f t="shared" si="31"/>
        <v>9.233832596175673E-4</v>
      </c>
      <c r="R105" s="67">
        <f t="shared" si="37"/>
        <v>0.73480961283908319</v>
      </c>
      <c r="S105" s="48"/>
      <c r="T105" s="7">
        <f t="shared" si="32"/>
        <v>1.6730875068794717</v>
      </c>
      <c r="U105" s="50">
        <f t="shared" si="33"/>
        <v>0.45347440794422461</v>
      </c>
      <c r="V105" s="86" t="str">
        <f t="shared" si="34"/>
        <v/>
      </c>
      <c r="W105" s="87" t="str">
        <f t="shared" si="35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theme="7"/>
  </sheetPr>
  <dimension ref="B1:Y106"/>
  <sheetViews>
    <sheetView view="pageBreakPreview" zoomScale="125" zoomScaleNormal="80" zoomScaleSheetLayoutView="70" workbookViewId="0">
      <selection activeCell="H27" sqref="H27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0.6640625" customWidth="1"/>
    <col min="11" max="11" width="12" customWidth="1"/>
  </cols>
  <sheetData>
    <row r="1" spans="2:23" s="30" customFormat="1" ht="27" thickBot="1">
      <c r="B1" s="120" t="s">
        <v>66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5.7897633461750147E-3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24</v>
      </c>
      <c r="D5" s="21" t="s">
        <v>28</v>
      </c>
      <c r="E5" s="7"/>
      <c r="F5" s="20">
        <f>(C11/C6)</f>
        <v>47.093658125573931</v>
      </c>
      <c r="G5" s="7"/>
      <c r="H5" s="37"/>
      <c r="I5" s="7"/>
      <c r="J5" s="34" t="s">
        <v>55</v>
      </c>
      <c r="K5" s="35"/>
      <c r="L5" s="13">
        <v>0.33019999999999999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0.99718309999999999</v>
      </c>
      <c r="D6" s="26" t="s">
        <v>15</v>
      </c>
      <c r="E6" s="7"/>
      <c r="F6" s="20">
        <f>100-F5</f>
        <v>52.906341874426069</v>
      </c>
      <c r="G6" s="7"/>
      <c r="H6" s="37"/>
      <c r="I6" s="7"/>
      <c r="J6" s="107" t="s">
        <v>87</v>
      </c>
      <c r="K6" s="35"/>
      <c r="L6" s="28">
        <v>0.26300000000000001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107" t="s">
        <v>91</v>
      </c>
      <c r="K7" s="35"/>
      <c r="L7" s="96">
        <f>L5-L6</f>
        <v>6.7199999999999982E-2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0.55210203290341708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0.55210203290341708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114.961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46.960999999999999</v>
      </c>
      <c r="D11" s="9">
        <f>(C11/C6)</f>
        <v>47.093658125573931</v>
      </c>
      <c r="E11" s="7"/>
      <c r="F11" s="7" t="s">
        <v>11</v>
      </c>
      <c r="G11" s="12">
        <f>(C11/C6)+D12</f>
        <v>100.09365812557394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53</v>
      </c>
      <c r="E12" s="7"/>
      <c r="F12" s="7" t="s">
        <v>12</v>
      </c>
      <c r="G12" s="13">
        <f>G10/G11</f>
        <v>1.1485343042990199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5.8999999999999997E-2</v>
      </c>
      <c r="D13" s="7"/>
      <c r="E13" s="7"/>
      <c r="F13" s="7" t="s">
        <v>13</v>
      </c>
      <c r="G13" s="19">
        <f>1147.5/1000</f>
        <v>1.1475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100.09365812557394</v>
      </c>
      <c r="E14" s="16"/>
      <c r="F14" s="18" t="s">
        <v>16</v>
      </c>
      <c r="G14" s="17">
        <f>(G12-G13)/G13</f>
        <v>9.0135450894985745E-4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0.59099172762937002</v>
      </c>
      <c r="K16" s="148">
        <f>(G10-C11-C13)/G10</f>
        <v>0.59099172762937002</v>
      </c>
      <c r="L16" s="147">
        <f>(G10-C11-C13)/G10</f>
        <v>0.59099172762937002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497.29</v>
      </c>
      <c r="D18" s="5">
        <v>424.12</v>
      </c>
      <c r="E18" s="23">
        <f>C18-D18</f>
        <v>73.170000000000016</v>
      </c>
      <c r="F18" s="84" t="s">
        <v>3</v>
      </c>
      <c r="G18" s="4">
        <f>E18/C4</f>
        <v>1.6107870115575129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0.68141194227651602</v>
      </c>
      <c r="K19" s="147">
        <f t="shared" ref="K19:L19" si="0">1-K16+(K17*K18*K16*(1-K16))/(K17*K16+K18*(1-K16))</f>
        <v>0.6791843668588311</v>
      </c>
      <c r="L19" s="147">
        <f t="shared" si="0"/>
        <v>0.67681393055745942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E20" s="7"/>
      <c r="H20" s="37"/>
      <c r="I20" s="7" t="s">
        <v>123</v>
      </c>
      <c r="J20" s="146">
        <f>(J14^J19)*(J15^(1-J19))</f>
        <v>12.852844263762064</v>
      </c>
      <c r="K20" s="146">
        <f t="shared" ref="K20:L20" si="1">(K14^K19)*(K15^(1-K19))</f>
        <v>10.283166130212473</v>
      </c>
      <c r="L20" s="146">
        <f t="shared" si="1"/>
        <v>8.3618586735230611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>
      <c r="B21" s="40" t="s">
        <v>0</v>
      </c>
      <c r="C21" s="7"/>
      <c r="D21" s="5">
        <v>8746</v>
      </c>
      <c r="E21" s="94"/>
      <c r="H21" s="42"/>
      <c r="I21" s="145" t="s">
        <v>124</v>
      </c>
      <c r="J21" s="146">
        <f>J20/J14</f>
        <v>11.26104596484104</v>
      </c>
      <c r="K21" s="146">
        <f t="shared" ref="K21:L21" si="2">K20/K14</f>
        <v>10.233429749116084</v>
      </c>
      <c r="L21" s="146">
        <f t="shared" si="2"/>
        <v>9.3665177301157794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>
      <c r="B22" s="40" t="s">
        <v>9</v>
      </c>
      <c r="C22" s="7"/>
      <c r="D22" s="10">
        <f>E18</f>
        <v>73.170000000000016</v>
      </c>
      <c r="E22" s="94"/>
      <c r="H22" s="42"/>
      <c r="I22" s="145" t="s">
        <v>125</v>
      </c>
      <c r="J22" s="146">
        <f>(J20-J14)/(J14+J20)</f>
        <v>0.83688177943912234</v>
      </c>
      <c r="K22" s="146">
        <f t="shared" ref="K22:L22" si="3">(K20-K14)/(K14+K20)</f>
        <v>0.82195998509205337</v>
      </c>
      <c r="L22" s="146">
        <f t="shared" si="3"/>
        <v>0.80707118320071947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119.52986196528629</v>
      </c>
      <c r="E23" s="95"/>
      <c r="H23" s="3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E24" s="97"/>
      <c r="H24" s="5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4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98">
        <f>AVERAGE(V30:V105)</f>
        <v>-3.5053852971487068E-2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 t="shared" ref="S29:S92" si="5">SLOPE(R29:R33,F29:F33)</f>
        <v>0.63345730431795466</v>
      </c>
      <c r="T29" s="7"/>
      <c r="U29" s="37"/>
      <c r="V29" s="100" t="s">
        <v>86</v>
      </c>
      <c r="W29" s="83">
        <f>STDEV(V30:V105)</f>
        <v>1.06000596753978E-2</v>
      </c>
      <c r="X29" s="7"/>
    </row>
    <row r="30" spans="2:25">
      <c r="B30" s="75"/>
      <c r="C30" s="76"/>
      <c r="D30" s="61">
        <v>1</v>
      </c>
      <c r="E30" s="4">
        <f>D30*$C$6</f>
        <v>0.99718309999999999</v>
      </c>
      <c r="F30" s="9">
        <f t="shared" ref="F30:F93" si="6">D30/$C$4</f>
        <v>2.2014309301045681E-2</v>
      </c>
      <c r="G30" s="62">
        <v>119.52986196528629</v>
      </c>
      <c r="H30" s="63">
        <v>0.98299999999999998</v>
      </c>
      <c r="I30" s="9">
        <f>H30/D30</f>
        <v>0.98299999999999998</v>
      </c>
      <c r="J30" s="9">
        <f t="shared" ref="J30:J93" si="7">(H30-H29)/I30</f>
        <v>1</v>
      </c>
      <c r="K30" s="64">
        <f t="shared" ref="K30:K93" si="8">(H30-H29)/$G$12</f>
        <v>0.85587343479474931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1.4183100000000004E-2</v>
      </c>
      <c r="O30" s="9">
        <f>N30/($G$12-1)</f>
        <v>9.5487032890715126E-2</v>
      </c>
      <c r="P30" s="9">
        <f>O30</f>
        <v>9.5487032890715126E-2</v>
      </c>
      <c r="Q30" s="9">
        <f>O30/$C$4</f>
        <v>2.1020810762953247E-3</v>
      </c>
      <c r="R30" s="9">
        <f>Q30</f>
        <v>2.1020810762953247E-3</v>
      </c>
      <c r="S30" s="7">
        <f t="shared" si="5"/>
        <v>0.71038741183706589</v>
      </c>
      <c r="T30" s="7">
        <f>IF(ABS((F30-R30))&gt;$L$4,F30,"")</f>
        <v>2.2014309301045681E-2</v>
      </c>
      <c r="U30" s="37">
        <f>R30/M30</f>
        <v>9.5487032890715112E-2</v>
      </c>
      <c r="V30" s="86">
        <f>IF(F30&lt;=$L$5,(R30-F30),"")</f>
        <v>-1.9912228224750354E-2</v>
      </c>
      <c r="W30" s="87">
        <f>IF(F30&lt;=$L$5,$W$29,"")</f>
        <v>1.06000596753978E-2</v>
      </c>
      <c r="X30" s="7">
        <f>IF(R30&lt;M30,M30,R30)</f>
        <v>2.2014309301045681E-2</v>
      </c>
    </row>
    <row r="31" spans="2:25">
      <c r="B31" s="75"/>
      <c r="C31" s="76"/>
      <c r="D31" s="61">
        <v>2</v>
      </c>
      <c r="E31" s="4">
        <f t="shared" ref="E31:E94" si="9">D31*$C$6</f>
        <v>1.9943662</v>
      </c>
      <c r="F31" s="9">
        <f t="shared" si="6"/>
        <v>4.4028618602091361E-2</v>
      </c>
      <c r="G31" s="62">
        <v>239.05972393057257</v>
      </c>
      <c r="H31" s="63">
        <v>2.1539999999999999</v>
      </c>
      <c r="I31" s="9">
        <f t="shared" ref="I31:I94" si="10">H31/D31</f>
        <v>1.077</v>
      </c>
      <c r="J31" s="9">
        <f t="shared" si="7"/>
        <v>1.0872794800371401</v>
      </c>
      <c r="K31" s="64">
        <f t="shared" si="8"/>
        <v>1.0195603175428802</v>
      </c>
      <c r="L31" s="65">
        <f t="shared" si="4"/>
        <v>2.3935706770217727E-2</v>
      </c>
      <c r="M31" s="65">
        <f t="shared" ref="M31:M94" si="11">L31+M30</f>
        <v>4.5950016071263408E-2</v>
      </c>
      <c r="N31" s="4">
        <f t="shared" ref="N31:N94" si="12">ABS((H31-H30)-(E31-E30))</f>
        <v>0.17381689999999983</v>
      </c>
      <c r="O31" s="9">
        <f t="shared" ref="O31:O94" si="13">N31/($G$12-1)</f>
        <v>1.1702138493885061</v>
      </c>
      <c r="P31" s="9">
        <f>O31+P30</f>
        <v>1.2657008822792213</v>
      </c>
      <c r="Q31" s="9">
        <f t="shared" ref="Q31:Q94" si="14">O31/$C$4</f>
        <v>2.576144962880586E-2</v>
      </c>
      <c r="R31" s="9">
        <f>Q31+R30</f>
        <v>2.7863530705101183E-2</v>
      </c>
      <c r="S31" s="7">
        <f t="shared" si="5"/>
        <v>0.65450806437473907</v>
      </c>
      <c r="T31" s="7">
        <f t="shared" ref="T31:T94" si="15">IF(ABS((F31-R31))&gt;$L$4,F31,"")</f>
        <v>4.4028618602091361E-2</v>
      </c>
      <c r="U31" s="37">
        <f t="shared" ref="U31:U94" si="16">R31/M31</f>
        <v>0.60638783372540983</v>
      </c>
      <c r="V31" s="86">
        <f t="shared" ref="V31:V94" si="17">IF(F31&lt;=$L$5,(R31-F31),"")</f>
        <v>-1.6165087896990178E-2</v>
      </c>
      <c r="W31" s="87">
        <f t="shared" ref="W31:W94" si="18">IF(F31&lt;=$L$5,$W$29,"")</f>
        <v>1.06000596753978E-2</v>
      </c>
      <c r="X31" s="7">
        <f t="shared" ref="X31:X54" si="19">IF(R31&lt;M31,M31,R31)</f>
        <v>4.5950016071263408E-2</v>
      </c>
    </row>
    <row r="32" spans="2:25">
      <c r="B32" s="75"/>
      <c r="C32" s="76"/>
      <c r="D32" s="61">
        <v>3</v>
      </c>
      <c r="E32" s="4">
        <f t="shared" si="9"/>
        <v>2.9915493</v>
      </c>
      <c r="F32" s="9">
        <f t="shared" si="6"/>
        <v>6.6042927903137039E-2</v>
      </c>
      <c r="G32" s="62">
        <v>358.58958589585899</v>
      </c>
      <c r="H32" s="63">
        <v>3.2770000000000001</v>
      </c>
      <c r="I32" s="9">
        <f t="shared" si="10"/>
        <v>1.0923333333333334</v>
      </c>
      <c r="J32" s="9">
        <f t="shared" si="7"/>
        <v>1.0280744583460484</v>
      </c>
      <c r="K32" s="64">
        <f t="shared" si="8"/>
        <v>0.97776792194761308</v>
      </c>
      <c r="L32" s="65">
        <f t="shared" si="4"/>
        <v>2.2632349110534914E-2</v>
      </c>
      <c r="M32" s="65">
        <f t="shared" si="11"/>
        <v>6.8582365181798319E-2</v>
      </c>
      <c r="N32" s="4">
        <f t="shared" si="12"/>
        <v>0.12581690000000023</v>
      </c>
      <c r="O32" s="9">
        <f t="shared" si="13"/>
        <v>0.84705617731721794</v>
      </c>
      <c r="P32" s="9">
        <f t="shared" ref="P32:P95" si="20">O32+P31</f>
        <v>2.1127570595964391</v>
      </c>
      <c r="Q32" s="9">
        <f t="shared" si="14"/>
        <v>1.8647356682822632E-2</v>
      </c>
      <c r="R32" s="9">
        <f t="shared" ref="R32:R95" si="21">Q32+R31</f>
        <v>4.6510887387923819E-2</v>
      </c>
      <c r="S32" s="7">
        <f t="shared" si="5"/>
        <v>0.88677764117597957</v>
      </c>
      <c r="T32" s="7">
        <f t="shared" si="15"/>
        <v>6.6042927903137039E-2</v>
      </c>
      <c r="U32" s="37">
        <f t="shared" si="16"/>
        <v>0.67817561066365428</v>
      </c>
      <c r="V32" s="86">
        <f t="shared" si="17"/>
        <v>-1.953204051521322E-2</v>
      </c>
      <c r="W32" s="87">
        <f t="shared" si="18"/>
        <v>1.06000596753978E-2</v>
      </c>
      <c r="X32" s="7">
        <f t="shared" si="19"/>
        <v>6.8582365181798319E-2</v>
      </c>
    </row>
    <row r="33" spans="2:24">
      <c r="B33" s="75"/>
      <c r="C33" s="76"/>
      <c r="D33" s="61">
        <v>4</v>
      </c>
      <c r="E33" s="4">
        <f t="shared" si="9"/>
        <v>3.9887324</v>
      </c>
      <c r="F33" s="9">
        <f t="shared" si="6"/>
        <v>8.8057237204182723E-2</v>
      </c>
      <c r="G33" s="62">
        <v>478.11944786114498</v>
      </c>
      <c r="H33" s="63">
        <v>4.2809999999999997</v>
      </c>
      <c r="I33" s="9">
        <f t="shared" si="10"/>
        <v>1.0702499999999999</v>
      </c>
      <c r="J33" s="9">
        <f t="shared" si="7"/>
        <v>0.93809857509927552</v>
      </c>
      <c r="K33" s="64">
        <f t="shared" si="8"/>
        <v>0.87415760786767849</v>
      </c>
      <c r="L33" s="65">
        <f t="shared" si="4"/>
        <v>2.0651592187105682E-2</v>
      </c>
      <c r="M33" s="65">
        <f t="shared" si="11"/>
        <v>8.9233957368903993E-2</v>
      </c>
      <c r="N33" s="4">
        <f t="shared" si="12"/>
        <v>6.8168999999995705E-3</v>
      </c>
      <c r="O33" s="9">
        <f t="shared" si="13"/>
        <v>4.5894448640471736E-2</v>
      </c>
      <c r="P33" s="9">
        <f t="shared" si="20"/>
        <v>2.1586515082369107</v>
      </c>
      <c r="Q33" s="9">
        <f t="shared" si="14"/>
        <v>1.0103345875723002E-3</v>
      </c>
      <c r="R33" s="9">
        <f t="shared" si="21"/>
        <v>4.7521221975496117E-2</v>
      </c>
      <c r="S33" s="7">
        <f t="shared" si="5"/>
        <v>1.1076020504246968</v>
      </c>
      <c r="T33" s="7">
        <f t="shared" si="15"/>
        <v>8.8057237204182723E-2</v>
      </c>
      <c r="U33" s="37">
        <f t="shared" si="16"/>
        <v>0.53254639126938663</v>
      </c>
      <c r="V33" s="86">
        <f t="shared" si="17"/>
        <v>-4.0536015228686606E-2</v>
      </c>
      <c r="W33" s="87">
        <f t="shared" si="18"/>
        <v>1.06000596753978E-2</v>
      </c>
      <c r="X33" s="7">
        <f t="shared" si="19"/>
        <v>8.9233957368903993E-2</v>
      </c>
    </row>
    <row r="34" spans="2:24">
      <c r="B34" s="75"/>
      <c r="C34" s="76"/>
      <c r="D34" s="61">
        <v>5</v>
      </c>
      <c r="E34" s="4">
        <f t="shared" si="9"/>
        <v>4.9859154999999999</v>
      </c>
      <c r="F34" s="9">
        <f t="shared" si="6"/>
        <v>0.11007154650522841</v>
      </c>
      <c r="G34" s="62">
        <v>597.64930982643102</v>
      </c>
      <c r="H34" s="63">
        <v>5.4329999999999998</v>
      </c>
      <c r="I34" s="9">
        <f t="shared" si="10"/>
        <v>1.0866</v>
      </c>
      <c r="J34" s="9">
        <f t="shared" si="7"/>
        <v>1.060187741579238</v>
      </c>
      <c r="K34" s="64">
        <f t="shared" si="8"/>
        <v>1.0030174942864205</v>
      </c>
      <c r="L34" s="65">
        <f t="shared" si="4"/>
        <v>2.3339300860302434E-2</v>
      </c>
      <c r="M34" s="65">
        <f t="shared" si="11"/>
        <v>0.11257325822920643</v>
      </c>
      <c r="N34" s="4">
        <f t="shared" si="12"/>
        <v>0.15481690000000015</v>
      </c>
      <c r="O34" s="9">
        <f t="shared" si="13"/>
        <v>1.0422972708602889</v>
      </c>
      <c r="P34" s="9">
        <f t="shared" si="20"/>
        <v>3.2009487790971995</v>
      </c>
      <c r="Q34" s="9">
        <f t="shared" si="14"/>
        <v>2.2945454504354187E-2</v>
      </c>
      <c r="R34" s="9">
        <f t="shared" si="21"/>
        <v>7.0466676479850304E-2</v>
      </c>
      <c r="S34" s="7">
        <f t="shared" si="5"/>
        <v>1.0988498634727648</v>
      </c>
      <c r="T34" s="7">
        <f t="shared" si="15"/>
        <v>0.11007154650522841</v>
      </c>
      <c r="U34" s="37">
        <f t="shared" si="16"/>
        <v>0.62596284044986594</v>
      </c>
      <c r="V34" s="86">
        <f t="shared" si="17"/>
        <v>-3.9604870025378103E-2</v>
      </c>
      <c r="W34" s="87">
        <f t="shared" si="18"/>
        <v>1.06000596753978E-2</v>
      </c>
      <c r="X34" s="7">
        <f t="shared" si="19"/>
        <v>0.11257325822920643</v>
      </c>
    </row>
    <row r="35" spans="2:24">
      <c r="B35" s="75"/>
      <c r="C35" s="76"/>
      <c r="D35" s="61">
        <v>6</v>
      </c>
      <c r="E35" s="4">
        <f t="shared" si="9"/>
        <v>5.9830985999999999</v>
      </c>
      <c r="F35" s="9">
        <f t="shared" si="6"/>
        <v>0.13208585580627408</v>
      </c>
      <c r="G35" s="62">
        <v>717.17917179171695</v>
      </c>
      <c r="H35" s="63">
        <v>6.548</v>
      </c>
      <c r="I35" s="9">
        <f t="shared" si="10"/>
        <v>1.0913333333333333</v>
      </c>
      <c r="J35" s="9">
        <f t="shared" si="7"/>
        <v>1.0216860109957242</v>
      </c>
      <c r="K35" s="64">
        <f t="shared" si="8"/>
        <v>0.97080252268173517</v>
      </c>
      <c r="L35" s="65">
        <f t="shared" si="4"/>
        <v>2.2491711854611431E-2</v>
      </c>
      <c r="M35" s="65">
        <f t="shared" si="11"/>
        <v>0.13506497008381785</v>
      </c>
      <c r="N35" s="4">
        <f t="shared" si="12"/>
        <v>0.11781690000000022</v>
      </c>
      <c r="O35" s="9">
        <f t="shared" si="13"/>
        <v>0.79319656530533611</v>
      </c>
      <c r="P35" s="9">
        <f t="shared" si="20"/>
        <v>3.9941453444025354</v>
      </c>
      <c r="Q35" s="9">
        <f t="shared" si="14"/>
        <v>1.746167452515875E-2</v>
      </c>
      <c r="R35" s="9">
        <f t="shared" si="21"/>
        <v>8.7928351005009051E-2</v>
      </c>
      <c r="S35" s="7">
        <f t="shared" si="5"/>
        <v>1.0389310451095453</v>
      </c>
      <c r="T35" s="7">
        <f t="shared" si="15"/>
        <v>0.13208585580627408</v>
      </c>
      <c r="U35" s="37">
        <f t="shared" si="16"/>
        <v>0.65100781461279689</v>
      </c>
      <c r="V35" s="86">
        <f t="shared" si="17"/>
        <v>-4.4157504801265027E-2</v>
      </c>
      <c r="W35" s="87">
        <f t="shared" si="18"/>
        <v>1.06000596753978E-2</v>
      </c>
      <c r="X35" s="7">
        <f t="shared" si="19"/>
        <v>0.13506497008381785</v>
      </c>
    </row>
    <row r="36" spans="2:24">
      <c r="B36" s="75"/>
      <c r="C36" s="76"/>
      <c r="D36" s="61">
        <v>7</v>
      </c>
      <c r="E36" s="4">
        <f t="shared" si="9"/>
        <v>6.9802816999999999</v>
      </c>
      <c r="F36" s="9">
        <f t="shared" si="6"/>
        <v>0.15410016510731978</v>
      </c>
      <c r="G36" s="62">
        <v>836.70903375700402</v>
      </c>
      <c r="H36" s="63">
        <v>7.7880000000000003</v>
      </c>
      <c r="I36" s="9">
        <f t="shared" si="10"/>
        <v>1.1125714285714285</v>
      </c>
      <c r="J36" s="9">
        <f t="shared" si="7"/>
        <v>1.1145351823317928</v>
      </c>
      <c r="K36" s="64">
        <f t="shared" si="8"/>
        <v>1.0796368862110777</v>
      </c>
      <c r="L36" s="65">
        <f t="shared" si="4"/>
        <v>2.4535722230749429E-2</v>
      </c>
      <c r="M36" s="65">
        <f t="shared" si="11"/>
        <v>0.15960069231456728</v>
      </c>
      <c r="N36" s="4">
        <f t="shared" si="12"/>
        <v>0.24281690000000022</v>
      </c>
      <c r="O36" s="9">
        <f t="shared" si="13"/>
        <v>1.6347530029909891</v>
      </c>
      <c r="P36" s="9">
        <f t="shared" si="20"/>
        <v>5.628898347393525</v>
      </c>
      <c r="Q36" s="9">
        <f t="shared" si="14"/>
        <v>3.5987958238656893E-2</v>
      </c>
      <c r="R36" s="9">
        <f t="shared" si="21"/>
        <v>0.12391630924366595</v>
      </c>
      <c r="S36" s="7">
        <f t="shared" si="5"/>
        <v>0.90024254417894911</v>
      </c>
      <c r="T36" s="7">
        <f t="shared" si="15"/>
        <v>0.15410016510731978</v>
      </c>
      <c r="U36" s="37">
        <f t="shared" si="16"/>
        <v>0.77641460977770271</v>
      </c>
      <c r="V36" s="86">
        <f t="shared" si="17"/>
        <v>-3.0183855863653825E-2</v>
      </c>
      <c r="W36" s="87">
        <f t="shared" si="18"/>
        <v>1.06000596753978E-2</v>
      </c>
      <c r="X36" s="7">
        <f t="shared" si="19"/>
        <v>0.15960069231456728</v>
      </c>
    </row>
    <row r="37" spans="2:24">
      <c r="B37" s="75"/>
      <c r="C37" s="76"/>
      <c r="D37" s="61">
        <v>8</v>
      </c>
      <c r="E37" s="4">
        <f t="shared" si="9"/>
        <v>7.9774647999999999</v>
      </c>
      <c r="F37" s="9">
        <f t="shared" si="6"/>
        <v>0.17611447440836545</v>
      </c>
      <c r="G37" s="62">
        <v>956.23889572228995</v>
      </c>
      <c r="H37" s="63">
        <v>8.9120000000000008</v>
      </c>
      <c r="I37" s="9">
        <f t="shared" si="10"/>
        <v>1.1140000000000001</v>
      </c>
      <c r="J37" s="9">
        <f t="shared" si="7"/>
        <v>1.0089766606822266</v>
      </c>
      <c r="K37" s="64">
        <f t="shared" si="8"/>
        <v>0.97863859685584809</v>
      </c>
      <c r="L37" s="65">
        <f t="shared" si="4"/>
        <v>2.2211924285794753E-2</v>
      </c>
      <c r="M37" s="65">
        <f t="shared" si="11"/>
        <v>0.18181261660036202</v>
      </c>
      <c r="N37" s="4">
        <f t="shared" si="12"/>
        <v>0.12681690000000057</v>
      </c>
      <c r="O37" s="9">
        <f t="shared" si="13"/>
        <v>0.85378862881870543</v>
      </c>
      <c r="P37" s="9">
        <f t="shared" si="20"/>
        <v>6.4826869762122303</v>
      </c>
      <c r="Q37" s="9">
        <f t="shared" si="14"/>
        <v>1.8795566952530665E-2</v>
      </c>
      <c r="R37" s="9">
        <f t="shared" si="21"/>
        <v>0.14271187619619663</v>
      </c>
      <c r="S37" s="7">
        <f t="shared" si="5"/>
        <v>0.94467672408875192</v>
      </c>
      <c r="T37" s="7">
        <f t="shared" si="15"/>
        <v>0.17611447440836545</v>
      </c>
      <c r="U37" s="37">
        <f t="shared" si="16"/>
        <v>0.78493934505044938</v>
      </c>
      <c r="V37" s="86">
        <f t="shared" si="17"/>
        <v>-3.3402598212168816E-2</v>
      </c>
      <c r="W37" s="87">
        <f t="shared" si="18"/>
        <v>1.06000596753978E-2</v>
      </c>
      <c r="X37" s="7">
        <f t="shared" si="19"/>
        <v>0.18181261660036202</v>
      </c>
    </row>
    <row r="38" spans="2:24">
      <c r="B38" s="75"/>
      <c r="C38" s="76"/>
      <c r="D38" s="61">
        <v>9</v>
      </c>
      <c r="E38" s="4">
        <f t="shared" si="9"/>
        <v>8.9746479000000008</v>
      </c>
      <c r="F38" s="9">
        <f t="shared" si="6"/>
        <v>0.19812878370941112</v>
      </c>
      <c r="G38" s="62">
        <v>1075.7687576875801</v>
      </c>
      <c r="H38" s="63">
        <v>10.053000000000001</v>
      </c>
      <c r="I38" s="9">
        <f t="shared" si="10"/>
        <v>1.117</v>
      </c>
      <c r="J38" s="9">
        <f t="shared" si="7"/>
        <v>1.0214861235452104</v>
      </c>
      <c r="K38" s="64">
        <f t="shared" si="8"/>
        <v>0.99344007029583825</v>
      </c>
      <c r="L38" s="65">
        <f t="shared" si="4"/>
        <v>2.2487311470450425E-2</v>
      </c>
      <c r="M38" s="65">
        <f t="shared" si="11"/>
        <v>0.20429992807081243</v>
      </c>
      <c r="N38" s="4">
        <f t="shared" si="12"/>
        <v>0.14381689999999914</v>
      </c>
      <c r="O38" s="9">
        <f t="shared" si="13"/>
        <v>0.96824030434394459</v>
      </c>
      <c r="P38" s="9">
        <f t="shared" si="20"/>
        <v>7.4509272805561748</v>
      </c>
      <c r="Q38" s="9">
        <f t="shared" si="14"/>
        <v>2.1315141537566199E-2</v>
      </c>
      <c r="R38" s="9">
        <f t="shared" si="21"/>
        <v>0.16402701773376283</v>
      </c>
      <c r="S38" s="7">
        <f t="shared" si="5"/>
        <v>0.89216360237716763</v>
      </c>
      <c r="T38" s="7">
        <f t="shared" si="15"/>
        <v>0.19812878370941112</v>
      </c>
      <c r="U38" s="37">
        <f t="shared" si="16"/>
        <v>0.80287359512387779</v>
      </c>
      <c r="V38" s="86">
        <f t="shared" si="17"/>
        <v>-3.410176597564829E-2</v>
      </c>
      <c r="W38" s="87">
        <f t="shared" si="18"/>
        <v>1.06000596753978E-2</v>
      </c>
      <c r="X38" s="7">
        <f t="shared" si="19"/>
        <v>0.20429992807081243</v>
      </c>
    </row>
    <row r="39" spans="2:24">
      <c r="B39" s="75"/>
      <c r="C39" s="76"/>
      <c r="D39" s="61">
        <v>10</v>
      </c>
      <c r="E39" s="4">
        <f t="shared" si="9"/>
        <v>9.9718309999999999</v>
      </c>
      <c r="F39" s="9">
        <f t="shared" si="6"/>
        <v>0.22014309301045681</v>
      </c>
      <c r="G39" s="62">
        <v>1195.29861965287</v>
      </c>
      <c r="H39" s="63">
        <v>11.173</v>
      </c>
      <c r="I39" s="9">
        <f t="shared" si="10"/>
        <v>1.1173</v>
      </c>
      <c r="J39" s="9">
        <f t="shared" si="7"/>
        <v>1.0024165398729072</v>
      </c>
      <c r="K39" s="64">
        <f t="shared" si="8"/>
        <v>0.97515589722290796</v>
      </c>
      <c r="L39" s="65">
        <f t="shared" si="4"/>
        <v>2.2067507757246172E-2</v>
      </c>
      <c r="M39" s="65">
        <f t="shared" si="11"/>
        <v>0.2263674358280586</v>
      </c>
      <c r="N39" s="4">
        <f t="shared" si="12"/>
        <v>0.12281690000000012</v>
      </c>
      <c r="O39" s="9">
        <f t="shared" si="13"/>
        <v>0.82685882281276146</v>
      </c>
      <c r="P39" s="9">
        <f t="shared" si="20"/>
        <v>8.2777861033689355</v>
      </c>
      <c r="Q39" s="9">
        <f t="shared" si="14"/>
        <v>1.8202725873698658E-2</v>
      </c>
      <c r="R39" s="9">
        <f t="shared" si="21"/>
        <v>0.18222974360746147</v>
      </c>
      <c r="S39" s="7">
        <f t="shared" si="5"/>
        <v>0.8302250485635021</v>
      </c>
      <c r="T39" s="7">
        <f t="shared" si="15"/>
        <v>0.22014309301045681</v>
      </c>
      <c r="U39" s="37">
        <f t="shared" si="16"/>
        <v>0.80501748381281002</v>
      </c>
      <c r="V39" s="86">
        <f t="shared" si="17"/>
        <v>-3.7913349402995344E-2</v>
      </c>
      <c r="W39" s="87">
        <f t="shared" si="18"/>
        <v>1.06000596753978E-2</v>
      </c>
      <c r="X39" s="7">
        <f t="shared" si="19"/>
        <v>0.2263674358280586</v>
      </c>
    </row>
    <row r="40" spans="2:24">
      <c r="B40" s="75"/>
      <c r="C40" s="76"/>
      <c r="D40" s="61">
        <v>11</v>
      </c>
      <c r="E40" s="4">
        <f t="shared" si="9"/>
        <v>10.969014099999999</v>
      </c>
      <c r="F40" s="9">
        <f t="shared" si="6"/>
        <v>0.24215740231150248</v>
      </c>
      <c r="G40" s="62">
        <v>1314.8284816181499</v>
      </c>
      <c r="H40" s="63">
        <v>12.311999999999999</v>
      </c>
      <c r="I40" s="9">
        <f t="shared" si="10"/>
        <v>1.1192727272727272</v>
      </c>
      <c r="J40" s="9">
        <f t="shared" si="7"/>
        <v>1.0176250812215719</v>
      </c>
      <c r="K40" s="64">
        <f t="shared" si="8"/>
        <v>0.99169872047936813</v>
      </c>
      <c r="L40" s="65">
        <f t="shared" si="4"/>
        <v>2.2402313290513419E-2</v>
      </c>
      <c r="M40" s="65">
        <f t="shared" si="11"/>
        <v>0.24876974911857203</v>
      </c>
      <c r="N40" s="4">
        <f t="shared" si="12"/>
        <v>0.14181690000000025</v>
      </c>
      <c r="O40" s="9">
        <f t="shared" si="13"/>
        <v>0.9547754013409816</v>
      </c>
      <c r="P40" s="9">
        <f t="shared" si="20"/>
        <v>9.232561504709917</v>
      </c>
      <c r="Q40" s="9">
        <f t="shared" si="14"/>
        <v>2.1018720998150393E-2</v>
      </c>
      <c r="R40" s="9">
        <f t="shared" si="21"/>
        <v>0.20324846460561186</v>
      </c>
      <c r="S40" s="7">
        <f t="shared" si="5"/>
        <v>0.67133919312845314</v>
      </c>
      <c r="T40" s="7">
        <f t="shared" si="15"/>
        <v>0.24215740231150248</v>
      </c>
      <c r="U40" s="37">
        <f t="shared" si="16"/>
        <v>0.81701438911182411</v>
      </c>
      <c r="V40" s="86">
        <f t="shared" si="17"/>
        <v>-3.8908937705890628E-2</v>
      </c>
      <c r="W40" s="87">
        <f t="shared" si="18"/>
        <v>1.06000596753978E-2</v>
      </c>
      <c r="X40" s="7">
        <f t="shared" si="19"/>
        <v>0.24876974911857203</v>
      </c>
    </row>
    <row r="41" spans="2:24">
      <c r="B41" s="75"/>
      <c r="C41" s="76"/>
      <c r="D41" s="61">
        <v>12</v>
      </c>
      <c r="E41" s="4">
        <f t="shared" si="9"/>
        <v>11.9661972</v>
      </c>
      <c r="F41" s="9">
        <f t="shared" si="6"/>
        <v>0.26417171161254815</v>
      </c>
      <c r="G41" s="62">
        <v>1434.35834358344</v>
      </c>
      <c r="H41" s="63">
        <v>13.47</v>
      </c>
      <c r="I41" s="9">
        <f t="shared" si="10"/>
        <v>1.1225000000000001</v>
      </c>
      <c r="J41" s="9">
        <f t="shared" si="7"/>
        <v>1.0316258351893106</v>
      </c>
      <c r="K41" s="64">
        <f t="shared" si="8"/>
        <v>1.0082415437358299</v>
      </c>
      <c r="L41" s="65">
        <f t="shared" si="4"/>
        <v>2.2710530218807059E-2</v>
      </c>
      <c r="M41" s="65">
        <f t="shared" si="11"/>
        <v>0.27148027933737906</v>
      </c>
      <c r="N41" s="4">
        <f t="shared" si="12"/>
        <v>0.16081690000000037</v>
      </c>
      <c r="O41" s="9">
        <f t="shared" si="13"/>
        <v>1.0826919798692018</v>
      </c>
      <c r="P41" s="9">
        <f t="shared" si="20"/>
        <v>10.315253484579118</v>
      </c>
      <c r="Q41" s="9">
        <f t="shared" si="14"/>
        <v>2.3834716122602132E-2</v>
      </c>
      <c r="R41" s="9">
        <f t="shared" si="21"/>
        <v>0.22708318072821398</v>
      </c>
      <c r="S41" s="7">
        <f t="shared" si="5"/>
        <v>0.62825150351894921</v>
      </c>
      <c r="T41" s="7">
        <f t="shared" si="15"/>
        <v>0.26417171161254815</v>
      </c>
      <c r="U41" s="37">
        <f t="shared" si="16"/>
        <v>0.83646289624598813</v>
      </c>
      <c r="V41" s="86">
        <f t="shared" si="17"/>
        <v>-3.708853088433417E-2</v>
      </c>
      <c r="W41" s="87">
        <f t="shared" si="18"/>
        <v>1.06000596753978E-2</v>
      </c>
      <c r="X41" s="7">
        <f t="shared" si="19"/>
        <v>0.27148027933737906</v>
      </c>
    </row>
    <row r="42" spans="2:24">
      <c r="B42" s="75"/>
      <c r="C42" s="76"/>
      <c r="D42" s="61">
        <v>13</v>
      </c>
      <c r="E42" s="4">
        <f t="shared" si="9"/>
        <v>12.963380300000001</v>
      </c>
      <c r="F42" s="9">
        <f t="shared" si="6"/>
        <v>0.28618602091359385</v>
      </c>
      <c r="G42" s="62">
        <v>1553.88820554873</v>
      </c>
      <c r="H42" s="63">
        <v>14.553000000000001</v>
      </c>
      <c r="I42" s="9">
        <f t="shared" si="10"/>
        <v>1.1194615384615385</v>
      </c>
      <c r="J42" s="9">
        <f t="shared" si="7"/>
        <v>0.96742939600082467</v>
      </c>
      <c r="K42" s="64">
        <f t="shared" si="8"/>
        <v>0.94294092561822351</v>
      </c>
      <c r="L42" s="65">
        <f t="shared" si="4"/>
        <v>2.1297289950485961E-2</v>
      </c>
      <c r="M42" s="65">
        <f t="shared" si="11"/>
        <v>0.29277756928786502</v>
      </c>
      <c r="N42" s="4">
        <f t="shared" si="12"/>
        <v>8.5816899999999308E-2</v>
      </c>
      <c r="O42" s="9">
        <f t="shared" si="13"/>
        <v>0.57775811725780268</v>
      </c>
      <c r="P42" s="9">
        <f t="shared" si="20"/>
        <v>10.893011601836921</v>
      </c>
      <c r="Q42" s="9">
        <f t="shared" si="14"/>
        <v>1.2718945894503087E-2</v>
      </c>
      <c r="R42" s="9">
        <f t="shared" si="21"/>
        <v>0.23980212662271708</v>
      </c>
      <c r="S42" s="7">
        <f t="shared" si="5"/>
        <v>0.83224478401394952</v>
      </c>
      <c r="T42" s="7">
        <f t="shared" si="15"/>
        <v>0.28618602091359385</v>
      </c>
      <c r="U42" s="37">
        <f t="shared" si="16"/>
        <v>0.8190590802635519</v>
      </c>
      <c r="V42" s="86">
        <f t="shared" si="17"/>
        <v>-4.6383894290876776E-2</v>
      </c>
      <c r="W42" s="87">
        <f t="shared" si="18"/>
        <v>1.06000596753978E-2</v>
      </c>
      <c r="X42" s="7">
        <f t="shared" si="19"/>
        <v>0.29277756928786502</v>
      </c>
    </row>
    <row r="43" spans="2:24">
      <c r="B43" s="75"/>
      <c r="C43" s="76"/>
      <c r="D43" s="61">
        <v>14</v>
      </c>
      <c r="E43" s="4">
        <f t="shared" si="9"/>
        <v>13.9605634</v>
      </c>
      <c r="F43" s="9">
        <f t="shared" si="6"/>
        <v>0.30820033021463955</v>
      </c>
      <c r="G43" s="62">
        <v>1673.4180675140101</v>
      </c>
      <c r="H43" s="63">
        <v>15.654999999999999</v>
      </c>
      <c r="I43" s="9">
        <f t="shared" si="10"/>
        <v>1.1182142857142856</v>
      </c>
      <c r="J43" s="9">
        <f t="shared" si="7"/>
        <v>0.98549984030661009</v>
      </c>
      <c r="K43" s="64">
        <f t="shared" si="8"/>
        <v>0.95948374887468213</v>
      </c>
      <c r="L43" s="65">
        <f t="shared" si="4"/>
        <v>2.1695098300640838E-2</v>
      </c>
      <c r="M43" s="65">
        <f t="shared" si="11"/>
        <v>0.31447266758850584</v>
      </c>
      <c r="N43" s="4">
        <f t="shared" si="12"/>
        <v>0.10481689999999944</v>
      </c>
      <c r="O43" s="9">
        <f t="shared" si="13"/>
        <v>0.70567469578602282</v>
      </c>
      <c r="P43" s="9">
        <f t="shared" si="20"/>
        <v>11.598686297622944</v>
      </c>
      <c r="Q43" s="9">
        <f t="shared" si="14"/>
        <v>1.5534941018954824E-2</v>
      </c>
      <c r="R43" s="9">
        <f t="shared" si="21"/>
        <v>0.25533706764167191</v>
      </c>
      <c r="S43" s="7">
        <f t="shared" si="5"/>
        <v>0.98911090399855084</v>
      </c>
      <c r="T43" s="7">
        <f t="shared" si="15"/>
        <v>0.30820033021463955</v>
      </c>
      <c r="U43" s="37">
        <f t="shared" si="16"/>
        <v>0.81195313284201187</v>
      </c>
      <c r="V43" s="86">
        <f t="shared" si="17"/>
        <v>-5.286326257296764E-2</v>
      </c>
      <c r="W43" s="87">
        <f t="shared" si="18"/>
        <v>1.06000596753978E-2</v>
      </c>
      <c r="X43" s="7">
        <f t="shared" si="19"/>
        <v>0.31447266758850584</v>
      </c>
    </row>
    <row r="44" spans="2:24">
      <c r="B44" s="75"/>
      <c r="C44" s="76"/>
      <c r="D44" s="61">
        <v>15</v>
      </c>
      <c r="E44" s="4">
        <f t="shared" si="9"/>
        <v>14.957746499999999</v>
      </c>
      <c r="F44" s="9">
        <f t="shared" si="6"/>
        <v>0.33021463951568519</v>
      </c>
      <c r="G44" s="62">
        <v>1792.9479294793</v>
      </c>
      <c r="H44" s="63">
        <v>16.704000000000001</v>
      </c>
      <c r="I44" s="9">
        <f t="shared" si="10"/>
        <v>1.1136000000000001</v>
      </c>
      <c r="J44" s="9">
        <f t="shared" si="7"/>
        <v>0.94198994252873669</v>
      </c>
      <c r="K44" s="64">
        <f t="shared" si="8"/>
        <v>0.91333797873824329</v>
      </c>
      <c r="L44" s="65">
        <f t="shared" si="4"/>
        <v>2.0737257953301856E-2</v>
      </c>
      <c r="M44" s="65">
        <f t="shared" si="11"/>
        <v>0.33520992554180767</v>
      </c>
      <c r="N44" s="4">
        <f t="shared" si="12"/>
        <v>5.1816900000002164E-2</v>
      </c>
      <c r="O44" s="9">
        <f t="shared" si="13"/>
        <v>0.34885476620732431</v>
      </c>
      <c r="P44" s="9">
        <f t="shared" si="20"/>
        <v>11.947541063830268</v>
      </c>
      <c r="Q44" s="9">
        <f t="shared" si="14"/>
        <v>7.6797967244320161E-3</v>
      </c>
      <c r="R44" s="9">
        <f t="shared" si="21"/>
        <v>0.26301686436610394</v>
      </c>
      <c r="S44" s="7">
        <f t="shared" si="5"/>
        <v>1.1109682761754336</v>
      </c>
      <c r="T44" s="7">
        <f t="shared" si="15"/>
        <v>0.33021463951568519</v>
      </c>
      <c r="U44" s="37">
        <f t="shared" si="16"/>
        <v>0.78463328298224944</v>
      </c>
      <c r="V44" s="86" t="str">
        <f t="shared" si="17"/>
        <v/>
      </c>
      <c r="W44" s="87" t="str">
        <f t="shared" si="18"/>
        <v/>
      </c>
      <c r="X44" s="7">
        <f t="shared" si="19"/>
        <v>0.33520992554180767</v>
      </c>
    </row>
    <row r="45" spans="2:24">
      <c r="B45" s="75"/>
      <c r="C45" s="76"/>
      <c r="D45" s="61">
        <v>16</v>
      </c>
      <c r="E45" s="4">
        <f t="shared" si="9"/>
        <v>15.9549296</v>
      </c>
      <c r="F45" s="9">
        <f t="shared" si="6"/>
        <v>0.35222894881673089</v>
      </c>
      <c r="G45" s="62">
        <v>1912.4777914445799</v>
      </c>
      <c r="H45" s="63">
        <v>17.847000000000001</v>
      </c>
      <c r="I45" s="9">
        <f t="shared" si="10"/>
        <v>1.1154375000000001</v>
      </c>
      <c r="J45" s="9">
        <f t="shared" si="7"/>
        <v>1.0247100353000509</v>
      </c>
      <c r="K45" s="64">
        <f t="shared" si="8"/>
        <v>0.99518142011230826</v>
      </c>
      <c r="L45" s="65">
        <f t="shared" si="4"/>
        <v>2.2558283660980758E-2</v>
      </c>
      <c r="M45" s="65">
        <f t="shared" si="11"/>
        <v>0.35776820920278846</v>
      </c>
      <c r="N45" s="4">
        <f t="shared" si="12"/>
        <v>0.14581689999999981</v>
      </c>
      <c r="O45" s="9">
        <f t="shared" si="13"/>
        <v>0.98170520734691957</v>
      </c>
      <c r="P45" s="9">
        <f t="shared" si="20"/>
        <v>12.929246271177188</v>
      </c>
      <c r="Q45" s="9">
        <f t="shared" si="14"/>
        <v>2.1611562076982272E-2</v>
      </c>
      <c r="R45" s="9">
        <f t="shared" si="21"/>
        <v>0.28462842644308622</v>
      </c>
      <c r="S45" s="7">
        <f t="shared" si="5"/>
        <v>1.0120012391036042</v>
      </c>
      <c r="T45" s="7">
        <f t="shared" si="15"/>
        <v>0.35222894881673089</v>
      </c>
      <c r="U45" s="37">
        <f t="shared" si="16"/>
        <v>0.79556656830220063</v>
      </c>
      <c r="V45" s="86" t="str">
        <f t="shared" si="17"/>
        <v/>
      </c>
      <c r="W45" s="87" t="str">
        <f t="shared" si="18"/>
        <v/>
      </c>
      <c r="X45" s="7">
        <f t="shared" si="19"/>
        <v>0.35776820920278846</v>
      </c>
    </row>
    <row r="46" spans="2:24">
      <c r="B46" s="75"/>
      <c r="C46" s="76"/>
      <c r="D46" s="61">
        <v>17</v>
      </c>
      <c r="E46" s="4">
        <f t="shared" si="9"/>
        <v>16.952112700000001</v>
      </c>
      <c r="F46" s="9">
        <f t="shared" si="6"/>
        <v>0.37424325811777659</v>
      </c>
      <c r="G46" s="62">
        <v>2032.00765340987</v>
      </c>
      <c r="H46" s="63">
        <v>19.061</v>
      </c>
      <c r="I46" s="9">
        <f t="shared" si="10"/>
        <v>1.1212352941176471</v>
      </c>
      <c r="J46" s="9">
        <f t="shared" si="7"/>
        <v>1.0827343790986819</v>
      </c>
      <c r="K46" s="64">
        <f t="shared" si="8"/>
        <v>1.0569993385969731</v>
      </c>
      <c r="L46" s="65">
        <f t="shared" si="4"/>
        <v>2.3835649512354031E-2</v>
      </c>
      <c r="M46" s="65">
        <f t="shared" si="11"/>
        <v>0.38160385871514246</v>
      </c>
      <c r="N46" s="4">
        <f t="shared" si="12"/>
        <v>0.21681689999999776</v>
      </c>
      <c r="O46" s="9">
        <f t="shared" si="13"/>
        <v>1.4597092639523568</v>
      </c>
      <c r="P46" s="9">
        <f t="shared" si="20"/>
        <v>14.388955535129545</v>
      </c>
      <c r="Q46" s="9">
        <f t="shared" si="14"/>
        <v>3.213449122624891E-2</v>
      </c>
      <c r="R46" s="9">
        <f t="shared" si="21"/>
        <v>0.31676291766933512</v>
      </c>
      <c r="S46" s="7">
        <f t="shared" si="5"/>
        <v>0.83897723551543546</v>
      </c>
      <c r="T46" s="7">
        <f t="shared" si="15"/>
        <v>0.37424325811777659</v>
      </c>
      <c r="U46" s="37">
        <f t="shared" si="16"/>
        <v>0.83008310957827747</v>
      </c>
      <c r="V46" s="86" t="str">
        <f t="shared" si="17"/>
        <v/>
      </c>
      <c r="W46" s="87" t="str">
        <f t="shared" si="18"/>
        <v/>
      </c>
      <c r="X46" s="7">
        <f t="shared" si="19"/>
        <v>0.38160385871514246</v>
      </c>
    </row>
    <row r="47" spans="2:24">
      <c r="B47" s="75"/>
      <c r="C47" s="76"/>
      <c r="D47" s="61">
        <v>18</v>
      </c>
      <c r="E47" s="4">
        <f t="shared" si="9"/>
        <v>17.949295800000002</v>
      </c>
      <c r="F47" s="9">
        <f t="shared" si="6"/>
        <v>0.39625756741882223</v>
      </c>
      <c r="G47" s="62">
        <v>2151.5375153751602</v>
      </c>
      <c r="H47" s="63">
        <v>20.196999999999999</v>
      </c>
      <c r="I47" s="9">
        <f t="shared" si="10"/>
        <v>1.1220555555555556</v>
      </c>
      <c r="J47" s="9">
        <f t="shared" si="7"/>
        <v>1.0124275882556808</v>
      </c>
      <c r="K47" s="64">
        <f t="shared" si="8"/>
        <v>0.9890866957546639</v>
      </c>
      <c r="L47" s="65">
        <f t="shared" si="4"/>
        <v>2.228789407277228E-2</v>
      </c>
      <c r="M47" s="65">
        <f t="shared" si="11"/>
        <v>0.40389175278791473</v>
      </c>
      <c r="N47" s="4">
        <f t="shared" si="12"/>
        <v>0.13881689999999836</v>
      </c>
      <c r="O47" s="9">
        <f t="shared" si="13"/>
        <v>0.93457804683651324</v>
      </c>
      <c r="P47" s="9">
        <f t="shared" si="20"/>
        <v>15.323533581966059</v>
      </c>
      <c r="Q47" s="9">
        <f t="shared" si="14"/>
        <v>2.0574090189026159E-2</v>
      </c>
      <c r="R47" s="9">
        <f t="shared" si="21"/>
        <v>0.33733700785836129</v>
      </c>
      <c r="S47" s="7">
        <f t="shared" si="5"/>
        <v>0.73260450179197045</v>
      </c>
      <c r="T47" s="7">
        <f t="shared" si="15"/>
        <v>0.39625756741882223</v>
      </c>
      <c r="U47" s="37">
        <f t="shared" si="16"/>
        <v>0.83521638045305269</v>
      </c>
      <c r="V47" s="86" t="str">
        <f t="shared" si="17"/>
        <v/>
      </c>
      <c r="W47" s="87" t="str">
        <f t="shared" si="18"/>
        <v/>
      </c>
      <c r="X47" s="7">
        <f t="shared" si="19"/>
        <v>0.40389175278791473</v>
      </c>
    </row>
    <row r="48" spans="2:24">
      <c r="B48" s="75"/>
      <c r="C48" s="76"/>
      <c r="D48" s="61">
        <v>19</v>
      </c>
      <c r="E48" s="4">
        <f t="shared" si="9"/>
        <v>18.946478899999999</v>
      </c>
      <c r="F48" s="9">
        <f t="shared" si="6"/>
        <v>0.41827187671986793</v>
      </c>
      <c r="G48" s="62">
        <v>2271.0673773404401</v>
      </c>
      <c r="H48" s="63">
        <v>21.34</v>
      </c>
      <c r="I48" s="9">
        <f t="shared" si="10"/>
        <v>1.1231578947368421</v>
      </c>
      <c r="J48" s="9">
        <f t="shared" si="7"/>
        <v>1.017666354264293</v>
      </c>
      <c r="K48" s="64">
        <f t="shared" si="8"/>
        <v>0.99518142011230826</v>
      </c>
      <c r="L48" s="65">
        <f t="shared" si="4"/>
        <v>2.2403221888041672E-2</v>
      </c>
      <c r="M48" s="65">
        <f t="shared" si="11"/>
        <v>0.4262949746759564</v>
      </c>
      <c r="N48" s="4">
        <f t="shared" si="12"/>
        <v>0.14581690000000336</v>
      </c>
      <c r="O48" s="9">
        <f t="shared" si="13"/>
        <v>0.98170520734694355</v>
      </c>
      <c r="P48" s="9">
        <f t="shared" si="20"/>
        <v>16.305238789313002</v>
      </c>
      <c r="Q48" s="9">
        <f t="shared" si="14"/>
        <v>2.1611562076982799E-2</v>
      </c>
      <c r="R48" s="9">
        <f t="shared" si="21"/>
        <v>0.35894856993534408</v>
      </c>
      <c r="S48" s="7">
        <f t="shared" si="5"/>
        <v>0.63498395502043059</v>
      </c>
      <c r="T48" s="7">
        <f t="shared" si="15"/>
        <v>0.41827187671986793</v>
      </c>
      <c r="U48" s="37">
        <f t="shared" si="16"/>
        <v>0.84201923845852278</v>
      </c>
      <c r="V48" s="86" t="str">
        <f t="shared" si="17"/>
        <v/>
      </c>
      <c r="W48" s="87" t="str">
        <f t="shared" si="18"/>
        <v/>
      </c>
      <c r="X48" s="7">
        <f t="shared" si="19"/>
        <v>0.4262949746759564</v>
      </c>
    </row>
    <row r="49" spans="2:24">
      <c r="B49" s="75"/>
      <c r="C49" s="76"/>
      <c r="D49" s="61">
        <v>20</v>
      </c>
      <c r="E49" s="4">
        <f t="shared" si="9"/>
        <v>19.943662</v>
      </c>
      <c r="F49" s="9">
        <f t="shared" si="6"/>
        <v>0.44028618602091363</v>
      </c>
      <c r="G49" s="62">
        <v>2390.59723930573</v>
      </c>
      <c r="H49" s="63">
        <v>22.445</v>
      </c>
      <c r="I49" s="9">
        <f t="shared" si="10"/>
        <v>1.12225</v>
      </c>
      <c r="J49" s="9">
        <f t="shared" si="7"/>
        <v>0.98462909333927418</v>
      </c>
      <c r="K49" s="64">
        <f t="shared" si="8"/>
        <v>0.96209577359938792</v>
      </c>
      <c r="L49" s="65">
        <f t="shared" si="4"/>
        <v>2.167592940757896E-2</v>
      </c>
      <c r="M49" s="65">
        <f t="shared" si="11"/>
        <v>0.44797090408353535</v>
      </c>
      <c r="N49" s="4">
        <f t="shared" si="12"/>
        <v>0.10781689999999955</v>
      </c>
      <c r="O49" s="9">
        <f t="shared" si="13"/>
        <v>0.7258720502904793</v>
      </c>
      <c r="P49" s="9">
        <f t="shared" si="20"/>
        <v>17.031110839603482</v>
      </c>
      <c r="Q49" s="9">
        <f t="shared" si="14"/>
        <v>1.5979571828078798E-2</v>
      </c>
      <c r="R49" s="9">
        <f t="shared" si="21"/>
        <v>0.37492814176342287</v>
      </c>
      <c r="S49" s="7">
        <f t="shared" si="5"/>
        <v>0.52255201494562864</v>
      </c>
      <c r="T49" s="7">
        <f t="shared" si="15"/>
        <v>0.44028618602091363</v>
      </c>
      <c r="U49" s="37">
        <f t="shared" si="16"/>
        <v>0.83694753017599588</v>
      </c>
      <c r="V49" s="86" t="str">
        <f t="shared" si="17"/>
        <v/>
      </c>
      <c r="W49" s="87" t="str">
        <f t="shared" si="18"/>
        <v/>
      </c>
      <c r="X49" s="7">
        <f t="shared" si="19"/>
        <v>0.44797090408353535</v>
      </c>
    </row>
    <row r="50" spans="2:24">
      <c r="B50" s="75"/>
      <c r="C50" s="76"/>
      <c r="D50" s="61">
        <v>21</v>
      </c>
      <c r="E50" s="4">
        <f t="shared" si="9"/>
        <v>20.940845100000001</v>
      </c>
      <c r="F50" s="9">
        <f t="shared" si="6"/>
        <v>0.46230049532195933</v>
      </c>
      <c r="G50" s="62">
        <v>2510.1271012710199</v>
      </c>
      <c r="H50" s="63">
        <v>23.545999999999999</v>
      </c>
      <c r="I50" s="9">
        <f t="shared" si="10"/>
        <v>1.1212380952380951</v>
      </c>
      <c r="J50" s="9">
        <f t="shared" si="7"/>
        <v>0.98195022509130991</v>
      </c>
      <c r="K50" s="64">
        <f t="shared" si="8"/>
        <v>0.95861307396644779</v>
      </c>
      <c r="L50" s="65">
        <f t="shared" si="4"/>
        <v>2.1616955973391524E-2</v>
      </c>
      <c r="M50" s="65">
        <f t="shared" si="11"/>
        <v>0.46958786005692688</v>
      </c>
      <c r="N50" s="4">
        <f t="shared" si="12"/>
        <v>0.10381689999999821</v>
      </c>
      <c r="O50" s="9">
        <f t="shared" si="13"/>
        <v>0.69894224428452945</v>
      </c>
      <c r="P50" s="9">
        <f t="shared" si="20"/>
        <v>17.730053083888013</v>
      </c>
      <c r="Q50" s="9">
        <f t="shared" si="14"/>
        <v>1.5386730749246659E-2</v>
      </c>
      <c r="R50" s="9">
        <f t="shared" si="21"/>
        <v>0.39031487251266955</v>
      </c>
      <c r="S50" s="7">
        <f t="shared" si="5"/>
        <v>0.45118802902988359</v>
      </c>
      <c r="T50" s="7">
        <f t="shared" si="15"/>
        <v>0.46230049532195933</v>
      </c>
      <c r="U50" s="37">
        <f t="shared" si="16"/>
        <v>0.83118603718876538</v>
      </c>
      <c r="V50" s="86" t="str">
        <f t="shared" si="17"/>
        <v/>
      </c>
      <c r="W50" s="87" t="str">
        <f t="shared" si="18"/>
        <v/>
      </c>
      <c r="X50" s="7">
        <f t="shared" si="19"/>
        <v>0.46958786005692688</v>
      </c>
    </row>
    <row r="51" spans="2:24">
      <c r="B51" s="75"/>
      <c r="C51" s="76"/>
      <c r="D51" s="61">
        <v>22</v>
      </c>
      <c r="E51" s="4">
        <f t="shared" si="9"/>
        <v>21.938028199999998</v>
      </c>
      <c r="F51" s="9">
        <f t="shared" si="6"/>
        <v>0.48431480462300497</v>
      </c>
      <c r="G51" s="62">
        <v>2629.6569632362998</v>
      </c>
      <c r="H51" s="63">
        <v>24.623999999999999</v>
      </c>
      <c r="I51" s="9">
        <f t="shared" si="10"/>
        <v>1.1192727272727272</v>
      </c>
      <c r="J51" s="9">
        <f t="shared" si="7"/>
        <v>0.96312540610786179</v>
      </c>
      <c r="K51" s="64">
        <f t="shared" si="8"/>
        <v>0.93858755107704905</v>
      </c>
      <c r="L51" s="65">
        <f t="shared" si="4"/>
        <v>2.1202540585753701E-2</v>
      </c>
      <c r="M51" s="65">
        <f t="shared" si="11"/>
        <v>0.49079040064268059</v>
      </c>
      <c r="N51" s="4">
        <f t="shared" si="12"/>
        <v>8.0816900000002079E-2</v>
      </c>
      <c r="O51" s="9">
        <f t="shared" si="13"/>
        <v>0.54409585975039532</v>
      </c>
      <c r="P51" s="9">
        <f t="shared" si="20"/>
        <v>18.274148943638409</v>
      </c>
      <c r="Q51" s="9">
        <f t="shared" si="14"/>
        <v>1.1977894545963574E-2</v>
      </c>
      <c r="R51" s="9">
        <f t="shared" si="21"/>
        <v>0.40229276705863315</v>
      </c>
      <c r="S51" s="7">
        <f t="shared" si="5"/>
        <v>0.44984153872958466</v>
      </c>
      <c r="T51" s="7">
        <f t="shared" si="15"/>
        <v>0.48431480462300497</v>
      </c>
      <c r="U51" s="37">
        <f t="shared" si="16"/>
        <v>0.81968344639960056</v>
      </c>
      <c r="V51" s="86" t="str">
        <f t="shared" si="17"/>
        <v/>
      </c>
      <c r="W51" s="87" t="str">
        <f t="shared" si="18"/>
        <v/>
      </c>
      <c r="X51" s="7">
        <f t="shared" si="19"/>
        <v>0.49079040064268059</v>
      </c>
    </row>
    <row r="52" spans="2:24">
      <c r="B52" s="75"/>
      <c r="C52" s="76"/>
      <c r="D52" s="61">
        <v>23</v>
      </c>
      <c r="E52" s="4">
        <f t="shared" si="9"/>
        <v>22.935211299999999</v>
      </c>
      <c r="F52" s="9">
        <f t="shared" si="6"/>
        <v>0.50632911392405067</v>
      </c>
      <c r="G52" s="62">
        <v>2749.1868252015902</v>
      </c>
      <c r="H52" s="63">
        <v>25.707999999999998</v>
      </c>
      <c r="I52" s="9">
        <f t="shared" si="10"/>
        <v>1.1177391304347826</v>
      </c>
      <c r="J52" s="9">
        <f t="shared" si="7"/>
        <v>0.96981484362844217</v>
      </c>
      <c r="K52" s="64">
        <f t="shared" si="8"/>
        <v>0.94381160052645774</v>
      </c>
      <c r="L52" s="65">
        <f t="shared" si="4"/>
        <v>2.1349803932381776E-2</v>
      </c>
      <c r="M52" s="65">
        <f t="shared" si="11"/>
        <v>0.51214020457506237</v>
      </c>
      <c r="N52" s="4">
        <f t="shared" si="12"/>
        <v>8.6816899999998753E-2</v>
      </c>
      <c r="O52" s="9">
        <f t="shared" si="13"/>
        <v>0.58449056875928418</v>
      </c>
      <c r="P52" s="9">
        <f t="shared" si="20"/>
        <v>18.858639512397694</v>
      </c>
      <c r="Q52" s="9">
        <f t="shared" si="14"/>
        <v>1.286715616421099E-2</v>
      </c>
      <c r="R52" s="9">
        <f t="shared" si="21"/>
        <v>0.41515992322284412</v>
      </c>
      <c r="S52" s="7">
        <f t="shared" si="5"/>
        <v>0.41146656517112518</v>
      </c>
      <c r="T52" s="7">
        <f t="shared" si="15"/>
        <v>0.50632911392405067</v>
      </c>
      <c r="U52" s="37">
        <f t="shared" si="16"/>
        <v>0.81063724252485581</v>
      </c>
      <c r="V52" s="86" t="str">
        <f t="shared" si="17"/>
        <v/>
      </c>
      <c r="W52" s="87" t="str">
        <f t="shared" si="18"/>
        <v/>
      </c>
      <c r="X52" s="7">
        <f t="shared" si="19"/>
        <v>0.51214020457506237</v>
      </c>
    </row>
    <row r="53" spans="2:24">
      <c r="B53" s="75"/>
      <c r="C53" s="76"/>
      <c r="D53" s="61">
        <v>24</v>
      </c>
      <c r="E53" s="4">
        <f t="shared" si="9"/>
        <v>23.9323944</v>
      </c>
      <c r="F53" s="9">
        <f t="shared" si="6"/>
        <v>0.52834342322509631</v>
      </c>
      <c r="G53" s="62">
        <v>2868.7166871668701</v>
      </c>
      <c r="H53" s="63">
        <v>26.738</v>
      </c>
      <c r="I53" s="9">
        <f t="shared" si="10"/>
        <v>1.1140833333333333</v>
      </c>
      <c r="J53" s="9">
        <f t="shared" si="7"/>
        <v>0.92452689056773241</v>
      </c>
      <c r="K53" s="64">
        <f t="shared" si="8"/>
        <v>0.89679515548178312</v>
      </c>
      <c r="L53" s="65">
        <f t="shared" si="4"/>
        <v>2.0352820926092075E-2</v>
      </c>
      <c r="M53" s="65">
        <f t="shared" si="11"/>
        <v>0.5324930255011544</v>
      </c>
      <c r="N53" s="4">
        <f t="shared" si="12"/>
        <v>3.281690000000026E-2</v>
      </c>
      <c r="O53" s="9">
        <f t="shared" si="13"/>
        <v>0.22093818767909223</v>
      </c>
      <c r="P53" s="9">
        <f t="shared" si="20"/>
        <v>19.079577700076786</v>
      </c>
      <c r="Q53" s="9">
        <f t="shared" si="14"/>
        <v>4.8638015999800163E-3</v>
      </c>
      <c r="R53" s="9">
        <f t="shared" si="21"/>
        <v>0.42002372482282413</v>
      </c>
      <c r="S53" s="7">
        <f t="shared" si="5"/>
        <v>0.38251702371474128</v>
      </c>
      <c r="T53" s="7">
        <f t="shared" si="15"/>
        <v>0.52834342322509631</v>
      </c>
      <c r="U53" s="37">
        <f t="shared" si="16"/>
        <v>0.78878727928411818</v>
      </c>
      <c r="V53" s="86" t="str">
        <f t="shared" si="17"/>
        <v/>
      </c>
      <c r="W53" s="87" t="str">
        <f t="shared" si="18"/>
        <v/>
      </c>
      <c r="X53" s="7">
        <f t="shared" si="19"/>
        <v>0.5324930255011544</v>
      </c>
    </row>
    <row r="54" spans="2:24">
      <c r="B54" s="75"/>
      <c r="C54" s="76"/>
      <c r="D54" s="61">
        <v>25</v>
      </c>
      <c r="E54" s="4">
        <f t="shared" si="9"/>
        <v>24.929577500000001</v>
      </c>
      <c r="F54" s="9">
        <f t="shared" si="6"/>
        <v>0.55035773252614206</v>
      </c>
      <c r="G54" s="62">
        <v>2988.24654913216</v>
      </c>
      <c r="H54" s="63">
        <v>27.81</v>
      </c>
      <c r="I54" s="9">
        <f t="shared" si="10"/>
        <v>1.1124000000000001</v>
      </c>
      <c r="J54" s="9">
        <f t="shared" si="7"/>
        <v>0.96368212873067161</v>
      </c>
      <c r="K54" s="64">
        <f t="shared" si="8"/>
        <v>0.93336350162764048</v>
      </c>
      <c r="L54" s="65">
        <f t="shared" si="4"/>
        <v>2.1214796449767124E-2</v>
      </c>
      <c r="M54" s="65">
        <f t="shared" si="11"/>
        <v>0.5537078219509215</v>
      </c>
      <c r="N54" s="4">
        <f t="shared" si="12"/>
        <v>7.4816899999998299E-2</v>
      </c>
      <c r="O54" s="9">
        <f t="shared" si="13"/>
        <v>0.50370115074145849</v>
      </c>
      <c r="P54" s="9">
        <f t="shared" si="20"/>
        <v>19.583278850818246</v>
      </c>
      <c r="Q54" s="9">
        <f t="shared" si="14"/>
        <v>1.1088632927715102E-2</v>
      </c>
      <c r="R54" s="9">
        <f t="shared" si="21"/>
        <v>0.43111235775053924</v>
      </c>
      <c r="S54" s="7">
        <f t="shared" si="5"/>
        <v>0.38184377856458751</v>
      </c>
      <c r="T54" s="7">
        <f t="shared" si="15"/>
        <v>0.55035773252614206</v>
      </c>
      <c r="U54" s="37">
        <f t="shared" si="16"/>
        <v>0.7785917782984676</v>
      </c>
      <c r="V54" s="86" t="str">
        <f t="shared" si="17"/>
        <v/>
      </c>
      <c r="W54" s="87" t="str">
        <f t="shared" si="18"/>
        <v/>
      </c>
      <c r="X54" s="7">
        <f t="shared" si="19"/>
        <v>0.5537078219509215</v>
      </c>
    </row>
    <row r="55" spans="2:24">
      <c r="B55" s="75"/>
      <c r="C55" s="76"/>
      <c r="D55" s="61">
        <v>26</v>
      </c>
      <c r="E55" s="4">
        <f t="shared" si="9"/>
        <v>25.926760600000001</v>
      </c>
      <c r="F55" s="9">
        <f t="shared" si="6"/>
        <v>0.57237204182718771</v>
      </c>
      <c r="G55" s="62">
        <v>3107.7764110974499</v>
      </c>
      <c r="H55" s="63">
        <v>28.893000000000001</v>
      </c>
      <c r="I55" s="9">
        <f t="shared" si="10"/>
        <v>1.1112692307692309</v>
      </c>
      <c r="J55" s="9">
        <f t="shared" si="7"/>
        <v>0.97456131242861754</v>
      </c>
      <c r="K55" s="64">
        <f t="shared" si="8"/>
        <v>0.94294092561822507</v>
      </c>
      <c r="L55" s="65">
        <f t="shared" si="4"/>
        <v>2.1454294164636602E-2</v>
      </c>
      <c r="M55" s="65">
        <f t="shared" si="11"/>
        <v>0.57516211611555812</v>
      </c>
      <c r="N55" s="4">
        <f t="shared" si="12"/>
        <v>8.5816900000001084E-2</v>
      </c>
      <c r="O55" s="9">
        <f t="shared" si="13"/>
        <v>0.57775811725781467</v>
      </c>
      <c r="P55" s="9">
        <f t="shared" si="20"/>
        <v>20.161036968076061</v>
      </c>
      <c r="Q55" s="9">
        <f t="shared" si="14"/>
        <v>1.271894589450335E-2</v>
      </c>
      <c r="R55" s="9">
        <f t="shared" si="21"/>
        <v>0.44383130364504259</v>
      </c>
      <c r="S55" s="7">
        <f t="shared" si="5"/>
        <v>0.44445557752840514</v>
      </c>
      <c r="T55" s="7">
        <f t="shared" si="15"/>
        <v>0.57237204182718771</v>
      </c>
      <c r="U55" s="37">
        <f t="shared" si="16"/>
        <v>0.77166296459600381</v>
      </c>
      <c r="V55" s="86" t="str">
        <f t="shared" si="17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26.923943699999999</v>
      </c>
      <c r="F56" s="9">
        <f t="shared" si="6"/>
        <v>0.59438635112823335</v>
      </c>
      <c r="G56" s="62">
        <v>3227.3062730627298</v>
      </c>
      <c r="H56" s="63">
        <v>29.922000000000001</v>
      </c>
      <c r="I56" s="9">
        <f t="shared" si="10"/>
        <v>1.1082222222222222</v>
      </c>
      <c r="J56" s="9">
        <f t="shared" si="7"/>
        <v>0.92851413675556438</v>
      </c>
      <c r="K56" s="64">
        <f t="shared" si="8"/>
        <v>0.89592448057354723</v>
      </c>
      <c r="L56" s="65">
        <f t="shared" si="4"/>
        <v>2.0440597396930424E-2</v>
      </c>
      <c r="M56" s="65">
        <f t="shared" si="11"/>
        <v>0.5956027135124885</v>
      </c>
      <c r="N56" s="4">
        <f t="shared" si="12"/>
        <v>3.181690000000259E-2</v>
      </c>
      <c r="O56" s="9">
        <f t="shared" si="13"/>
        <v>0.2142057361776227</v>
      </c>
      <c r="P56" s="9">
        <f t="shared" si="20"/>
        <v>20.375242704253683</v>
      </c>
      <c r="Q56" s="9">
        <f t="shared" si="14"/>
        <v>4.715591330272377E-3</v>
      </c>
      <c r="R56" s="9">
        <f t="shared" si="21"/>
        <v>0.44854689497531497</v>
      </c>
      <c r="S56" s="7">
        <f t="shared" si="5"/>
        <v>0.47879108018597827</v>
      </c>
      <c r="T56" s="7">
        <f t="shared" si="15"/>
        <v>0.59438635112823335</v>
      </c>
      <c r="U56" s="37">
        <f t="shared" si="16"/>
        <v>0.7530974671523385</v>
      </c>
      <c r="V56" s="86" t="str">
        <f t="shared" si="17"/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27.9211268</v>
      </c>
      <c r="F57" s="9">
        <f t="shared" si="6"/>
        <v>0.6164006604292791</v>
      </c>
      <c r="G57" s="62">
        <v>3346.8361350280202</v>
      </c>
      <c r="H57" s="63">
        <v>30.952000000000002</v>
      </c>
      <c r="I57" s="9">
        <f t="shared" si="10"/>
        <v>1.1054285714285714</v>
      </c>
      <c r="J57" s="9">
        <f t="shared" si="7"/>
        <v>0.93176531403463525</v>
      </c>
      <c r="K57" s="64">
        <f t="shared" si="8"/>
        <v>0.89679515548178312</v>
      </c>
      <c r="L57" s="65">
        <f t="shared" si="4"/>
        <v>2.0512169819144419E-2</v>
      </c>
      <c r="M57" s="65">
        <f t="shared" si="11"/>
        <v>0.61611488333163289</v>
      </c>
      <c r="N57" s="4">
        <f t="shared" si="12"/>
        <v>3.281690000000026E-2</v>
      </c>
      <c r="O57" s="9">
        <f t="shared" si="13"/>
        <v>0.22093818767909223</v>
      </c>
      <c r="P57" s="9">
        <f t="shared" si="20"/>
        <v>20.596180891932775</v>
      </c>
      <c r="Q57" s="9">
        <f t="shared" si="14"/>
        <v>4.8638015999800163E-3</v>
      </c>
      <c r="R57" s="9">
        <f t="shared" si="21"/>
        <v>0.45341069657529498</v>
      </c>
      <c r="S57" s="7">
        <f t="shared" si="5"/>
        <v>0.4222384875734978</v>
      </c>
      <c r="T57" s="7">
        <f t="shared" si="15"/>
        <v>0.6164006604292791</v>
      </c>
      <c r="U57" s="37">
        <f t="shared" si="16"/>
        <v>0.73591907749977203</v>
      </c>
      <c r="V57" s="86" t="str">
        <f t="shared" si="17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28.918309900000001</v>
      </c>
      <c r="F58" s="9">
        <f t="shared" si="6"/>
        <v>0.63841496973032474</v>
      </c>
      <c r="G58" s="62">
        <v>3466.3659969933101</v>
      </c>
      <c r="H58" s="63">
        <v>32.049999999999997</v>
      </c>
      <c r="I58" s="9">
        <f t="shared" si="10"/>
        <v>1.1051724137931034</v>
      </c>
      <c r="J58" s="9">
        <f t="shared" si="7"/>
        <v>0.99351014040561214</v>
      </c>
      <c r="K58" s="64">
        <f t="shared" si="8"/>
        <v>0.95600104924174045</v>
      </c>
      <c r="L58" s="65">
        <f t="shared" si="4"/>
        <v>2.1871439524614469E-2</v>
      </c>
      <c r="M58" s="65">
        <f t="shared" si="11"/>
        <v>0.63798632285624735</v>
      </c>
      <c r="N58" s="4">
        <f t="shared" si="12"/>
        <v>0.10081689999999455</v>
      </c>
      <c r="O58" s="9">
        <f t="shared" si="13"/>
        <v>0.6787448897800491</v>
      </c>
      <c r="P58" s="9">
        <f t="shared" si="20"/>
        <v>21.274925781712824</v>
      </c>
      <c r="Q58" s="9">
        <f t="shared" si="14"/>
        <v>1.4942099940122161E-2</v>
      </c>
      <c r="R58" s="9">
        <f t="shared" si="21"/>
        <v>0.46835279651541717</v>
      </c>
      <c r="S58" s="7">
        <f t="shared" si="5"/>
        <v>0.29903462509632012</v>
      </c>
      <c r="T58" s="7">
        <f t="shared" si="15"/>
        <v>0.63841496973032474</v>
      </c>
      <c r="U58" s="37">
        <f t="shared" si="16"/>
        <v>0.73411102987069454</v>
      </c>
      <c r="V58" s="86" t="str">
        <f t="shared" si="17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29.915492999999998</v>
      </c>
      <c r="F59" s="9">
        <f t="shared" si="6"/>
        <v>0.66042927903137039</v>
      </c>
      <c r="G59" s="62">
        <v>3585.89585895859</v>
      </c>
      <c r="H59" s="63">
        <v>33.145000000000003</v>
      </c>
      <c r="I59" s="9">
        <f t="shared" si="10"/>
        <v>1.1048333333333333</v>
      </c>
      <c r="J59" s="9">
        <f t="shared" si="7"/>
        <v>0.99109971338060576</v>
      </c>
      <c r="K59" s="64">
        <f t="shared" si="8"/>
        <v>0.95338902451704544</v>
      </c>
      <c r="L59" s="65">
        <f t="shared" si="4"/>
        <v>2.1818375638538379E-2</v>
      </c>
      <c r="M59" s="65">
        <f t="shared" si="11"/>
        <v>0.65980469849478574</v>
      </c>
      <c r="N59" s="4">
        <f t="shared" si="12"/>
        <v>9.7816900000008644E-2</v>
      </c>
      <c r="O59" s="9">
        <f t="shared" si="13"/>
        <v>0.65854753527568832</v>
      </c>
      <c r="P59" s="9">
        <f t="shared" si="20"/>
        <v>21.933473316988511</v>
      </c>
      <c r="Q59" s="9">
        <f t="shared" si="14"/>
        <v>1.4497469131000295E-2</v>
      </c>
      <c r="R59" s="9">
        <f t="shared" si="21"/>
        <v>0.48285026564641748</v>
      </c>
      <c r="S59" s="7">
        <f t="shared" si="5"/>
        <v>0.2418087873336853</v>
      </c>
      <c r="T59" s="7">
        <f t="shared" si="15"/>
        <v>0.66042927903137039</v>
      </c>
      <c r="U59" s="37">
        <f t="shared" si="16"/>
        <v>0.73180786185358349</v>
      </c>
      <c r="V59" s="86" t="str">
        <f t="shared" si="17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30.912676099999999</v>
      </c>
      <c r="F60" s="9">
        <f t="shared" si="6"/>
        <v>0.68244358833241614</v>
      </c>
      <c r="G60" s="62">
        <v>3705.4257209238799</v>
      </c>
      <c r="H60" s="63">
        <v>34.167000000000002</v>
      </c>
      <c r="I60" s="9">
        <f t="shared" si="10"/>
        <v>1.1021612903225806</v>
      </c>
      <c r="J60" s="9">
        <f t="shared" si="7"/>
        <v>0.92726900225363518</v>
      </c>
      <c r="K60" s="64">
        <f t="shared" si="8"/>
        <v>0.88982975621590288</v>
      </c>
      <c r="L60" s="65">
        <f t="shared" si="4"/>
        <v>2.0413186620883549E-2</v>
      </c>
      <c r="M60" s="65">
        <f t="shared" si="11"/>
        <v>0.68021788511566927</v>
      </c>
      <c r="N60" s="4">
        <f t="shared" si="12"/>
        <v>2.4816899999997588E-2</v>
      </c>
      <c r="O60" s="9">
        <f t="shared" si="13"/>
        <v>0.16707857566719245</v>
      </c>
      <c r="P60" s="9">
        <f t="shared" si="20"/>
        <v>22.100551892655705</v>
      </c>
      <c r="Q60" s="9">
        <f t="shared" si="14"/>
        <v>3.6781194423157393E-3</v>
      </c>
      <c r="R60" s="9">
        <f t="shared" si="21"/>
        <v>0.4865283850887332</v>
      </c>
      <c r="S60" s="7">
        <f t="shared" si="5"/>
        <v>0.22632414888027655</v>
      </c>
      <c r="T60" s="7">
        <f t="shared" si="15"/>
        <v>0.68244358833241614</v>
      </c>
      <c r="U60" s="37">
        <f t="shared" si="16"/>
        <v>0.71525373815479776</v>
      </c>
      <c r="V60" s="86" t="str">
        <f t="shared" si="17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31.9098592</v>
      </c>
      <c r="F61" s="9">
        <f t="shared" si="6"/>
        <v>0.70445789763346178</v>
      </c>
      <c r="G61" s="62">
        <v>3824.9555828891598</v>
      </c>
      <c r="H61" s="63">
        <v>35.192999999999998</v>
      </c>
      <c r="I61" s="9">
        <f t="shared" si="10"/>
        <v>1.0997812499999999</v>
      </c>
      <c r="J61" s="9">
        <f t="shared" si="7"/>
        <v>0.93291279515812464</v>
      </c>
      <c r="K61" s="64">
        <f t="shared" si="8"/>
        <v>0.89331245584883989</v>
      </c>
      <c r="L61" s="65">
        <f t="shared" si="4"/>
        <v>2.0537430823514027E-2</v>
      </c>
      <c r="M61" s="65">
        <f t="shared" si="11"/>
        <v>0.70075531593918328</v>
      </c>
      <c r="N61" s="4">
        <f t="shared" si="12"/>
        <v>2.8816899999995371E-2</v>
      </c>
      <c r="O61" s="9">
        <f t="shared" si="13"/>
        <v>0.1940083816731184</v>
      </c>
      <c r="P61" s="9">
        <f t="shared" si="20"/>
        <v>22.294560274328823</v>
      </c>
      <c r="Q61" s="9">
        <f t="shared" si="14"/>
        <v>4.2709605211473508E-3</v>
      </c>
      <c r="R61" s="9">
        <f t="shared" si="21"/>
        <v>0.49079934560988053</v>
      </c>
      <c r="S61" s="7">
        <f t="shared" si="5"/>
        <v>0.16236585961616765</v>
      </c>
      <c r="T61" s="7">
        <f t="shared" si="15"/>
        <v>0.70445789763346178</v>
      </c>
      <c r="U61" s="37">
        <f t="shared" si="16"/>
        <v>0.70038618965321664</v>
      </c>
      <c r="V61" s="86" t="str">
        <f t="shared" si="17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32.907042300000001</v>
      </c>
      <c r="F62" s="9">
        <f t="shared" si="6"/>
        <v>0.72647220693450743</v>
      </c>
      <c r="G62" s="62">
        <v>3944.4854448544502</v>
      </c>
      <c r="H62" s="63">
        <v>36.234000000000002</v>
      </c>
      <c r="I62" s="9">
        <f t="shared" si="10"/>
        <v>1.0980000000000001</v>
      </c>
      <c r="J62" s="9">
        <f t="shared" si="7"/>
        <v>0.94808743169399257</v>
      </c>
      <c r="K62" s="64">
        <f t="shared" si="8"/>
        <v>0.9063725794723676</v>
      </c>
      <c r="L62" s="65">
        <f t="shared" si="4"/>
        <v>2.0871489965745574E-2</v>
      </c>
      <c r="M62" s="65">
        <f t="shared" si="11"/>
        <v>0.72162680590492889</v>
      </c>
      <c r="N62" s="4">
        <f t="shared" si="12"/>
        <v>4.3816900000003045E-2</v>
      </c>
      <c r="O62" s="9">
        <f t="shared" si="13"/>
        <v>0.29499515419544847</v>
      </c>
      <c r="P62" s="9">
        <f t="shared" si="20"/>
        <v>22.589555428524271</v>
      </c>
      <c r="Q62" s="9">
        <f t="shared" si="14"/>
        <v>6.4941145667682665E-3</v>
      </c>
      <c r="R62" s="9">
        <f t="shared" si="21"/>
        <v>0.49729346017664877</v>
      </c>
      <c r="S62" s="7">
        <f t="shared" si="5"/>
        <v>0.11052598305473228</v>
      </c>
      <c r="T62" s="7">
        <f t="shared" si="15"/>
        <v>0.72647220693450743</v>
      </c>
      <c r="U62" s="37">
        <f t="shared" si="16"/>
        <v>0.68912830857639307</v>
      </c>
      <c r="V62" s="86" t="str">
        <f t="shared" si="17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33.904225400000001</v>
      </c>
      <c r="F63" s="9">
        <f t="shared" si="6"/>
        <v>0.74848651623555318</v>
      </c>
      <c r="G63" s="62">
        <v>4064.0153068197401</v>
      </c>
      <c r="H63" s="63">
        <v>37.277000000000001</v>
      </c>
      <c r="I63" s="9">
        <f t="shared" si="10"/>
        <v>1.0963823529411765</v>
      </c>
      <c r="J63" s="9">
        <f t="shared" si="7"/>
        <v>0.951310459532687</v>
      </c>
      <c r="K63" s="64">
        <f t="shared" si="8"/>
        <v>0.90811392928883305</v>
      </c>
      <c r="L63" s="65">
        <f t="shared" si="4"/>
        <v>2.0942442697472471E-2</v>
      </c>
      <c r="M63" s="65">
        <f t="shared" si="11"/>
        <v>0.74256924860240137</v>
      </c>
      <c r="N63" s="4">
        <f t="shared" si="12"/>
        <v>4.5816899999998384E-2</v>
      </c>
      <c r="O63" s="9">
        <f t="shared" si="13"/>
        <v>0.30846005719838754</v>
      </c>
      <c r="P63" s="9">
        <f t="shared" si="20"/>
        <v>22.898015485722659</v>
      </c>
      <c r="Q63" s="9">
        <f t="shared" si="14"/>
        <v>6.7905351061835458E-3</v>
      </c>
      <c r="R63" s="9">
        <f t="shared" si="21"/>
        <v>0.50408399528283232</v>
      </c>
      <c r="S63" s="7">
        <f t="shared" si="5"/>
        <v>0.13947552451111869</v>
      </c>
      <c r="T63" s="7">
        <f t="shared" si="15"/>
        <v>0.74848651623555318</v>
      </c>
      <c r="U63" s="37">
        <f t="shared" si="16"/>
        <v>0.67883769255402771</v>
      </c>
      <c r="V63" s="86" t="str">
        <f t="shared" si="17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34.901408500000002</v>
      </c>
      <c r="F64" s="9">
        <f t="shared" si="6"/>
        <v>0.77050082553659882</v>
      </c>
      <c r="G64" s="62">
        <v>4183.54516878502</v>
      </c>
      <c r="H64" s="63">
        <v>38.279000000000003</v>
      </c>
      <c r="I64" s="9">
        <f t="shared" si="10"/>
        <v>1.0936857142857144</v>
      </c>
      <c r="J64" s="9">
        <f t="shared" si="7"/>
        <v>0.91616813396379437</v>
      </c>
      <c r="K64" s="64">
        <f t="shared" si="8"/>
        <v>0.87241625805121148</v>
      </c>
      <c r="L64" s="65">
        <f t="shared" si="4"/>
        <v>2.0168808672840825E-2</v>
      </c>
      <c r="M64" s="65">
        <f t="shared" si="11"/>
        <v>0.76273805727524224</v>
      </c>
      <c r="N64" s="4">
        <f t="shared" si="12"/>
        <v>4.8169000000015672E-3</v>
      </c>
      <c r="O64" s="9">
        <f t="shared" si="13"/>
        <v>3.2429545637514733E-2</v>
      </c>
      <c r="P64" s="9">
        <f t="shared" si="20"/>
        <v>22.930445031360176</v>
      </c>
      <c r="Q64" s="9">
        <f t="shared" si="14"/>
        <v>7.1391404815662599E-4</v>
      </c>
      <c r="R64" s="9">
        <f t="shared" si="21"/>
        <v>0.50479790933098889</v>
      </c>
      <c r="S64" s="7">
        <f t="shared" si="5"/>
        <v>0.27614428999126689</v>
      </c>
      <c r="T64" s="7">
        <f t="shared" si="15"/>
        <v>0.77050082553659882</v>
      </c>
      <c r="U64" s="37">
        <f t="shared" si="16"/>
        <v>0.66182341960790236</v>
      </c>
      <c r="V64" s="86" t="str">
        <f t="shared" si="17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35.898591600000003</v>
      </c>
      <c r="F65" s="9">
        <f t="shared" si="6"/>
        <v>0.79251513483764446</v>
      </c>
      <c r="G65" s="62">
        <v>4303.0750307503104</v>
      </c>
      <c r="H65" s="63">
        <v>39.277000000000001</v>
      </c>
      <c r="I65" s="9">
        <f t="shared" si="10"/>
        <v>1.0910277777777777</v>
      </c>
      <c r="J65" s="9">
        <f t="shared" si="7"/>
        <v>0.91473381368230555</v>
      </c>
      <c r="K65" s="64">
        <f t="shared" si="8"/>
        <v>0.86893355841826825</v>
      </c>
      <c r="L65" s="65">
        <f t="shared" si="4"/>
        <v>2.0137233102527366E-2</v>
      </c>
      <c r="M65" s="65">
        <f t="shared" si="11"/>
        <v>0.78287529037776959</v>
      </c>
      <c r="N65" s="4">
        <f t="shared" si="12"/>
        <v>8.1689999999667862E-4</v>
      </c>
      <c r="O65" s="9">
        <f t="shared" si="13"/>
        <v>5.4997396315409194E-3</v>
      </c>
      <c r="P65" s="9">
        <f t="shared" si="20"/>
        <v>22.935944770991718</v>
      </c>
      <c r="Q65" s="9">
        <f t="shared" si="14"/>
        <v>1.2107296932396081E-4</v>
      </c>
      <c r="R65" s="9">
        <f t="shared" si="21"/>
        <v>0.50491898230031285</v>
      </c>
      <c r="S65" s="7">
        <f t="shared" si="5"/>
        <v>0.32125171505121797</v>
      </c>
      <c r="T65" s="7">
        <f t="shared" si="15"/>
        <v>0.79251513483764446</v>
      </c>
      <c r="U65" s="37">
        <f t="shared" si="16"/>
        <v>0.64495455215691966</v>
      </c>
      <c r="V65" s="86" t="str">
        <f t="shared" si="17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36.895774699999997</v>
      </c>
      <c r="F66" s="9">
        <f t="shared" si="6"/>
        <v>0.81452944413869022</v>
      </c>
      <c r="G66" s="62">
        <v>4422.6048927155998</v>
      </c>
      <c r="H66" s="63">
        <v>40.302</v>
      </c>
      <c r="I66" s="9">
        <f t="shared" si="10"/>
        <v>1.0892432432432433</v>
      </c>
      <c r="J66" s="9">
        <f t="shared" si="7"/>
        <v>0.94102029675946464</v>
      </c>
      <c r="K66" s="64">
        <f t="shared" si="8"/>
        <v>0.89244178094060711</v>
      </c>
      <c r="L66" s="65">
        <f t="shared" si="4"/>
        <v>2.0715911871424648E-2</v>
      </c>
      <c r="M66" s="65">
        <f t="shared" si="11"/>
        <v>0.80359120224919423</v>
      </c>
      <c r="N66" s="4">
        <f t="shared" si="12"/>
        <v>2.7816900000004807E-2</v>
      </c>
      <c r="O66" s="9">
        <f t="shared" si="13"/>
        <v>0.18727593017169672</v>
      </c>
      <c r="P66" s="9">
        <f t="shared" si="20"/>
        <v>23.123220701163415</v>
      </c>
      <c r="Q66" s="9">
        <f t="shared" si="14"/>
        <v>4.1227502514407646E-3</v>
      </c>
      <c r="R66" s="9">
        <f t="shared" si="21"/>
        <v>0.50904173255175356</v>
      </c>
      <c r="S66" s="7">
        <f t="shared" si="5"/>
        <v>0.28556972209334847</v>
      </c>
      <c r="T66" s="7">
        <f t="shared" si="15"/>
        <v>0.81452944413869022</v>
      </c>
      <c r="U66" s="37">
        <f t="shared" si="16"/>
        <v>0.63345856839520165</v>
      </c>
      <c r="V66" s="86" t="str">
        <f t="shared" si="17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37.892957799999998</v>
      </c>
      <c r="F67" s="9">
        <f t="shared" si="6"/>
        <v>0.83654375343973586</v>
      </c>
      <c r="G67" s="62">
        <v>4542.1347546808802</v>
      </c>
      <c r="H67" s="63">
        <v>41.354999999999997</v>
      </c>
      <c r="I67" s="9">
        <f t="shared" si="10"/>
        <v>1.0882894736842104</v>
      </c>
      <c r="J67" s="9">
        <f t="shared" si="7"/>
        <v>0.96757344940152101</v>
      </c>
      <c r="K67" s="64">
        <f t="shared" si="8"/>
        <v>0.91682067837117875</v>
      </c>
      <c r="L67" s="65">
        <f t="shared" si="4"/>
        <v>2.1300461186604756E-2</v>
      </c>
      <c r="M67" s="65">
        <f t="shared" si="11"/>
        <v>0.82489166343579901</v>
      </c>
      <c r="N67" s="4">
        <f t="shared" si="12"/>
        <v>5.5816899999996394E-2</v>
      </c>
      <c r="O67" s="9">
        <f t="shared" si="13"/>
        <v>0.37578457221322636</v>
      </c>
      <c r="P67" s="9">
        <f t="shared" si="20"/>
        <v>23.499005273376643</v>
      </c>
      <c r="Q67" s="9">
        <f t="shared" si="14"/>
        <v>8.2726378032631012E-3</v>
      </c>
      <c r="R67" s="9">
        <f t="shared" si="21"/>
        <v>0.51731437035501671</v>
      </c>
      <c r="S67" s="7">
        <f t="shared" si="5"/>
        <v>0.25460044518651648</v>
      </c>
      <c r="T67" s="7">
        <f t="shared" si="15"/>
        <v>0.83654375343973586</v>
      </c>
      <c r="U67" s="37">
        <f t="shared" si="16"/>
        <v>0.62713007451223812</v>
      </c>
      <c r="V67" s="86" t="str">
        <f t="shared" si="17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38.890140899999999</v>
      </c>
      <c r="F68" s="9">
        <f t="shared" si="6"/>
        <v>0.85855806274078161</v>
      </c>
      <c r="G68" s="62">
        <v>4661.6646166461696</v>
      </c>
      <c r="H68" s="63">
        <v>42.430999999999997</v>
      </c>
      <c r="I68" s="9">
        <f t="shared" si="10"/>
        <v>1.0879743589743589</v>
      </c>
      <c r="J68" s="9">
        <f t="shared" si="7"/>
        <v>0.98899389597228493</v>
      </c>
      <c r="K68" s="64">
        <f t="shared" si="8"/>
        <v>0.9368462012605806</v>
      </c>
      <c r="L68" s="65">
        <f t="shared" si="4"/>
        <v>2.1772017522780077E-2</v>
      </c>
      <c r="M68" s="65">
        <f t="shared" si="11"/>
        <v>0.84666368095857913</v>
      </c>
      <c r="N68" s="4">
        <f t="shared" si="12"/>
        <v>7.8816899999999634E-2</v>
      </c>
      <c r="O68" s="9">
        <f t="shared" si="13"/>
        <v>0.53063095674740834</v>
      </c>
      <c r="P68" s="9">
        <f t="shared" si="20"/>
        <v>24.029636230124051</v>
      </c>
      <c r="Q68" s="9">
        <f t="shared" si="14"/>
        <v>1.1681474006547239E-2</v>
      </c>
      <c r="R68" s="9">
        <f t="shared" si="21"/>
        <v>0.52899584436156399</v>
      </c>
      <c r="S68" s="7">
        <f t="shared" si="5"/>
        <v>0.19468162682329379</v>
      </c>
      <c r="T68" s="7">
        <f t="shared" si="15"/>
        <v>0.85855806274078161</v>
      </c>
      <c r="U68" s="37">
        <f t="shared" si="16"/>
        <v>0.62480044468500562</v>
      </c>
      <c r="V68" s="86" t="str">
        <f t="shared" si="17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39.887324</v>
      </c>
      <c r="F69" s="9">
        <f t="shared" si="6"/>
        <v>0.88057237204182726</v>
      </c>
      <c r="G69" s="62">
        <v>4781.19447861146</v>
      </c>
      <c r="H69" s="63">
        <v>43.436999999999998</v>
      </c>
      <c r="I69" s="9">
        <f t="shared" si="10"/>
        <v>1.085925</v>
      </c>
      <c r="J69" s="9">
        <f t="shared" si="7"/>
        <v>0.9263991527960036</v>
      </c>
      <c r="K69" s="64">
        <f t="shared" si="8"/>
        <v>0.87589895768414849</v>
      </c>
      <c r="L69" s="65">
        <f t="shared" si="4"/>
        <v>2.0394037485877901E-2</v>
      </c>
      <c r="M69" s="65">
        <f t="shared" si="11"/>
        <v>0.867057718444457</v>
      </c>
      <c r="N69" s="4">
        <f t="shared" si="12"/>
        <v>8.8168999999993503E-3</v>
      </c>
      <c r="O69" s="9">
        <f t="shared" si="13"/>
        <v>5.9359351643440708E-2</v>
      </c>
      <c r="P69" s="9">
        <f t="shared" si="20"/>
        <v>24.088995581767492</v>
      </c>
      <c r="Q69" s="9">
        <f t="shared" si="14"/>
        <v>1.306755126988238E-3</v>
      </c>
      <c r="R69" s="9">
        <f t="shared" si="21"/>
        <v>0.53030259948855218</v>
      </c>
      <c r="S69" s="7">
        <f t="shared" si="5"/>
        <v>0.19602811712359763</v>
      </c>
      <c r="T69" s="7">
        <f t="shared" si="15"/>
        <v>0.88057237204182726</v>
      </c>
      <c r="U69" s="37">
        <f t="shared" si="16"/>
        <v>0.61161164730756379</v>
      </c>
      <c r="V69" s="86" t="str">
        <f t="shared" si="17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40.8845071</v>
      </c>
      <c r="F70" s="9">
        <f t="shared" si="6"/>
        <v>0.9025866813428729</v>
      </c>
      <c r="G70" s="62">
        <v>4900.7243405767404</v>
      </c>
      <c r="H70" s="63">
        <v>44.459000000000003</v>
      </c>
      <c r="I70" s="9">
        <f t="shared" si="10"/>
        <v>1.0843658536585368</v>
      </c>
      <c r="J70" s="9">
        <f t="shared" si="7"/>
        <v>0.94248633572505502</v>
      </c>
      <c r="K70" s="64">
        <f t="shared" si="8"/>
        <v>0.88982975621590898</v>
      </c>
      <c r="L70" s="65">
        <f t="shared" si="4"/>
        <v>2.0748185706660541E-2</v>
      </c>
      <c r="M70" s="65">
        <f t="shared" si="11"/>
        <v>0.8878059041511176</v>
      </c>
      <c r="N70" s="4">
        <f t="shared" si="12"/>
        <v>2.4816900000004694E-2</v>
      </c>
      <c r="O70" s="9">
        <f t="shared" si="13"/>
        <v>0.16707857566724027</v>
      </c>
      <c r="P70" s="9">
        <f t="shared" si="20"/>
        <v>24.256074157434732</v>
      </c>
      <c r="Q70" s="9">
        <f t="shared" si="14"/>
        <v>3.6781194423167922E-3</v>
      </c>
      <c r="R70" s="9">
        <f t="shared" si="21"/>
        <v>0.53398071893086896</v>
      </c>
      <c r="S70" s="7">
        <f t="shared" si="5"/>
        <v>0.18256321412062942</v>
      </c>
      <c r="T70" s="7">
        <f t="shared" si="15"/>
        <v>0.9025866813428729</v>
      </c>
      <c r="U70" s="37">
        <f t="shared" si="16"/>
        <v>0.60146110364228622</v>
      </c>
      <c r="V70" s="86" t="str">
        <f t="shared" si="17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41.881690200000001</v>
      </c>
      <c r="F71" s="9">
        <f t="shared" si="6"/>
        <v>0.92460099064391865</v>
      </c>
      <c r="G71" s="62">
        <v>5020.2542025420298</v>
      </c>
      <c r="H71" s="63">
        <v>45.515999999999998</v>
      </c>
      <c r="I71" s="9">
        <f t="shared" si="10"/>
        <v>1.0837142857142856</v>
      </c>
      <c r="J71" s="9">
        <f t="shared" si="7"/>
        <v>0.97534932770893301</v>
      </c>
      <c r="K71" s="64">
        <f t="shared" si="8"/>
        <v>0.92030337800411577</v>
      </c>
      <c r="L71" s="65">
        <f t="shared" si="4"/>
        <v>2.1471641776751416E-2</v>
      </c>
      <c r="M71" s="65">
        <f t="shared" si="11"/>
        <v>0.90927754592786902</v>
      </c>
      <c r="N71" s="4">
        <f t="shared" si="12"/>
        <v>5.9816899999994178E-2</v>
      </c>
      <c r="O71" s="9">
        <f t="shared" si="13"/>
        <v>0.40271437821915235</v>
      </c>
      <c r="P71" s="9">
        <f t="shared" si="20"/>
        <v>24.658788535653883</v>
      </c>
      <c r="Q71" s="9">
        <f t="shared" si="14"/>
        <v>8.8654788820947145E-3</v>
      </c>
      <c r="R71" s="9">
        <f t="shared" si="21"/>
        <v>0.54284619781296373</v>
      </c>
      <c r="S71" s="7">
        <f t="shared" si="5"/>
        <v>0.20074083317464939</v>
      </c>
      <c r="T71" s="7">
        <f t="shared" si="15"/>
        <v>0.92460099064391865</v>
      </c>
      <c r="U71" s="37">
        <f t="shared" si="16"/>
        <v>0.5970082514893934</v>
      </c>
      <c r="V71" s="86" t="str">
        <f t="shared" si="17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42.878873300000002</v>
      </c>
      <c r="F72" s="9">
        <f t="shared" si="6"/>
        <v>0.94661529994496429</v>
      </c>
      <c r="G72" s="62">
        <v>5139.7840645073102</v>
      </c>
      <c r="H72" s="63">
        <v>46.521999999999998</v>
      </c>
      <c r="I72" s="9">
        <f t="shared" si="10"/>
        <v>1.081906976744186</v>
      </c>
      <c r="J72" s="9">
        <f t="shared" si="7"/>
        <v>0.92983964575899603</v>
      </c>
      <c r="K72" s="64">
        <f t="shared" si="8"/>
        <v>0.87589895768414849</v>
      </c>
      <c r="L72" s="65">
        <f t="shared" si="4"/>
        <v>2.0469777562113288E-2</v>
      </c>
      <c r="M72" s="65">
        <f t="shared" si="11"/>
        <v>0.92974732348998235</v>
      </c>
      <c r="N72" s="4">
        <f t="shared" si="12"/>
        <v>8.8168999999993503E-3</v>
      </c>
      <c r="O72" s="9">
        <f t="shared" si="13"/>
        <v>5.9359351643440708E-2</v>
      </c>
      <c r="P72" s="9">
        <f t="shared" si="20"/>
        <v>24.718147887297324</v>
      </c>
      <c r="Q72" s="9">
        <f t="shared" si="14"/>
        <v>1.306755126988238E-3</v>
      </c>
      <c r="R72" s="9">
        <f t="shared" si="21"/>
        <v>0.54415295293995192</v>
      </c>
      <c r="S72" s="7">
        <f t="shared" si="5"/>
        <v>0.26182598143598557</v>
      </c>
      <c r="T72" s="7">
        <f t="shared" si="15"/>
        <v>0.94661529994496429</v>
      </c>
      <c r="U72" s="37">
        <f t="shared" si="16"/>
        <v>0.58526971704244435</v>
      </c>
      <c r="V72" s="86" t="str">
        <f t="shared" si="17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43.876056399999996</v>
      </c>
      <c r="F73" s="9">
        <f t="shared" si="6"/>
        <v>0.96862960924600994</v>
      </c>
      <c r="G73" s="62">
        <v>5259.3139264725996</v>
      </c>
      <c r="H73" s="63">
        <v>47.536999999999999</v>
      </c>
      <c r="I73" s="9">
        <f t="shared" si="10"/>
        <v>1.0803863636363635</v>
      </c>
      <c r="J73" s="9">
        <f t="shared" si="7"/>
        <v>0.93947872183772707</v>
      </c>
      <c r="K73" s="64">
        <f t="shared" si="8"/>
        <v>0.88373503185826152</v>
      </c>
      <c r="L73" s="65">
        <f t="shared" si="4"/>
        <v>2.0681975164286784E-2</v>
      </c>
      <c r="M73" s="65">
        <f t="shared" si="11"/>
        <v>0.95042929865426917</v>
      </c>
      <c r="N73" s="4">
        <f t="shared" si="12"/>
        <v>1.7816900000006797E-2</v>
      </c>
      <c r="O73" s="9">
        <f t="shared" si="13"/>
        <v>0.11995141515685787</v>
      </c>
      <c r="P73" s="9">
        <f t="shared" si="20"/>
        <v>24.838099302454182</v>
      </c>
      <c r="Q73" s="9">
        <f t="shared" si="14"/>
        <v>2.6406475543612079E-3</v>
      </c>
      <c r="R73" s="9">
        <f t="shared" si="21"/>
        <v>0.54679360049431314</v>
      </c>
      <c r="S73" s="7">
        <f t="shared" si="5"/>
        <v>0.33949571607703866</v>
      </c>
      <c r="T73" s="7">
        <f t="shared" si="15"/>
        <v>0.96862960924600994</v>
      </c>
      <c r="U73" s="37">
        <f t="shared" si="16"/>
        <v>0.57531223129224718</v>
      </c>
      <c r="V73" s="86" t="str">
        <f t="shared" si="17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44.873239499999997</v>
      </c>
      <c r="F74" s="9">
        <f t="shared" si="6"/>
        <v>0.99064391854705569</v>
      </c>
      <c r="G74" s="62">
        <v>5378.84378843789</v>
      </c>
      <c r="H74" s="63">
        <v>48.57</v>
      </c>
      <c r="I74" s="9">
        <f t="shared" si="10"/>
        <v>1.0793333333333333</v>
      </c>
      <c r="J74" s="9">
        <f t="shared" si="7"/>
        <v>0.95707226683137858</v>
      </c>
      <c r="K74" s="64">
        <f t="shared" si="8"/>
        <v>0.89940718020648736</v>
      </c>
      <c r="L74" s="65">
        <f t="shared" si="4"/>
        <v>2.106928490547889E-2</v>
      </c>
      <c r="M74" s="65">
        <f t="shared" si="11"/>
        <v>0.97149858355974805</v>
      </c>
      <c r="N74" s="4">
        <f t="shared" si="12"/>
        <v>3.5816900000000373E-2</v>
      </c>
      <c r="O74" s="9">
        <f t="shared" si="13"/>
        <v>0.24113554218354866</v>
      </c>
      <c r="P74" s="9">
        <f t="shared" si="20"/>
        <v>25.079234844637732</v>
      </c>
      <c r="Q74" s="9">
        <f t="shared" si="14"/>
        <v>5.3084324091039886E-3</v>
      </c>
      <c r="R74" s="9">
        <f t="shared" si="21"/>
        <v>0.55210203290341708</v>
      </c>
      <c r="S74" s="7">
        <f t="shared" si="5"/>
        <v>0.34959439332926723</v>
      </c>
      <c r="T74" s="7">
        <f t="shared" si="15"/>
        <v>0.99064391854705569</v>
      </c>
      <c r="U74" s="37">
        <f t="shared" si="16"/>
        <v>0.56829936990789476</v>
      </c>
      <c r="V74" s="86" t="str">
        <f t="shared" si="17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45.870422599999998</v>
      </c>
      <c r="F75" s="9">
        <f t="shared" si="6"/>
        <v>1.0126582278481013</v>
      </c>
      <c r="G75" s="62">
        <v>5498.3736504031704</v>
      </c>
      <c r="H75" s="63">
        <v>49.627000000000002</v>
      </c>
      <c r="I75" s="9">
        <f t="shared" si="10"/>
        <v>1.0788478260869565</v>
      </c>
      <c r="J75" s="9">
        <f t="shared" si="7"/>
        <v>0.97974892699538763</v>
      </c>
      <c r="K75" s="64">
        <f t="shared" si="8"/>
        <v>0.92030337800412199</v>
      </c>
      <c r="L75" s="65">
        <f t="shared" si="4"/>
        <v>2.1568495916244088E-2</v>
      </c>
      <c r="M75" s="65">
        <f t="shared" si="11"/>
        <v>0.99306707947599215</v>
      </c>
      <c r="N75" s="4">
        <f t="shared" si="12"/>
        <v>5.9816900000001283E-2</v>
      </c>
      <c r="O75" s="9">
        <f t="shared" si="13"/>
        <v>0.4027143782192002</v>
      </c>
      <c r="P75" s="9">
        <f t="shared" si="20"/>
        <v>25.481949222856933</v>
      </c>
      <c r="Q75" s="9">
        <f t="shared" si="14"/>
        <v>8.8654788820957675E-3</v>
      </c>
      <c r="R75" s="9">
        <f t="shared" si="21"/>
        <v>0.56096751178551285</v>
      </c>
      <c r="S75" s="7">
        <f t="shared" si="5"/>
        <v>0.28116993038810589</v>
      </c>
      <c r="T75" s="7">
        <f t="shared" si="15"/>
        <v>1.0126582278481013</v>
      </c>
      <c r="U75" s="37">
        <f t="shared" si="16"/>
        <v>0.56488380632002866</v>
      </c>
      <c r="V75" s="86" t="str">
        <f t="shared" si="17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46.867605699999999</v>
      </c>
      <c r="F76" s="9">
        <f t="shared" si="6"/>
        <v>1.034672537149147</v>
      </c>
      <c r="G76" s="62">
        <v>5617.9035123684598</v>
      </c>
      <c r="H76" s="63">
        <v>50.591000000000001</v>
      </c>
      <c r="I76" s="9">
        <f t="shared" si="10"/>
        <v>1.0764042553191489</v>
      </c>
      <c r="J76" s="9">
        <f t="shared" si="7"/>
        <v>0.89557431163645584</v>
      </c>
      <c r="K76" s="64">
        <f t="shared" si="8"/>
        <v>0.83933061153828803</v>
      </c>
      <c r="L76" s="65">
        <f t="shared" si="4"/>
        <v>1.9715449898436013E-2</v>
      </c>
      <c r="M76" s="65">
        <f t="shared" si="11"/>
        <v>1.0127825293744281</v>
      </c>
      <c r="N76" s="4">
        <f t="shared" si="12"/>
        <v>3.3183100000002241E-2</v>
      </c>
      <c r="O76" s="9">
        <f t="shared" si="13"/>
        <v>0.22340361141894946</v>
      </c>
      <c r="P76" s="9">
        <f t="shared" si="20"/>
        <v>25.705352834275882</v>
      </c>
      <c r="Q76" s="9">
        <f t="shared" si="14"/>
        <v>4.918076200747374E-3</v>
      </c>
      <c r="R76" s="9">
        <f t="shared" si="21"/>
        <v>0.56588558798626021</v>
      </c>
      <c r="S76" s="7">
        <f t="shared" si="5"/>
        <v>0.24389490475595152</v>
      </c>
      <c r="T76" s="7">
        <f t="shared" si="15"/>
        <v>1.034672537149147</v>
      </c>
      <c r="U76" s="37">
        <f t="shared" si="16"/>
        <v>0.55874343363307655</v>
      </c>
      <c r="V76" s="86" t="str">
        <f t="shared" si="17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47.864788799999999</v>
      </c>
      <c r="F77" s="9">
        <f t="shared" si="6"/>
        <v>1.0566868464501926</v>
      </c>
      <c r="G77" s="62">
        <v>5737.4333743337502</v>
      </c>
      <c r="H77" s="63">
        <v>51.664999999999999</v>
      </c>
      <c r="I77" s="9">
        <f t="shared" si="10"/>
        <v>1.0763541666666667</v>
      </c>
      <c r="J77" s="9">
        <f t="shared" si="7"/>
        <v>0.99781283267201981</v>
      </c>
      <c r="K77" s="64">
        <f t="shared" si="8"/>
        <v>0.93510485144410893</v>
      </c>
      <c r="L77" s="65">
        <f t="shared" si="4"/>
        <v>2.1966160322994383E-2</v>
      </c>
      <c r="M77" s="65">
        <f t="shared" si="11"/>
        <v>1.0347486896974225</v>
      </c>
      <c r="N77" s="4">
        <f t="shared" si="12"/>
        <v>7.681689999999719E-2</v>
      </c>
      <c r="O77" s="9">
        <f t="shared" si="13"/>
        <v>0.51716605374442148</v>
      </c>
      <c r="P77" s="9">
        <f t="shared" si="20"/>
        <v>26.222518888020304</v>
      </c>
      <c r="Q77" s="9">
        <f t="shared" si="14"/>
        <v>1.1385053467130908E-2</v>
      </c>
      <c r="R77" s="9">
        <f t="shared" si="21"/>
        <v>0.57727064145339113</v>
      </c>
      <c r="S77" s="7">
        <f t="shared" si="5"/>
        <v>0.17320416399035343</v>
      </c>
      <c r="T77" s="7">
        <f t="shared" si="15"/>
        <v>1.0566868464501926</v>
      </c>
      <c r="U77" s="37">
        <f t="shared" si="16"/>
        <v>0.55788487311077872</v>
      </c>
      <c r="V77" s="86" t="str">
        <f t="shared" si="17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48.8619719</v>
      </c>
      <c r="F78" s="9">
        <f t="shared" si="6"/>
        <v>1.0787011557512385</v>
      </c>
      <c r="G78" s="62">
        <v>5856.9632362990296</v>
      </c>
      <c r="H78" s="63">
        <v>52.697000000000003</v>
      </c>
      <c r="I78" s="9">
        <f t="shared" si="10"/>
        <v>1.0754489795918367</v>
      </c>
      <c r="J78" s="9">
        <f t="shared" si="7"/>
        <v>0.95959921817181582</v>
      </c>
      <c r="K78" s="64">
        <f t="shared" si="8"/>
        <v>0.89853650529825468</v>
      </c>
      <c r="L78" s="65">
        <f t="shared" si="4"/>
        <v>2.112491399387597E-2</v>
      </c>
      <c r="M78" s="65">
        <f t="shared" si="11"/>
        <v>1.0558736036912986</v>
      </c>
      <c r="N78" s="4">
        <f t="shared" si="12"/>
        <v>3.4816900000002704E-2</v>
      </c>
      <c r="O78" s="9">
        <f t="shared" si="13"/>
        <v>0.23440309068207912</v>
      </c>
      <c r="P78" s="9">
        <f t="shared" si="20"/>
        <v>26.456921978702383</v>
      </c>
      <c r="Q78" s="9">
        <f t="shared" si="14"/>
        <v>5.1602221393963485E-3</v>
      </c>
      <c r="R78" s="9">
        <f t="shared" si="21"/>
        <v>0.58243086359278751</v>
      </c>
      <c r="S78" s="7">
        <f t="shared" si="5"/>
        <v>0.17479719666461357</v>
      </c>
      <c r="T78" s="7">
        <f t="shared" si="15"/>
        <v>1.0787011557512385</v>
      </c>
      <c r="U78" s="37">
        <f t="shared" si="16"/>
        <v>0.55161040256772098</v>
      </c>
      <c r="V78" s="86" t="str">
        <f t="shared" si="17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49.859155000000001</v>
      </c>
      <c r="F79" s="9">
        <f t="shared" si="6"/>
        <v>1.1007154650522841</v>
      </c>
      <c r="G79" s="62">
        <v>5976.49309826432</v>
      </c>
      <c r="H79" s="63">
        <v>53.686</v>
      </c>
      <c r="I79" s="9">
        <f t="shared" si="10"/>
        <v>1.07372</v>
      </c>
      <c r="J79" s="9">
        <f t="shared" si="7"/>
        <v>0.92109674775546435</v>
      </c>
      <c r="K79" s="64">
        <f t="shared" si="8"/>
        <v>0.86109748424415533</v>
      </c>
      <c r="L79" s="65">
        <f t="shared" si="4"/>
        <v>2.0277308701276045E-2</v>
      </c>
      <c r="M79" s="65">
        <f t="shared" si="11"/>
        <v>1.0761509123925745</v>
      </c>
      <c r="N79" s="4">
        <f t="shared" si="12"/>
        <v>8.1831000000036624E-3</v>
      </c>
      <c r="O79" s="9">
        <f t="shared" si="13"/>
        <v>5.5092323881828401E-2</v>
      </c>
      <c r="P79" s="9">
        <f t="shared" si="20"/>
        <v>26.512014302584213</v>
      </c>
      <c r="Q79" s="9">
        <f t="shared" si="14"/>
        <v>1.2128194580479561E-3</v>
      </c>
      <c r="R79" s="9">
        <f t="shared" si="21"/>
        <v>0.58364368305083547</v>
      </c>
      <c r="S79" s="7">
        <f t="shared" si="5"/>
        <v>0.24928086595710719</v>
      </c>
      <c r="T79" s="7">
        <f t="shared" si="15"/>
        <v>1.1007154650522841</v>
      </c>
      <c r="U79" s="37">
        <f t="shared" si="16"/>
        <v>0.54234371437109852</v>
      </c>
      <c r="V79" s="86" t="str">
        <f t="shared" si="17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50.856338100000002</v>
      </c>
      <c r="F80" s="9">
        <f t="shared" si="6"/>
        <v>1.1227297743533298</v>
      </c>
      <c r="G80" s="62">
        <v>6096.0229602296004</v>
      </c>
      <c r="H80" s="63">
        <v>54.722999999999999</v>
      </c>
      <c r="I80" s="9">
        <f t="shared" si="10"/>
        <v>1.073</v>
      </c>
      <c r="J80" s="9">
        <f t="shared" si="7"/>
        <v>0.96644920782851729</v>
      </c>
      <c r="K80" s="64">
        <f t="shared" si="8"/>
        <v>0.90288987983942448</v>
      </c>
      <c r="L80" s="65">
        <f t="shared" si="4"/>
        <v>2.1275711784887557E-2</v>
      </c>
      <c r="M80" s="65">
        <f t="shared" si="11"/>
        <v>1.0974266241774622</v>
      </c>
      <c r="N80" s="4">
        <f t="shared" si="12"/>
        <v>3.9816899999998157E-2</v>
      </c>
      <c r="O80" s="9">
        <f t="shared" si="13"/>
        <v>0.26806534818947464</v>
      </c>
      <c r="P80" s="9">
        <f t="shared" si="20"/>
        <v>26.780079650773686</v>
      </c>
      <c r="Q80" s="9">
        <f t="shared" si="14"/>
        <v>5.9012734879356002E-3</v>
      </c>
      <c r="R80" s="9">
        <f t="shared" si="21"/>
        <v>0.58954495653877104</v>
      </c>
      <c r="S80" s="7">
        <f t="shared" si="5"/>
        <v>0.27015146561171066</v>
      </c>
      <c r="T80" s="7">
        <f t="shared" si="15"/>
        <v>1.1227297743533298</v>
      </c>
      <c r="U80" s="37">
        <f t="shared" si="16"/>
        <v>0.53720671938376185</v>
      </c>
      <c r="V80" s="86" t="str">
        <f t="shared" si="17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51.853521200000003</v>
      </c>
      <c r="F81" s="9">
        <f t="shared" si="6"/>
        <v>1.1447440836543754</v>
      </c>
      <c r="G81" s="62">
        <v>6215.5528221948898</v>
      </c>
      <c r="H81" s="63">
        <v>55.741999999999997</v>
      </c>
      <c r="I81" s="9">
        <f t="shared" si="10"/>
        <v>1.0719615384615384</v>
      </c>
      <c r="J81" s="9">
        <f t="shared" si="7"/>
        <v>0.95059380718309205</v>
      </c>
      <c r="K81" s="64">
        <f t="shared" si="8"/>
        <v>0.88721773149119854</v>
      </c>
      <c r="L81" s="65">
        <f t="shared" si="4"/>
        <v>2.0926666090987169E-2</v>
      </c>
      <c r="M81" s="65">
        <f t="shared" si="11"/>
        <v>1.1183532902684494</v>
      </c>
      <c r="N81" s="4">
        <f t="shared" si="12"/>
        <v>2.1816899999997474E-2</v>
      </c>
      <c r="O81" s="9">
        <f t="shared" si="13"/>
        <v>0.146881221162736</v>
      </c>
      <c r="P81" s="9">
        <f t="shared" si="20"/>
        <v>26.926960871936423</v>
      </c>
      <c r="Q81" s="9">
        <f t="shared" si="14"/>
        <v>3.2334886331917669E-3</v>
      </c>
      <c r="R81" s="9">
        <f t="shared" si="21"/>
        <v>0.59277844517196276</v>
      </c>
      <c r="S81" s="7">
        <f t="shared" si="5"/>
        <v>0.25222038893169074</v>
      </c>
      <c r="T81" s="7">
        <f t="shared" si="15"/>
        <v>1.1447440836543754</v>
      </c>
      <c r="U81" s="37">
        <f t="shared" si="16"/>
        <v>0.53004578278628955</v>
      </c>
      <c r="V81" s="86" t="str">
        <f t="shared" si="17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52.850704299999997</v>
      </c>
      <c r="F82" s="9">
        <f t="shared" si="6"/>
        <v>1.1667583929554211</v>
      </c>
      <c r="G82" s="62">
        <v>6335.0826841601802</v>
      </c>
      <c r="H82" s="63">
        <v>56.71</v>
      </c>
      <c r="I82" s="9">
        <f t="shared" si="10"/>
        <v>1.07</v>
      </c>
      <c r="J82" s="9">
        <f t="shared" si="7"/>
        <v>0.90467289719626487</v>
      </c>
      <c r="K82" s="64">
        <f t="shared" si="8"/>
        <v>0.84281331117123126</v>
      </c>
      <c r="L82" s="65">
        <f t="shared" si="4"/>
        <v>1.9915748975151679E-2</v>
      </c>
      <c r="M82" s="65">
        <f t="shared" si="11"/>
        <v>1.138269039243601</v>
      </c>
      <c r="N82" s="4">
        <f t="shared" si="12"/>
        <v>2.9183099999990247E-2</v>
      </c>
      <c r="O82" s="9">
        <f t="shared" si="13"/>
        <v>0.1964738054129278</v>
      </c>
      <c r="P82" s="9">
        <f t="shared" si="20"/>
        <v>27.123434677349351</v>
      </c>
      <c r="Q82" s="9">
        <f t="shared" si="14"/>
        <v>4.3252351219136556E-3</v>
      </c>
      <c r="R82" s="9">
        <f t="shared" si="21"/>
        <v>0.59710368029387639</v>
      </c>
      <c r="S82" s="7">
        <f t="shared" si="5"/>
        <v>0.24254841445563347</v>
      </c>
      <c r="T82" s="7">
        <f t="shared" si="15"/>
        <v>1.1667583929554211</v>
      </c>
      <c r="U82" s="37">
        <f t="shared" si="16"/>
        <v>0.52457166074785089</v>
      </c>
      <c r="V82" s="86" t="str">
        <f t="shared" si="17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53.847887399999998</v>
      </c>
      <c r="F83" s="9">
        <f t="shared" si="6"/>
        <v>1.1887727022564667</v>
      </c>
      <c r="G83" s="62">
        <v>6454.6125461254596</v>
      </c>
      <c r="H83" s="63">
        <v>57.776000000000003</v>
      </c>
      <c r="I83" s="9">
        <f t="shared" si="10"/>
        <v>1.0699259259259259</v>
      </c>
      <c r="J83" s="9">
        <f t="shared" si="7"/>
        <v>0.99633065632788931</v>
      </c>
      <c r="K83" s="64">
        <f t="shared" si="8"/>
        <v>0.9281394521782349</v>
      </c>
      <c r="L83" s="65">
        <f t="shared" si="4"/>
        <v>2.1933531234516003E-2</v>
      </c>
      <c r="M83" s="65">
        <f t="shared" si="11"/>
        <v>1.1602025704781169</v>
      </c>
      <c r="N83" s="4">
        <f t="shared" si="12"/>
        <v>6.8816900000001624E-2</v>
      </c>
      <c r="O83" s="9">
        <f t="shared" si="13"/>
        <v>0.46330644173256952</v>
      </c>
      <c r="P83" s="9">
        <f t="shared" si="20"/>
        <v>27.586741119081921</v>
      </c>
      <c r="Q83" s="9">
        <f t="shared" si="14"/>
        <v>1.0199371309467685E-2</v>
      </c>
      <c r="R83" s="9">
        <f t="shared" si="21"/>
        <v>0.60730305160334408</v>
      </c>
      <c r="S83" s="7">
        <f t="shared" si="5"/>
        <v>0.18446917114068115</v>
      </c>
      <c r="T83" s="7">
        <f t="shared" si="15"/>
        <v>1.1887727022564667</v>
      </c>
      <c r="U83" s="37">
        <f t="shared" si="16"/>
        <v>0.52344570427307002</v>
      </c>
      <c r="V83" s="86" t="str">
        <f t="shared" si="17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54.845070499999999</v>
      </c>
      <c r="F84" s="9">
        <f t="shared" si="6"/>
        <v>1.2107870115575126</v>
      </c>
      <c r="G84" s="62">
        <v>6574.14240809075</v>
      </c>
      <c r="H84" s="63">
        <v>58.805</v>
      </c>
      <c r="I84" s="9">
        <f t="shared" si="10"/>
        <v>1.0691818181818182</v>
      </c>
      <c r="J84" s="9">
        <f t="shared" si="7"/>
        <v>0.96241816172093864</v>
      </c>
      <c r="K84" s="64">
        <f t="shared" si="8"/>
        <v>0.89592448057354424</v>
      </c>
      <c r="L84" s="65">
        <f t="shared" si="4"/>
        <v>2.1186971089068547E-2</v>
      </c>
      <c r="M84" s="65">
        <f t="shared" si="11"/>
        <v>1.1813895415671856</v>
      </c>
      <c r="N84" s="4">
        <f t="shared" si="12"/>
        <v>3.1816899999995485E-2</v>
      </c>
      <c r="O84" s="9">
        <f t="shared" si="13"/>
        <v>0.21420573617757485</v>
      </c>
      <c r="P84" s="9">
        <f t="shared" si="20"/>
        <v>27.800946855259497</v>
      </c>
      <c r="Q84" s="9">
        <f t="shared" si="14"/>
        <v>4.7155913302713232E-3</v>
      </c>
      <c r="R84" s="9">
        <f t="shared" si="21"/>
        <v>0.61201864293361541</v>
      </c>
      <c r="S84" s="7">
        <f t="shared" si="5"/>
        <v>0.18312268084039177</v>
      </c>
      <c r="T84" s="7">
        <f t="shared" si="15"/>
        <v>1.2107870115575126</v>
      </c>
      <c r="U84" s="37">
        <f t="shared" si="16"/>
        <v>0.51804982302597258</v>
      </c>
      <c r="V84" s="86" t="str">
        <f t="shared" si="17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55.842253599999999</v>
      </c>
      <c r="F85" s="9">
        <f t="shared" si="6"/>
        <v>1.2328013208585582</v>
      </c>
      <c r="G85" s="62">
        <v>6693.6722700560404</v>
      </c>
      <c r="H85" s="63">
        <v>59.795000000000002</v>
      </c>
      <c r="I85" s="9">
        <f t="shared" si="10"/>
        <v>1.0677678571428573</v>
      </c>
      <c r="J85" s="9">
        <f t="shared" si="7"/>
        <v>0.92716782339660686</v>
      </c>
      <c r="K85" s="64">
        <f t="shared" si="8"/>
        <v>0.86196815915239422</v>
      </c>
      <c r="L85" s="65">
        <f t="shared" si="4"/>
        <v>2.0410959238230202E-2</v>
      </c>
      <c r="M85" s="65">
        <f t="shared" si="11"/>
        <v>1.2018005008054158</v>
      </c>
      <c r="N85" s="4">
        <f t="shared" si="12"/>
        <v>7.1830999999988876E-3</v>
      </c>
      <c r="O85" s="9">
        <f t="shared" si="13"/>
        <v>4.8359872380311031E-2</v>
      </c>
      <c r="P85" s="9">
        <f t="shared" si="20"/>
        <v>27.849306727639807</v>
      </c>
      <c r="Q85" s="9">
        <f t="shared" si="14"/>
        <v>1.0646091883392632E-3</v>
      </c>
      <c r="R85" s="9">
        <f t="shared" si="21"/>
        <v>0.61308325212195469</v>
      </c>
      <c r="S85" s="7">
        <f t="shared" si="5"/>
        <v>0.21225238269897267</v>
      </c>
      <c r="T85" s="7">
        <f t="shared" si="15"/>
        <v>1.2328013208585582</v>
      </c>
      <c r="U85" s="37">
        <f t="shared" si="16"/>
        <v>0.51013729126513263</v>
      </c>
      <c r="V85" s="86" t="str">
        <f t="shared" si="17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56.8394367</v>
      </c>
      <c r="F86" s="9">
        <f t="shared" si="6"/>
        <v>1.2548156301596038</v>
      </c>
      <c r="G86" s="62">
        <v>6813.2021320213198</v>
      </c>
      <c r="H86" s="63">
        <v>60.844999999999999</v>
      </c>
      <c r="I86" s="9">
        <f t="shared" si="10"/>
        <v>1.0674561403508771</v>
      </c>
      <c r="J86" s="9">
        <f t="shared" si="7"/>
        <v>0.98364697181362215</v>
      </c>
      <c r="K86" s="64">
        <f t="shared" si="8"/>
        <v>0.91420865364647441</v>
      </c>
      <c r="L86" s="65">
        <f t="shared" si="4"/>
        <v>2.165430868054204E-2</v>
      </c>
      <c r="M86" s="65">
        <f t="shared" si="11"/>
        <v>1.2234548094859579</v>
      </c>
      <c r="N86" s="4">
        <f t="shared" si="12"/>
        <v>5.2816899999996281E-2</v>
      </c>
      <c r="O86" s="9">
        <f t="shared" si="13"/>
        <v>0.35558721770876994</v>
      </c>
      <c r="P86" s="9">
        <f t="shared" si="20"/>
        <v>28.204893945348577</v>
      </c>
      <c r="Q86" s="9">
        <f t="shared" si="14"/>
        <v>7.8280069941391289E-3</v>
      </c>
      <c r="R86" s="9">
        <f t="shared" si="21"/>
        <v>0.62091125911609379</v>
      </c>
      <c r="S86" s="7">
        <f t="shared" si="5"/>
        <v>0.17632384736713166</v>
      </c>
      <c r="T86" s="7">
        <f t="shared" si="15"/>
        <v>1.2548156301596038</v>
      </c>
      <c r="U86" s="37">
        <f t="shared" si="16"/>
        <v>0.50750649251767088</v>
      </c>
      <c r="V86" s="86" t="str">
        <f t="shared" si="17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57.836619800000001</v>
      </c>
      <c r="F87" s="9">
        <f t="shared" si="6"/>
        <v>1.2768299394606495</v>
      </c>
      <c r="G87" s="62">
        <v>6932.7319939866102</v>
      </c>
      <c r="H87" s="63">
        <v>61.826999999999998</v>
      </c>
      <c r="I87" s="9">
        <f t="shared" si="10"/>
        <v>1.0659827586206896</v>
      </c>
      <c r="J87" s="9">
        <f t="shared" si="7"/>
        <v>0.92121565012049689</v>
      </c>
      <c r="K87" s="64">
        <f t="shared" si="8"/>
        <v>0.85500275988651397</v>
      </c>
      <c r="L87" s="65">
        <f t="shared" si="4"/>
        <v>2.0279926254716498E-2</v>
      </c>
      <c r="M87" s="65">
        <f t="shared" si="11"/>
        <v>1.2437347357406743</v>
      </c>
      <c r="N87" s="4">
        <f t="shared" si="12"/>
        <v>1.5183100000001559E-2</v>
      </c>
      <c r="O87" s="9">
        <f t="shared" si="13"/>
        <v>0.10221948439221082</v>
      </c>
      <c r="P87" s="9">
        <f t="shared" si="20"/>
        <v>28.307113429740788</v>
      </c>
      <c r="Q87" s="9">
        <f t="shared" si="14"/>
        <v>2.2502913460035402E-3</v>
      </c>
      <c r="R87" s="9">
        <f t="shared" si="21"/>
        <v>0.62316155046209731</v>
      </c>
      <c r="S87" s="7">
        <f t="shared" si="5"/>
        <v>0.15697989841499768</v>
      </c>
      <c r="T87" s="7">
        <f t="shared" si="15"/>
        <v>1.2768299394606495</v>
      </c>
      <c r="U87" s="37">
        <f t="shared" si="16"/>
        <v>0.50104056158806998</v>
      </c>
      <c r="V87" s="86" t="str">
        <f t="shared" si="17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58.833802900000002</v>
      </c>
      <c r="F88" s="9">
        <f t="shared" si="6"/>
        <v>1.2988442487616951</v>
      </c>
      <c r="G88" s="62">
        <v>7052.2618559518896</v>
      </c>
      <c r="H88" s="63">
        <v>62.850999999999999</v>
      </c>
      <c r="I88" s="9">
        <f t="shared" si="10"/>
        <v>1.0652711864406779</v>
      </c>
      <c r="J88" s="9">
        <f t="shared" si="7"/>
        <v>0.96125757744506946</v>
      </c>
      <c r="K88" s="64">
        <f t="shared" si="8"/>
        <v>0.89157110603237444</v>
      </c>
      <c r="L88" s="65">
        <f t="shared" si="4"/>
        <v>2.1161421627849633E-2</v>
      </c>
      <c r="M88" s="65">
        <f t="shared" si="11"/>
        <v>1.264896157368524</v>
      </c>
      <c r="N88" s="4">
        <f t="shared" si="12"/>
        <v>2.6816900000000032E-2</v>
      </c>
      <c r="O88" s="9">
        <f t="shared" si="13"/>
        <v>0.18054347867017934</v>
      </c>
      <c r="P88" s="9">
        <f t="shared" si="20"/>
        <v>28.487656908410969</v>
      </c>
      <c r="Q88" s="9">
        <f t="shared" si="14"/>
        <v>3.9745399817320715E-3</v>
      </c>
      <c r="R88" s="9">
        <f t="shared" si="21"/>
        <v>0.62713609044382934</v>
      </c>
      <c r="S88" s="7">
        <f t="shared" si="5"/>
        <v>0.13408956330993874</v>
      </c>
      <c r="T88" s="7">
        <f t="shared" si="15"/>
        <v>1.2988442487616951</v>
      </c>
      <c r="U88" s="37">
        <f t="shared" si="16"/>
        <v>0.49580045507333687</v>
      </c>
      <c r="V88" s="86" t="str">
        <f t="shared" si="17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59.830985999999996</v>
      </c>
      <c r="F89" s="9">
        <f t="shared" si="6"/>
        <v>1.3208585580627408</v>
      </c>
      <c r="G89" s="62">
        <v>7171.79171791718</v>
      </c>
      <c r="H89" s="63">
        <v>63.89</v>
      </c>
      <c r="I89" s="9">
        <f t="shared" si="10"/>
        <v>1.0648333333333333</v>
      </c>
      <c r="J89" s="9">
        <f t="shared" si="7"/>
        <v>0.9757395523556126</v>
      </c>
      <c r="K89" s="64">
        <f t="shared" si="8"/>
        <v>0.90463122965589604</v>
      </c>
      <c r="L89" s="65">
        <f t="shared" si="4"/>
        <v>2.1480232302820312E-2</v>
      </c>
      <c r="M89" s="65">
        <f t="shared" si="11"/>
        <v>1.2863763896713443</v>
      </c>
      <c r="N89" s="4">
        <f t="shared" si="12"/>
        <v>4.1816900000007706E-2</v>
      </c>
      <c r="O89" s="9">
        <f t="shared" si="13"/>
        <v>0.28153025119250941</v>
      </c>
      <c r="P89" s="9">
        <f t="shared" si="20"/>
        <v>28.769187159603479</v>
      </c>
      <c r="Q89" s="9">
        <f t="shared" si="14"/>
        <v>6.1976940273529872E-3</v>
      </c>
      <c r="R89" s="9">
        <f t="shared" si="21"/>
        <v>0.63333378447118238</v>
      </c>
      <c r="S89" s="7">
        <f t="shared" si="5"/>
        <v>0.12062466030694144</v>
      </c>
      <c r="T89" s="7">
        <f t="shared" si="15"/>
        <v>1.3208585580627408</v>
      </c>
      <c r="U89" s="37">
        <f t="shared" si="16"/>
        <v>0.49233940358077666</v>
      </c>
      <c r="V89" s="86" t="str">
        <f t="shared" si="17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60.828169099999997</v>
      </c>
      <c r="F90" s="9">
        <f t="shared" si="6"/>
        <v>1.3428728673637866</v>
      </c>
      <c r="G90" s="62">
        <v>7291.3215798824704</v>
      </c>
      <c r="H90" s="63">
        <v>64.900000000000006</v>
      </c>
      <c r="I90" s="9">
        <f t="shared" si="10"/>
        <v>1.0639344262295083</v>
      </c>
      <c r="J90" s="9">
        <f t="shared" si="7"/>
        <v>0.94930662557781675</v>
      </c>
      <c r="K90" s="64">
        <f t="shared" si="8"/>
        <v>0.87938165731709173</v>
      </c>
      <c r="L90" s="65">
        <f t="shared" si="4"/>
        <v>2.0898329677002021E-2</v>
      </c>
      <c r="M90" s="65">
        <f t="shared" si="11"/>
        <v>1.3072747193483463</v>
      </c>
      <c r="N90" s="4">
        <f t="shared" si="12"/>
        <v>1.2816900000004239E-2</v>
      </c>
      <c r="O90" s="9">
        <f t="shared" si="13"/>
        <v>8.6289157649414513E-2</v>
      </c>
      <c r="P90" s="9">
        <f t="shared" si="20"/>
        <v>28.855476317252894</v>
      </c>
      <c r="Q90" s="9">
        <f t="shared" si="14"/>
        <v>1.899596205820903E-3</v>
      </c>
      <c r="R90" s="9">
        <f t="shared" si="21"/>
        <v>0.6352333806770033</v>
      </c>
      <c r="S90" s="7">
        <f t="shared" si="5"/>
        <v>0.11640502900385123</v>
      </c>
      <c r="T90" s="7">
        <f t="shared" si="15"/>
        <v>1.3428728673637866</v>
      </c>
      <c r="U90" s="37">
        <f t="shared" si="16"/>
        <v>0.48592187340213855</v>
      </c>
      <c r="V90" s="86" t="str">
        <f t="shared" si="17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61.825352199999998</v>
      </c>
      <c r="F91" s="9">
        <f t="shared" si="6"/>
        <v>1.3648871766648323</v>
      </c>
      <c r="G91" s="62">
        <v>7410.8514418477498</v>
      </c>
      <c r="H91" s="63">
        <v>65.905000000000001</v>
      </c>
      <c r="I91" s="9">
        <f t="shared" si="10"/>
        <v>1.0629838709677419</v>
      </c>
      <c r="J91" s="9">
        <f t="shared" si="7"/>
        <v>0.9454517866626162</v>
      </c>
      <c r="K91" s="64">
        <f t="shared" si="8"/>
        <v>0.8750282827759096</v>
      </c>
      <c r="L91" s="65">
        <f t="shared" si="4"/>
        <v>2.0813468060817089E-2</v>
      </c>
      <c r="M91" s="65">
        <f t="shared" si="11"/>
        <v>1.3280881874091635</v>
      </c>
      <c r="N91" s="4">
        <f t="shared" si="12"/>
        <v>7.8168999999945754E-3</v>
      </c>
      <c r="O91" s="9">
        <f t="shared" si="13"/>
        <v>5.2626900141923331E-2</v>
      </c>
      <c r="P91" s="9">
        <f t="shared" si="20"/>
        <v>28.908103217394817</v>
      </c>
      <c r="Q91" s="9">
        <f t="shared" si="14"/>
        <v>1.1585448572795452E-3</v>
      </c>
      <c r="R91" s="9">
        <f t="shared" si="21"/>
        <v>0.63639192553428281</v>
      </c>
      <c r="S91" s="7">
        <f t="shared" si="5"/>
        <v>0.14223488708346993</v>
      </c>
      <c r="T91" s="7">
        <f t="shared" si="15"/>
        <v>1.3648871766648323</v>
      </c>
      <c r="U91" s="37">
        <f t="shared" si="16"/>
        <v>0.47917896685442041</v>
      </c>
      <c r="V91" s="86" t="str">
        <f t="shared" si="17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62.822535299999998</v>
      </c>
      <c r="F92" s="9">
        <f t="shared" si="6"/>
        <v>1.3869014859658779</v>
      </c>
      <c r="G92" s="62">
        <v>7530.3813038130402</v>
      </c>
      <c r="H92" s="63">
        <v>66.929000000000002</v>
      </c>
      <c r="I92" s="9">
        <f t="shared" si="10"/>
        <v>1.0623650793650794</v>
      </c>
      <c r="J92" s="9">
        <f t="shared" si="7"/>
        <v>0.96388710424479751</v>
      </c>
      <c r="K92" s="64">
        <f t="shared" si="8"/>
        <v>0.89157110603237444</v>
      </c>
      <c r="L92" s="65">
        <f t="shared" si="4"/>
        <v>2.1219308844134234E-2</v>
      </c>
      <c r="M92" s="65">
        <f t="shared" si="11"/>
        <v>1.3493074962532976</v>
      </c>
      <c r="N92" s="4">
        <f t="shared" si="12"/>
        <v>2.6816900000000032E-2</v>
      </c>
      <c r="O92" s="9">
        <f t="shared" si="13"/>
        <v>0.18054347867017934</v>
      </c>
      <c r="P92" s="9">
        <f t="shared" si="20"/>
        <v>29.088646696064998</v>
      </c>
      <c r="Q92" s="9">
        <f t="shared" si="14"/>
        <v>3.9745399817320715E-3</v>
      </c>
      <c r="R92" s="9">
        <f t="shared" si="21"/>
        <v>0.64036646551601484</v>
      </c>
      <c r="S92" s="7">
        <f t="shared" si="5"/>
        <v>0.14694760313452288</v>
      </c>
      <c r="T92" s="7">
        <f t="shared" si="15"/>
        <v>1.3869014859658779</v>
      </c>
      <c r="U92" s="37">
        <f t="shared" si="16"/>
        <v>0.47458897789729804</v>
      </c>
      <c r="V92" s="86" t="str">
        <f t="shared" si="17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63.819718399999999</v>
      </c>
      <c r="F93" s="9">
        <f t="shared" si="6"/>
        <v>1.4089157952669236</v>
      </c>
      <c r="G93" s="62">
        <v>7649.9111657783296</v>
      </c>
      <c r="H93" s="63">
        <v>67.950999999999993</v>
      </c>
      <c r="I93" s="9">
        <f t="shared" si="10"/>
        <v>1.0617343749999999</v>
      </c>
      <c r="J93" s="9">
        <f t="shared" si="7"/>
        <v>0.96257597386351124</v>
      </c>
      <c r="K93" s="64">
        <f t="shared" si="8"/>
        <v>0.88982975621589666</v>
      </c>
      <c r="L93" s="65">
        <f t="shared" ref="L93:L105" si="22">J93/$C$4</f>
        <v>2.1190445214386601E-2</v>
      </c>
      <c r="M93" s="65">
        <f t="shared" si="11"/>
        <v>1.3704979414676841</v>
      </c>
      <c r="N93" s="4">
        <f t="shared" si="12"/>
        <v>2.4816899999990483E-2</v>
      </c>
      <c r="O93" s="9">
        <f t="shared" si="13"/>
        <v>0.1670785756671446</v>
      </c>
      <c r="P93" s="9">
        <f t="shared" si="20"/>
        <v>29.255725271732143</v>
      </c>
      <c r="Q93" s="9">
        <f t="shared" si="14"/>
        <v>3.6781194423146858E-3</v>
      </c>
      <c r="R93" s="9">
        <f t="shared" si="21"/>
        <v>0.6440445849583295</v>
      </c>
      <c r="S93" s="7">
        <f>SLOPE(R93:R97,F93:F97)</f>
        <v>0.1283432813043752</v>
      </c>
      <c r="T93" s="7">
        <f t="shared" si="15"/>
        <v>1.4089157952669236</v>
      </c>
      <c r="U93" s="37">
        <f t="shared" si="16"/>
        <v>0.46993473355283827</v>
      </c>
      <c r="V93" s="86" t="str">
        <f t="shared" si="17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64.8169015</v>
      </c>
      <c r="F94" s="9">
        <f t="shared" ref="F94:F105" si="23">D94/$C$4</f>
        <v>1.4309301045679692</v>
      </c>
      <c r="G94" s="62">
        <v>7769.44102774361</v>
      </c>
      <c r="H94" s="63">
        <v>68.947000000000003</v>
      </c>
      <c r="I94" s="9">
        <f t="shared" si="10"/>
        <v>1.0607230769230769</v>
      </c>
      <c r="J94" s="9">
        <f t="shared" ref="J94:J105" si="24">(H94-H93)/I94</f>
        <v>0.93898211669834231</v>
      </c>
      <c r="K94" s="64">
        <f t="shared" ref="K94:K105" si="25">(H94-H93)/$G$12</f>
        <v>0.86719220860180901</v>
      </c>
      <c r="L94" s="65">
        <f t="shared" si="22"/>
        <v>2.0671042745147878E-2</v>
      </c>
      <c r="M94" s="65">
        <f t="shared" si="11"/>
        <v>1.3911689842128321</v>
      </c>
      <c r="N94" s="4">
        <f t="shared" si="12"/>
        <v>1.1830999999915548E-3</v>
      </c>
      <c r="O94" s="9">
        <f t="shared" si="13"/>
        <v>7.9651633713503124E-3</v>
      </c>
      <c r="P94" s="9">
        <f t="shared" si="20"/>
        <v>29.263690435103491</v>
      </c>
      <c r="Q94" s="9">
        <f t="shared" si="14"/>
        <v>1.7534757009026556E-4</v>
      </c>
      <c r="R94" s="9">
        <f t="shared" si="21"/>
        <v>0.6442199325284198</v>
      </c>
      <c r="S94" s="7">
        <f>SLOPE(R94:R98,F94:F98)</f>
        <v>0.12944322923069287</v>
      </c>
      <c r="T94" s="7">
        <f t="shared" si="15"/>
        <v>1.4309301045679692</v>
      </c>
      <c r="U94" s="37">
        <f t="shared" si="16"/>
        <v>0.46307813057875213</v>
      </c>
      <c r="V94" s="86" t="str">
        <f t="shared" si="17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6">D95*$C$6</f>
        <v>65.814084600000001</v>
      </c>
      <c r="F95" s="9">
        <f t="shared" si="23"/>
        <v>1.4529444138690149</v>
      </c>
      <c r="G95" s="62">
        <v>7888.9708897089004</v>
      </c>
      <c r="H95" s="63">
        <v>69.983999999999995</v>
      </c>
      <c r="I95" s="9">
        <f t="shared" ref="I95:I105" si="27">H95/D95</f>
        <v>1.0603636363636362</v>
      </c>
      <c r="J95" s="9">
        <f t="shared" si="24"/>
        <v>0.97796639231823668</v>
      </c>
      <c r="K95" s="64">
        <f t="shared" si="25"/>
        <v>0.90288987983941826</v>
      </c>
      <c r="L95" s="65">
        <f t="shared" si="22"/>
        <v>2.1529254646521449E-2</v>
      </c>
      <c r="M95" s="65">
        <f t="shared" ref="M95:M105" si="28">L95+M94</f>
        <v>1.4126982388593536</v>
      </c>
      <c r="N95" s="4">
        <f t="shared" ref="N95:N105" si="29">ABS((H95-H94)-(E95-E94))</f>
        <v>3.9816899999991051E-2</v>
      </c>
      <c r="O95" s="9">
        <f t="shared" ref="O95:O105" si="30">N95/($G$12-1)</f>
        <v>0.26806534818942679</v>
      </c>
      <c r="P95" s="9">
        <f t="shared" si="20"/>
        <v>29.531755783292919</v>
      </c>
      <c r="Q95" s="9">
        <f t="shared" ref="Q95:Q105" si="31">O95/$C$4</f>
        <v>5.9012734879345472E-3</v>
      </c>
      <c r="R95" s="9">
        <f t="shared" si="21"/>
        <v>0.65012120601635437</v>
      </c>
      <c r="S95" s="7"/>
      <c r="T95" s="7">
        <f t="shared" ref="T95:T105" si="32">IF(ABS((F95-R95))&gt;$L$4,F95,"")</f>
        <v>1.4529444138690149</v>
      </c>
      <c r="U95" s="37">
        <f t="shared" ref="U95:U105" si="33">R95/M95</f>
        <v>0.46019821369727038</v>
      </c>
      <c r="V95" s="86" t="str">
        <f t="shared" ref="V95:V105" si="34">IF(F95&lt;=$L$5,(R95-F95),"")</f>
        <v/>
      </c>
      <c r="W95" s="87" t="str">
        <f t="shared" ref="W95:W105" si="35">IF(F95&lt;=$L$5,$W$29,"")</f>
        <v/>
      </c>
      <c r="X95" s="7"/>
    </row>
    <row r="96" spans="2:24">
      <c r="B96" s="75"/>
      <c r="C96" s="76"/>
      <c r="D96" s="61">
        <v>67</v>
      </c>
      <c r="E96" s="4">
        <f t="shared" si="26"/>
        <v>66.811267700000002</v>
      </c>
      <c r="F96" s="9">
        <f t="shared" si="23"/>
        <v>1.4749587231700607</v>
      </c>
      <c r="G96" s="62">
        <v>8008.5007516741798</v>
      </c>
      <c r="H96" s="63">
        <v>71.004000000000005</v>
      </c>
      <c r="I96" s="9">
        <f t="shared" si="27"/>
        <v>1.0597611940298508</v>
      </c>
      <c r="J96" s="9">
        <f t="shared" si="24"/>
        <v>0.96248098698665829</v>
      </c>
      <c r="K96" s="64">
        <f t="shared" si="25"/>
        <v>0.88808840639944364</v>
      </c>
      <c r="L96" s="65">
        <f t="shared" si="22"/>
        <v>2.118835414390002E-2</v>
      </c>
      <c r="M96" s="65">
        <f t="shared" si="28"/>
        <v>1.4338865930032536</v>
      </c>
      <c r="N96" s="4">
        <f t="shared" si="29"/>
        <v>2.2816900000009355E-2</v>
      </c>
      <c r="O96" s="9">
        <f t="shared" si="30"/>
        <v>0.1536136726643012</v>
      </c>
      <c r="P96" s="9">
        <f t="shared" ref="P96:P105" si="36">O96+P95</f>
        <v>29.685369455957222</v>
      </c>
      <c r="Q96" s="9">
        <f t="shared" si="31"/>
        <v>3.3816989029015125E-3</v>
      </c>
      <c r="R96" s="9">
        <f t="shared" ref="R96:R105" si="37">Q96+R95</f>
        <v>0.65350290491925589</v>
      </c>
      <c r="S96" s="7"/>
      <c r="T96" s="7">
        <f t="shared" si="32"/>
        <v>1.4749587231700607</v>
      </c>
      <c r="U96" s="37">
        <f t="shared" si="33"/>
        <v>0.45575633952368855</v>
      </c>
      <c r="V96" s="86" t="str">
        <f t="shared" si="34"/>
        <v/>
      </c>
      <c r="W96" s="87" t="str">
        <f t="shared" si="35"/>
        <v/>
      </c>
      <c r="X96" s="7"/>
    </row>
    <row r="97" spans="2:24">
      <c r="B97" s="75"/>
      <c r="C97" s="76"/>
      <c r="D97" s="61">
        <v>68</v>
      </c>
      <c r="E97" s="4">
        <f t="shared" si="26"/>
        <v>67.808450800000003</v>
      </c>
      <c r="F97" s="9">
        <f t="shared" si="23"/>
        <v>1.4969730324711064</v>
      </c>
      <c r="G97" s="62">
        <v>8128.0306136394702</v>
      </c>
      <c r="H97" s="63">
        <v>72.001000000000005</v>
      </c>
      <c r="I97" s="9">
        <f t="shared" si="27"/>
        <v>1.0588382352941177</v>
      </c>
      <c r="J97" s="9">
        <f t="shared" si="24"/>
        <v>0.94159803336064762</v>
      </c>
      <c r="K97" s="64">
        <f t="shared" si="25"/>
        <v>0.86806288351003558</v>
      </c>
      <c r="L97" s="65">
        <f t="shared" si="22"/>
        <v>2.0728630343657628E-2</v>
      </c>
      <c r="M97" s="65">
        <f t="shared" si="28"/>
        <v>1.4546152233469112</v>
      </c>
      <c r="N97" s="4">
        <f t="shared" si="29"/>
        <v>1.831000000009908E-4</v>
      </c>
      <c r="O97" s="9">
        <f t="shared" si="30"/>
        <v>1.2327118699286153E-3</v>
      </c>
      <c r="P97" s="9">
        <f t="shared" si="36"/>
        <v>29.68660216782715</v>
      </c>
      <c r="Q97" s="9">
        <f t="shared" si="31"/>
        <v>2.713730038367893E-5</v>
      </c>
      <c r="R97" s="9">
        <f t="shared" si="37"/>
        <v>0.65353004221963962</v>
      </c>
      <c r="S97" s="7"/>
      <c r="T97" s="7">
        <f t="shared" si="32"/>
        <v>1.4969730324711064</v>
      </c>
      <c r="U97" s="37">
        <f t="shared" si="33"/>
        <v>0.44928035382163689</v>
      </c>
      <c r="V97" s="86" t="str">
        <f t="shared" si="34"/>
        <v/>
      </c>
      <c r="W97" s="87" t="str">
        <f t="shared" si="35"/>
        <v/>
      </c>
      <c r="X97" s="7"/>
    </row>
    <row r="98" spans="2:24">
      <c r="B98" s="75"/>
      <c r="C98" s="76"/>
      <c r="D98" s="61">
        <v>69</v>
      </c>
      <c r="E98" s="4">
        <f t="shared" si="26"/>
        <v>68.805633900000004</v>
      </c>
      <c r="F98" s="9">
        <f t="shared" si="23"/>
        <v>1.518987341772152</v>
      </c>
      <c r="G98" s="62">
        <v>8247.5604756047596</v>
      </c>
      <c r="H98" s="63">
        <v>73.02</v>
      </c>
      <c r="I98" s="9">
        <f t="shared" si="27"/>
        <v>1.0582608695652174</v>
      </c>
      <c r="J98" s="9">
        <f t="shared" si="24"/>
        <v>0.9629005751848726</v>
      </c>
      <c r="K98" s="64">
        <f t="shared" si="25"/>
        <v>0.88721773149119232</v>
      </c>
      <c r="L98" s="65">
        <f t="shared" si="22"/>
        <v>2.1197591088274577E-2</v>
      </c>
      <c r="M98" s="65">
        <f t="shared" si="28"/>
        <v>1.4758128144351859</v>
      </c>
      <c r="N98" s="4">
        <f t="shared" si="29"/>
        <v>2.1816899999990369E-2</v>
      </c>
      <c r="O98" s="9">
        <f t="shared" si="30"/>
        <v>0.14688122116268817</v>
      </c>
      <c r="P98" s="9">
        <f t="shared" si="36"/>
        <v>29.833483388989837</v>
      </c>
      <c r="Q98" s="9">
        <f t="shared" si="31"/>
        <v>3.2334886331907139E-3</v>
      </c>
      <c r="R98" s="9">
        <f t="shared" si="37"/>
        <v>0.65676353085283035</v>
      </c>
      <c r="S98" s="7"/>
      <c r="T98" s="7">
        <f t="shared" si="32"/>
        <v>1.518987341772152</v>
      </c>
      <c r="U98" s="37">
        <f t="shared" si="33"/>
        <v>0.44501817874794841</v>
      </c>
      <c r="V98" s="86" t="str">
        <f t="shared" si="34"/>
        <v/>
      </c>
      <c r="W98" s="87" t="str">
        <f t="shared" si="35"/>
        <v/>
      </c>
      <c r="X98" s="7"/>
    </row>
    <row r="99" spans="2:24">
      <c r="B99" s="75"/>
      <c r="C99" s="76"/>
      <c r="D99" s="61">
        <v>70</v>
      </c>
      <c r="E99" s="4">
        <f t="shared" si="26"/>
        <v>69.802817000000005</v>
      </c>
      <c r="F99" s="9">
        <f t="shared" si="23"/>
        <v>1.5410016510731976</v>
      </c>
      <c r="G99" s="62">
        <v>8367.09033757004</v>
      </c>
      <c r="H99" s="63">
        <v>74.016000000000005</v>
      </c>
      <c r="I99" s="9">
        <f t="shared" si="27"/>
        <v>1.0573714285714286</v>
      </c>
      <c r="J99" s="9">
        <f t="shared" si="24"/>
        <v>0.94195849546044974</v>
      </c>
      <c r="K99" s="64">
        <f t="shared" si="25"/>
        <v>0.86719220860180901</v>
      </c>
      <c r="L99" s="65">
        <f t="shared" si="22"/>
        <v>2.0736565667813976E-2</v>
      </c>
      <c r="M99" s="65">
        <f t="shared" si="28"/>
        <v>1.4965493801029999</v>
      </c>
      <c r="N99" s="4">
        <f t="shared" si="29"/>
        <v>1.1830999999915548E-3</v>
      </c>
      <c r="O99" s="9">
        <f t="shared" si="30"/>
        <v>7.9651633713503124E-3</v>
      </c>
      <c r="P99" s="9">
        <f t="shared" si="36"/>
        <v>29.841448552361186</v>
      </c>
      <c r="Q99" s="9">
        <f t="shared" si="31"/>
        <v>1.7534757009026556E-4</v>
      </c>
      <c r="R99" s="9">
        <f t="shared" si="37"/>
        <v>0.65693887842292065</v>
      </c>
      <c r="S99" s="7"/>
      <c r="T99" s="7">
        <f t="shared" si="32"/>
        <v>1.5410016510731976</v>
      </c>
      <c r="U99" s="37">
        <f t="shared" si="33"/>
        <v>0.43896906253618367</v>
      </c>
      <c r="V99" s="86" t="str">
        <f t="shared" si="34"/>
        <v/>
      </c>
      <c r="W99" s="87" t="str">
        <f t="shared" si="35"/>
        <v/>
      </c>
      <c r="X99" s="7"/>
    </row>
    <row r="100" spans="2:24">
      <c r="B100" s="75"/>
      <c r="C100" s="76"/>
      <c r="D100" s="61">
        <v>71</v>
      </c>
      <c r="E100" s="4">
        <f t="shared" si="26"/>
        <v>70.800000100000005</v>
      </c>
      <c r="F100" s="9">
        <f t="shared" si="23"/>
        <v>1.5630159603742433</v>
      </c>
      <c r="G100" s="62">
        <v>8486.6201995353294</v>
      </c>
      <c r="H100" s="63">
        <v>75.013000000000005</v>
      </c>
      <c r="I100" s="9">
        <f t="shared" si="27"/>
        <v>1.0565211267605634</v>
      </c>
      <c r="J100" s="9">
        <f t="shared" si="24"/>
        <v>0.94366309839627782</v>
      </c>
      <c r="K100" s="64">
        <f t="shared" si="25"/>
        <v>0.86806288351003558</v>
      </c>
      <c r="L100" s="65">
        <f t="shared" si="22"/>
        <v>2.0774091324078765E-2</v>
      </c>
      <c r="M100" s="65">
        <f t="shared" si="28"/>
        <v>1.5173234714270787</v>
      </c>
      <c r="N100" s="4">
        <f t="shared" si="29"/>
        <v>1.831000000009908E-4</v>
      </c>
      <c r="O100" s="9">
        <f t="shared" si="30"/>
        <v>1.2327118699286153E-3</v>
      </c>
      <c r="P100" s="9">
        <f t="shared" si="36"/>
        <v>29.842681264231114</v>
      </c>
      <c r="Q100" s="9">
        <f t="shared" si="31"/>
        <v>2.713730038367893E-5</v>
      </c>
      <c r="R100" s="9">
        <f t="shared" si="37"/>
        <v>0.65696601572330438</v>
      </c>
      <c r="S100" s="7"/>
      <c r="T100" s="7">
        <f t="shared" si="32"/>
        <v>1.5630159603742433</v>
      </c>
      <c r="U100" s="37">
        <f t="shared" si="33"/>
        <v>0.43297690182398108</v>
      </c>
      <c r="V100" s="86" t="str">
        <f t="shared" si="34"/>
        <v/>
      </c>
      <c r="W100" s="87" t="str">
        <f t="shared" si="35"/>
        <v/>
      </c>
      <c r="X100" s="7"/>
    </row>
    <row r="101" spans="2:24">
      <c r="B101" s="75"/>
      <c r="C101" s="76"/>
      <c r="D101" s="61">
        <v>72</v>
      </c>
      <c r="E101" s="4">
        <f t="shared" si="26"/>
        <v>71.797183200000006</v>
      </c>
      <c r="F101" s="9">
        <f t="shared" si="23"/>
        <v>1.5850302696752889</v>
      </c>
      <c r="G101" s="62">
        <v>8606.1500615006207</v>
      </c>
      <c r="H101" s="63">
        <v>76.031000000000006</v>
      </c>
      <c r="I101" s="9">
        <f t="shared" si="27"/>
        <v>1.0559861111111113</v>
      </c>
      <c r="J101" s="9">
        <f t="shared" si="24"/>
        <v>0.96402783075324583</v>
      </c>
      <c r="K101" s="64">
        <f t="shared" si="25"/>
        <v>0.88634705658296575</v>
      </c>
      <c r="L101" s="65">
        <f t="shared" si="22"/>
        <v>2.122240684101807E-2</v>
      </c>
      <c r="M101" s="65">
        <f t="shared" si="28"/>
        <v>1.5385458782680967</v>
      </c>
      <c r="N101" s="4">
        <f t="shared" si="29"/>
        <v>2.0816899999999805E-2</v>
      </c>
      <c r="O101" s="9">
        <f t="shared" si="30"/>
        <v>0.14014876966126646</v>
      </c>
      <c r="P101" s="9">
        <f t="shared" si="36"/>
        <v>29.98283003389238</v>
      </c>
      <c r="Q101" s="9">
        <f t="shared" si="31"/>
        <v>3.0852783634841272E-3</v>
      </c>
      <c r="R101" s="9">
        <f t="shared" si="37"/>
        <v>0.66005129408678853</v>
      </c>
      <c r="S101" s="7"/>
      <c r="T101" s="7">
        <f t="shared" si="32"/>
        <v>1.5850302696752889</v>
      </c>
      <c r="U101" s="37">
        <f t="shared" si="33"/>
        <v>0.42900982246287778</v>
      </c>
      <c r="V101" s="86" t="str">
        <f t="shared" si="34"/>
        <v/>
      </c>
      <c r="W101" s="87" t="str">
        <f t="shared" si="35"/>
        <v/>
      </c>
      <c r="X101" s="7"/>
    </row>
    <row r="102" spans="2:24">
      <c r="B102" s="75"/>
      <c r="C102" s="76"/>
      <c r="D102" s="61">
        <v>73</v>
      </c>
      <c r="E102" s="4">
        <f t="shared" si="26"/>
        <v>72.794366299999993</v>
      </c>
      <c r="F102" s="9">
        <f t="shared" si="23"/>
        <v>1.6070445789763348</v>
      </c>
      <c r="G102" s="62">
        <v>8725.6799234658993</v>
      </c>
      <c r="H102" s="63">
        <v>76.992999999999995</v>
      </c>
      <c r="I102" s="9">
        <f t="shared" si="27"/>
        <v>1.0546986301369863</v>
      </c>
      <c r="J102" s="9">
        <f t="shared" si="24"/>
        <v>0.91210889301623788</v>
      </c>
      <c r="K102" s="64">
        <f t="shared" si="25"/>
        <v>0.83758926172181025</v>
      </c>
      <c r="L102" s="65">
        <f t="shared" si="22"/>
        <v>2.0079447287093845E-2</v>
      </c>
      <c r="M102" s="65">
        <f t="shared" si="28"/>
        <v>1.5586253255551905</v>
      </c>
      <c r="N102" s="4">
        <f t="shared" si="29"/>
        <v>3.518309999999758E-2</v>
      </c>
      <c r="O102" s="9">
        <f t="shared" si="30"/>
        <v>0.23686851442188853</v>
      </c>
      <c r="P102" s="9">
        <f t="shared" si="36"/>
        <v>30.21969854831427</v>
      </c>
      <c r="Q102" s="9">
        <f t="shared" si="31"/>
        <v>5.2144967401626533E-3</v>
      </c>
      <c r="R102" s="9">
        <f t="shared" si="37"/>
        <v>0.66526579082695114</v>
      </c>
      <c r="S102" s="7"/>
      <c r="T102" s="7">
        <f t="shared" si="32"/>
        <v>1.6070445789763348</v>
      </c>
      <c r="U102" s="37">
        <f t="shared" si="33"/>
        <v>0.42682855200622383</v>
      </c>
      <c r="V102" s="86" t="str">
        <f t="shared" si="34"/>
        <v/>
      </c>
      <c r="W102" s="87" t="str">
        <f t="shared" si="35"/>
        <v/>
      </c>
      <c r="X102" s="7"/>
    </row>
    <row r="103" spans="2:24">
      <c r="B103" s="75"/>
      <c r="C103" s="76"/>
      <c r="D103" s="61">
        <v>74</v>
      </c>
      <c r="E103" s="4">
        <f t="shared" si="26"/>
        <v>73.791549399999994</v>
      </c>
      <c r="F103" s="9">
        <f t="shared" si="23"/>
        <v>1.6290588882773804</v>
      </c>
      <c r="G103" s="62">
        <v>8845.2097854311905</v>
      </c>
      <c r="H103" s="63">
        <v>77.177999999999997</v>
      </c>
      <c r="I103" s="9">
        <f t="shared" si="27"/>
        <v>1.0429459459459458</v>
      </c>
      <c r="J103" s="9">
        <f t="shared" si="24"/>
        <v>0.17738215553655406</v>
      </c>
      <c r="K103" s="64">
        <f t="shared" si="25"/>
        <v>0.16107485802342886</v>
      </c>
      <c r="L103" s="65">
        <f t="shared" si="22"/>
        <v>3.904945636467894E-3</v>
      </c>
      <c r="M103" s="65">
        <f t="shared" si="28"/>
        <v>1.5625302711916584</v>
      </c>
      <c r="N103" s="4">
        <f t="shared" si="29"/>
        <v>0.8121830999999986</v>
      </c>
      <c r="O103" s="9">
        <f t="shared" si="30"/>
        <v>5.4679833310759154</v>
      </c>
      <c r="P103" s="9">
        <f t="shared" si="36"/>
        <v>35.687681879390183</v>
      </c>
      <c r="Q103" s="9">
        <f t="shared" si="31"/>
        <v>0.12037387630326726</v>
      </c>
      <c r="R103" s="9">
        <f t="shared" si="37"/>
        <v>0.78563966713021838</v>
      </c>
      <c r="S103" s="7"/>
      <c r="T103" s="7">
        <f t="shared" si="32"/>
        <v>1.6290588882773804</v>
      </c>
      <c r="U103" s="37">
        <f t="shared" si="33"/>
        <v>0.50279964594289295</v>
      </c>
      <c r="V103" s="86" t="str">
        <f t="shared" si="34"/>
        <v/>
      </c>
      <c r="W103" s="87" t="str">
        <f t="shared" si="35"/>
        <v/>
      </c>
      <c r="X103" s="7"/>
    </row>
    <row r="104" spans="2:24">
      <c r="B104" s="75"/>
      <c r="C104" s="76"/>
      <c r="D104" s="61">
        <v>75</v>
      </c>
      <c r="E104" s="4">
        <f t="shared" si="26"/>
        <v>74.788732499999995</v>
      </c>
      <c r="F104" s="9">
        <f t="shared" si="23"/>
        <v>1.6510731975784261</v>
      </c>
      <c r="G104" s="62">
        <v>8964.73964739648</v>
      </c>
      <c r="H104" s="63">
        <v>77.183999999999997</v>
      </c>
      <c r="I104" s="9">
        <f t="shared" si="27"/>
        <v>1.02912</v>
      </c>
      <c r="J104" s="9">
        <f t="shared" si="24"/>
        <v>5.8302238805972356E-3</v>
      </c>
      <c r="K104" s="64">
        <f t="shared" si="25"/>
        <v>5.2240494494086376E-3</v>
      </c>
      <c r="L104" s="65">
        <f t="shared" si="22"/>
        <v>1.2834835180181036E-4</v>
      </c>
      <c r="M104" s="65">
        <f t="shared" si="28"/>
        <v>1.5626586195434602</v>
      </c>
      <c r="N104" s="4">
        <f t="shared" si="29"/>
        <v>0.99118310000000065</v>
      </c>
      <c r="O104" s="9">
        <f t="shared" si="30"/>
        <v>6.6730921498417839</v>
      </c>
      <c r="P104" s="9">
        <f t="shared" si="36"/>
        <v>42.360774029231969</v>
      </c>
      <c r="Q104" s="9">
        <f t="shared" si="31"/>
        <v>0.1469035145809969</v>
      </c>
      <c r="R104" s="9">
        <f t="shared" si="37"/>
        <v>0.93254318171121531</v>
      </c>
      <c r="S104" s="7"/>
      <c r="T104" s="7">
        <f t="shared" si="32"/>
        <v>1.6510731975784261</v>
      </c>
      <c r="U104" s="37">
        <f t="shared" si="33"/>
        <v>0.59676705458781731</v>
      </c>
      <c r="V104" s="86" t="str">
        <f t="shared" si="34"/>
        <v/>
      </c>
      <c r="W104" s="87" t="str">
        <f t="shared" si="35"/>
        <v/>
      </c>
      <c r="X104" s="7"/>
    </row>
    <row r="105" spans="2:24" ht="16" thickBot="1">
      <c r="B105" s="81"/>
      <c r="C105" s="82"/>
      <c r="D105" s="66">
        <v>76</v>
      </c>
      <c r="E105" s="49">
        <f t="shared" si="26"/>
        <v>75.785915599999996</v>
      </c>
      <c r="F105" s="67">
        <f t="shared" si="23"/>
        <v>1.6730875068794717</v>
      </c>
      <c r="G105" s="62">
        <v>9084.2695093617604</v>
      </c>
      <c r="H105" s="69">
        <v>77.183999999999997</v>
      </c>
      <c r="I105" s="67">
        <f t="shared" si="27"/>
        <v>1.0155789473684209</v>
      </c>
      <c r="J105" s="67">
        <f t="shared" si="24"/>
        <v>0</v>
      </c>
      <c r="K105" s="70">
        <f t="shared" si="25"/>
        <v>0</v>
      </c>
      <c r="L105" s="71">
        <f t="shared" si="22"/>
        <v>0</v>
      </c>
      <c r="M105" s="71">
        <f t="shared" si="28"/>
        <v>1.5626586195434602</v>
      </c>
      <c r="N105" s="4">
        <f t="shared" si="29"/>
        <v>0.99718310000000088</v>
      </c>
      <c r="O105" s="67">
        <f t="shared" si="30"/>
        <v>6.7134868588506968</v>
      </c>
      <c r="P105" s="67">
        <f t="shared" si="36"/>
        <v>49.074260888082662</v>
      </c>
      <c r="Q105" s="67">
        <f t="shared" si="31"/>
        <v>0.14779277619924486</v>
      </c>
      <c r="R105" s="67">
        <f t="shared" si="37"/>
        <v>1.0803359579104601</v>
      </c>
      <c r="S105" s="48"/>
      <c r="T105" s="7">
        <f t="shared" si="32"/>
        <v>1.6730875068794717</v>
      </c>
      <c r="U105" s="50">
        <f t="shared" si="33"/>
        <v>0.69134483014984205</v>
      </c>
      <c r="V105" s="86" t="str">
        <f t="shared" si="34"/>
        <v/>
      </c>
      <c r="W105" s="87" t="str">
        <f t="shared" si="35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tabColor theme="7"/>
  </sheetPr>
  <dimension ref="B1:Y106"/>
  <sheetViews>
    <sheetView view="pageBreakPreview" zoomScale="113" zoomScaleNormal="80" zoomScaleSheetLayoutView="85" workbookViewId="0">
      <selection activeCell="I12" sqref="I12:L22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0.6640625" customWidth="1"/>
    <col min="10" max="10" width="24.33203125" bestFit="1" customWidth="1"/>
  </cols>
  <sheetData>
    <row r="1" spans="2:23" s="30" customFormat="1" ht="27" thickBot="1">
      <c r="B1" s="120" t="s">
        <v>67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5.7193175564116674E-3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23.5</v>
      </c>
      <c r="D5" s="21" t="s">
        <v>28</v>
      </c>
      <c r="E5" s="7"/>
      <c r="F5" s="20">
        <f>(C11/C6)</f>
        <v>36.954989103992901</v>
      </c>
      <c r="G5" s="7"/>
      <c r="H5" s="37"/>
      <c r="I5" s="7"/>
      <c r="J5" s="34" t="s">
        <v>55</v>
      </c>
      <c r="K5" s="35"/>
      <c r="L5" s="13">
        <v>0.28610000000000002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0.99742960000000003</v>
      </c>
      <c r="D6" s="26" t="s">
        <v>15</v>
      </c>
      <c r="E6" s="7"/>
      <c r="F6" s="20">
        <f>100-F5</f>
        <v>63.045010896007099</v>
      </c>
      <c r="G6" s="7"/>
      <c r="H6" s="37"/>
      <c r="I6" s="7"/>
      <c r="J6" s="107" t="s">
        <v>87</v>
      </c>
      <c r="K6" s="35"/>
      <c r="L6" s="28">
        <v>0.25979999999999998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107" t="s">
        <v>91</v>
      </c>
      <c r="K7" s="35"/>
      <c r="L7" s="96">
        <f>L5-L6</f>
        <v>2.6300000000000046E-2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0.54923354709645367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0.54923354709645367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116.84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36.86</v>
      </c>
      <c r="D11" s="9">
        <f>(C11/C6)</f>
        <v>36.954989103992901</v>
      </c>
      <c r="E11" s="7"/>
      <c r="F11" s="7" t="s">
        <v>11</v>
      </c>
      <c r="G11" s="12">
        <f>(C11/C6)+D12</f>
        <v>99.954989103992901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63</v>
      </c>
      <c r="E12" s="7"/>
      <c r="F12" s="7" t="s">
        <v>12</v>
      </c>
      <c r="G12" s="13">
        <f>G10/G11</f>
        <v>1.1689261441311347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0.06</v>
      </c>
      <c r="D13" s="7"/>
      <c r="E13" s="7"/>
      <c r="F13" s="7" t="s">
        <v>13</v>
      </c>
      <c r="G13" s="19">
        <f>1174/1000</f>
        <v>1.1739999999999999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99.954989103992901</v>
      </c>
      <c r="E14" s="16"/>
      <c r="F14" s="18" t="s">
        <v>16</v>
      </c>
      <c r="G14" s="17">
        <f>(G12-G13)/G13</f>
        <v>-4.3218533806347681E-3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0.68401232454638827</v>
      </c>
      <c r="K16" s="148">
        <f>(G10-C11-C13)/G10</f>
        <v>0.68401232454638827</v>
      </c>
      <c r="L16" s="147">
        <f>(G10-C11-C13)/G10</f>
        <v>0.68401232454638827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191.48</v>
      </c>
      <c r="D18" s="5">
        <v>115.44</v>
      </c>
      <c r="E18" s="23">
        <f>C18-D18</f>
        <v>76.039999999999992</v>
      </c>
      <c r="F18" s="84" t="s">
        <v>3</v>
      </c>
      <c r="G18" s="4">
        <f>E18/C4</f>
        <v>1.6739680792515135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0.58772699643723192</v>
      </c>
      <c r="K19" s="147">
        <f t="shared" ref="K19:L19" si="0">1-K16+(K17*K18*K16*(1-K16))/(K17*K16+K18*(1-K16))</f>
        <v>0.58584959671073</v>
      </c>
      <c r="L19" s="147">
        <f t="shared" si="0"/>
        <v>0.58379125284117328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I20" s="7" t="s">
        <v>123</v>
      </c>
      <c r="J20" s="146">
        <f>(J14^J19)*(J15^(1-J19))</f>
        <v>26.195675074994327</v>
      </c>
      <c r="K20" s="146">
        <f t="shared" ref="K20:L20" si="1">(K14^K19)*(K15^(1-K19))</f>
        <v>20.228884717360899</v>
      </c>
      <c r="L20" s="146">
        <f t="shared" si="1"/>
        <v>15.920337089085319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>
      <c r="B21" s="40" t="s">
        <v>0</v>
      </c>
      <c r="C21" s="7"/>
      <c r="D21" s="5">
        <v>9088</v>
      </c>
      <c r="I21" s="145" t="s">
        <v>124</v>
      </c>
      <c r="J21" s="146">
        <f>J20/J14</f>
        <v>22.951394652097594</v>
      </c>
      <c r="K21" s="146">
        <f t="shared" ref="K21:L21" si="2">K20/K14</f>
        <v>20.131044080856778</v>
      </c>
      <c r="L21" s="146">
        <f t="shared" si="2"/>
        <v>17.833130818929551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>
      <c r="B22" s="40" t="s">
        <v>9</v>
      </c>
      <c r="C22" s="7"/>
      <c r="D22" s="10">
        <f>E18</f>
        <v>76.039999999999992</v>
      </c>
      <c r="I22" s="145" t="s">
        <v>125</v>
      </c>
      <c r="J22" s="146">
        <f>(J20-J14)/(J14+J20)</f>
        <v>0.91649755560998847</v>
      </c>
      <c r="K22" s="146">
        <f t="shared" ref="K22:L22" si="3">(K20-K14)/(K14+K20)</f>
        <v>0.90535252340835082</v>
      </c>
      <c r="L22" s="146">
        <f t="shared" si="3"/>
        <v>0.89380416781315186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119.51604418726987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6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98">
        <f>AVERAGE(V30:V105)</f>
        <v>-1.5284671563282228E-2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 t="shared" ref="S29:S92" si="5">SLOPE(R29:R33,F29:F33)</f>
        <v>0.89945958798449643</v>
      </c>
      <c r="T29" s="7"/>
      <c r="U29" s="37"/>
      <c r="V29" s="100" t="s">
        <v>86</v>
      </c>
      <c r="W29" s="83">
        <f>STDEV(V30:V105)</f>
        <v>4.1884881041480346E-3</v>
      </c>
      <c r="X29" s="7"/>
    </row>
    <row r="30" spans="2:25">
      <c r="B30" s="75"/>
      <c r="C30" s="76"/>
      <c r="D30" s="61">
        <v>1</v>
      </c>
      <c r="E30" s="4">
        <f>D30*$C$6</f>
        <v>0.99742960000000003</v>
      </c>
      <c r="F30" s="9">
        <f t="shared" ref="F30:F93" si="6">D30/$C$4</f>
        <v>2.2014309301045681E-2</v>
      </c>
      <c r="G30" s="62">
        <v>119.51604418726987</v>
      </c>
      <c r="H30" s="63">
        <v>0.90300000000000002</v>
      </c>
      <c r="I30" s="9">
        <f>H30/D30</f>
        <v>0.90300000000000002</v>
      </c>
      <c r="J30" s="9">
        <f t="shared" ref="J30:J93" si="7">(H30-H29)/I30</f>
        <v>1</v>
      </c>
      <c r="K30" s="64">
        <f t="shared" ref="K30:K93" si="8">(H30-H29)/$G$12</f>
        <v>0.77250389559145483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9.4429600000000002E-2</v>
      </c>
      <c r="O30" s="9">
        <f>N30/($G$12-1)</f>
        <v>0.55899932177872824</v>
      </c>
      <c r="P30" s="9">
        <f>O30</f>
        <v>0.55899932177872824</v>
      </c>
      <c r="Q30" s="9">
        <f>O30/$C$4</f>
        <v>1.2305983968711685E-2</v>
      </c>
      <c r="R30" s="9">
        <f>Q30</f>
        <v>1.2305983968711685E-2</v>
      </c>
      <c r="S30" s="7">
        <f t="shared" si="5"/>
        <v>0.92034540183022684</v>
      </c>
      <c r="T30" s="7">
        <f>IF(ABS((F30-R30))&gt;$L$4,F30,"")</f>
        <v>2.2014309301045681E-2</v>
      </c>
      <c r="U30" s="37">
        <f>R30/M30</f>
        <v>0.55899932177872824</v>
      </c>
      <c r="V30" s="86">
        <f>IF(F30&lt;=$L$5,(R30-F30),"")</f>
        <v>-9.7083253323339957E-3</v>
      </c>
      <c r="W30" s="87">
        <f>IF(F30&lt;=$L$5,$W$29,"")</f>
        <v>4.1884881041480346E-3</v>
      </c>
      <c r="X30" s="7"/>
    </row>
    <row r="31" spans="2:25">
      <c r="B31" s="75"/>
      <c r="C31" s="76"/>
      <c r="D31" s="61">
        <v>2</v>
      </c>
      <c r="E31" s="4">
        <f t="shared" ref="E31:E94" si="9">D31*$C$6</f>
        <v>1.9948592000000001</v>
      </c>
      <c r="F31" s="9">
        <f t="shared" si="6"/>
        <v>4.4028618602091361E-2</v>
      </c>
      <c r="G31" s="62">
        <v>239.03208837453974</v>
      </c>
      <c r="H31" s="63">
        <v>2.0670000000000002</v>
      </c>
      <c r="I31" s="9">
        <f t="shared" ref="I31:I94" si="10">H31/D31</f>
        <v>1.0335000000000001</v>
      </c>
      <c r="J31" s="9">
        <f t="shared" si="7"/>
        <v>1.1262699564586358</v>
      </c>
      <c r="K31" s="64">
        <f t="shared" si="8"/>
        <v>0.99578575245675915</v>
      </c>
      <c r="L31" s="65">
        <f t="shared" si="4"/>
        <v>2.4794055177955659E-2</v>
      </c>
      <c r="M31" s="65">
        <f t="shared" ref="M31:M94" si="11">L31+M30</f>
        <v>4.6808364479001344E-2</v>
      </c>
      <c r="N31" s="4">
        <f t="shared" ref="N31:N94" si="12">ABS((H31-H30)-(E31-E30))</f>
        <v>0.16657040000000012</v>
      </c>
      <c r="O31" s="9">
        <f t="shared" ref="O31:O94" si="13">N31/($G$12-1)</f>
        <v>0.98605459123422678</v>
      </c>
      <c r="P31" s="9">
        <f>O31+P30</f>
        <v>1.545053913012955</v>
      </c>
      <c r="Q31" s="9">
        <f t="shared" ref="Q31:Q94" si="14">O31/$C$4</f>
        <v>2.1707310759146437E-2</v>
      </c>
      <c r="R31" s="9">
        <f>Q31+R30</f>
        <v>3.401329472785812E-2</v>
      </c>
      <c r="S31" s="7">
        <f t="shared" si="5"/>
        <v>0.92804107266132618</v>
      </c>
      <c r="T31" s="7">
        <f t="shared" ref="T31:T94" si="15">IF(ABS((F31-R31))&gt;$L$4,F31,"")</f>
        <v>4.4028618602091361E-2</v>
      </c>
      <c r="U31" s="37">
        <f t="shared" ref="U31:U94" si="16">R31/M31</f>
        <v>0.72664992905523951</v>
      </c>
      <c r="V31" s="86">
        <f t="shared" ref="V31:V94" si="17">IF(F31&lt;=$L$5,(R31-F31),"")</f>
        <v>-1.0015323874233241E-2</v>
      </c>
      <c r="W31" s="87">
        <f t="shared" ref="W31:W94" si="18">IF(F31&lt;=$L$5,$W$29,"")</f>
        <v>4.1884881041480346E-3</v>
      </c>
      <c r="X31" s="7"/>
    </row>
    <row r="32" spans="2:25">
      <c r="B32" s="75"/>
      <c r="C32" s="76"/>
      <c r="D32" s="61">
        <v>3</v>
      </c>
      <c r="E32" s="4">
        <f t="shared" si="9"/>
        <v>2.9922887999999999</v>
      </c>
      <c r="F32" s="9">
        <f t="shared" si="6"/>
        <v>6.6042927903137039E-2</v>
      </c>
      <c r="G32" s="62">
        <v>358.54813256181001</v>
      </c>
      <c r="H32" s="63">
        <v>3.2189999999999999</v>
      </c>
      <c r="I32" s="9">
        <f t="shared" si="10"/>
        <v>1.073</v>
      </c>
      <c r="J32" s="9">
        <f t="shared" si="7"/>
        <v>1.0736253494874182</v>
      </c>
      <c r="K32" s="64">
        <f t="shared" si="8"/>
        <v>0.98551991995720456</v>
      </c>
      <c r="L32" s="65">
        <f t="shared" si="4"/>
        <v>2.363512051705929E-2</v>
      </c>
      <c r="M32" s="65">
        <f t="shared" si="11"/>
        <v>7.0443484996060637E-2</v>
      </c>
      <c r="N32" s="4">
        <f t="shared" si="12"/>
        <v>0.15457039999999989</v>
      </c>
      <c r="O32" s="9">
        <f t="shared" si="13"/>
        <v>0.91501762971638845</v>
      </c>
      <c r="P32" s="9">
        <f t="shared" ref="P32:P95" si="19">O32+P31</f>
        <v>2.4600715427293434</v>
      </c>
      <c r="Q32" s="9">
        <f t="shared" si="14"/>
        <v>2.0143481116486263E-2</v>
      </c>
      <c r="R32" s="9">
        <f t="shared" ref="R32:R95" si="20">Q32+R31</f>
        <v>5.4156775844344383E-2</v>
      </c>
      <c r="S32" s="7">
        <f t="shared" si="5"/>
        <v>0.91797750311296566</v>
      </c>
      <c r="T32" s="7">
        <f t="shared" si="15"/>
        <v>6.6042927903137039E-2</v>
      </c>
      <c r="U32" s="37">
        <f t="shared" si="16"/>
        <v>0.76879750976790762</v>
      </c>
      <c r="V32" s="86">
        <f t="shared" si="17"/>
        <v>-1.1886152058792655E-2</v>
      </c>
      <c r="W32" s="87">
        <f t="shared" si="18"/>
        <v>4.1884881041480346E-3</v>
      </c>
      <c r="X32" s="7"/>
    </row>
    <row r="33" spans="2:24">
      <c r="B33" s="75"/>
      <c r="C33" s="76"/>
      <c r="D33" s="61">
        <v>4</v>
      </c>
      <c r="E33" s="4">
        <f t="shared" si="9"/>
        <v>3.9897184000000001</v>
      </c>
      <c r="F33" s="9">
        <f t="shared" si="6"/>
        <v>8.8057237204182723E-2</v>
      </c>
      <c r="G33" s="62">
        <v>478.06417674907999</v>
      </c>
      <c r="H33" s="63">
        <v>4.4000000000000004</v>
      </c>
      <c r="I33" s="9">
        <f t="shared" si="10"/>
        <v>1.1000000000000001</v>
      </c>
      <c r="J33" s="9">
        <f t="shared" si="7"/>
        <v>1.0736363636363639</v>
      </c>
      <c r="K33" s="64">
        <f t="shared" si="8"/>
        <v>1.0103290151644613</v>
      </c>
      <c r="L33" s="65">
        <f t="shared" si="4"/>
        <v>2.3635362985940871E-2</v>
      </c>
      <c r="M33" s="65">
        <f t="shared" si="11"/>
        <v>9.4078847982001501E-2</v>
      </c>
      <c r="N33" s="4">
        <f t="shared" si="12"/>
        <v>0.18357040000000024</v>
      </c>
      <c r="O33" s="9">
        <f t="shared" si="13"/>
        <v>1.0866902867178299</v>
      </c>
      <c r="P33" s="9">
        <f t="shared" si="19"/>
        <v>3.5467618294471732</v>
      </c>
      <c r="Q33" s="9">
        <f t="shared" si="14"/>
        <v>2.3922736086248321E-2</v>
      </c>
      <c r="R33" s="9">
        <f t="shared" si="20"/>
        <v>7.8079511930592704E-2</v>
      </c>
      <c r="S33" s="7">
        <f t="shared" si="5"/>
        <v>0.94580031304078427</v>
      </c>
      <c r="T33" s="7">
        <f t="shared" si="15"/>
        <v>8.8057237204182723E-2</v>
      </c>
      <c r="U33" s="37">
        <f t="shared" si="16"/>
        <v>0.82993694762855008</v>
      </c>
      <c r="V33" s="86">
        <f t="shared" si="17"/>
        <v>-9.9777252735900185E-3</v>
      </c>
      <c r="W33" s="87">
        <f t="shared" si="18"/>
        <v>4.1884881041480346E-3</v>
      </c>
      <c r="X33" s="7"/>
    </row>
    <row r="34" spans="2:24">
      <c r="B34" s="75"/>
      <c r="C34" s="76"/>
      <c r="D34" s="61">
        <v>5</v>
      </c>
      <c r="E34" s="4">
        <f t="shared" si="9"/>
        <v>4.9871480000000004</v>
      </c>
      <c r="F34" s="9">
        <f t="shared" si="6"/>
        <v>0.11007154650522841</v>
      </c>
      <c r="G34" s="62">
        <v>597.58022093634895</v>
      </c>
      <c r="H34" s="63">
        <v>5.5010000000000003</v>
      </c>
      <c r="I34" s="9">
        <f t="shared" si="10"/>
        <v>1.1002000000000001</v>
      </c>
      <c r="J34" s="9">
        <f t="shared" si="7"/>
        <v>1.0007271405199054</v>
      </c>
      <c r="K34" s="64">
        <f t="shared" si="8"/>
        <v>0.94189013183409942</v>
      </c>
      <c r="L34" s="65">
        <f t="shared" si="4"/>
        <v>2.2030316797356203E-2</v>
      </c>
      <c r="M34" s="65">
        <f t="shared" si="11"/>
        <v>0.1161091647793577</v>
      </c>
      <c r="N34" s="4">
        <f t="shared" si="12"/>
        <v>0.10357039999999973</v>
      </c>
      <c r="O34" s="9">
        <f t="shared" si="13"/>
        <v>0.61311054326558034</v>
      </c>
      <c r="P34" s="9">
        <f t="shared" si="19"/>
        <v>4.1598723727127531</v>
      </c>
      <c r="Q34" s="9">
        <f t="shared" si="14"/>
        <v>1.3497205135180636E-2</v>
      </c>
      <c r="R34" s="9">
        <f t="shared" si="20"/>
        <v>9.1576717065773333E-2</v>
      </c>
      <c r="S34" s="7">
        <f t="shared" si="5"/>
        <v>1.0328205909001342</v>
      </c>
      <c r="T34" s="7">
        <f t="shared" si="15"/>
        <v>0.11007154650522841</v>
      </c>
      <c r="U34" s="37">
        <f t="shared" si="16"/>
        <v>0.78871221957195725</v>
      </c>
      <c r="V34" s="86">
        <f t="shared" si="17"/>
        <v>-1.8494829439455074E-2</v>
      </c>
      <c r="W34" s="87">
        <f t="shared" si="18"/>
        <v>4.1884881041480346E-3</v>
      </c>
      <c r="X34" s="7"/>
    </row>
    <row r="35" spans="2:24">
      <c r="B35" s="75"/>
      <c r="C35" s="76"/>
      <c r="D35" s="61">
        <v>6</v>
      </c>
      <c r="E35" s="4">
        <f t="shared" si="9"/>
        <v>5.9845775999999997</v>
      </c>
      <c r="F35" s="9">
        <f t="shared" si="6"/>
        <v>0.13208585580627408</v>
      </c>
      <c r="G35" s="62">
        <v>717.09626512361899</v>
      </c>
      <c r="H35" s="63">
        <v>6.6970000000000001</v>
      </c>
      <c r="I35" s="9">
        <f t="shared" si="10"/>
        <v>1.1161666666666668</v>
      </c>
      <c r="J35" s="9">
        <f t="shared" si="7"/>
        <v>1.0715245632372701</v>
      </c>
      <c r="K35" s="64">
        <f t="shared" si="8"/>
        <v>1.0231613057889035</v>
      </c>
      <c r="L35" s="65">
        <f t="shared" si="4"/>
        <v>2.3588873158773147E-2</v>
      </c>
      <c r="M35" s="65">
        <f t="shared" si="11"/>
        <v>0.13969803793813085</v>
      </c>
      <c r="N35" s="4">
        <f t="shared" si="12"/>
        <v>0.19857040000000037</v>
      </c>
      <c r="O35" s="9">
        <f t="shared" si="13"/>
        <v>1.1754864886151268</v>
      </c>
      <c r="P35" s="9">
        <f t="shared" si="19"/>
        <v>5.3353588613278795</v>
      </c>
      <c r="Q35" s="9">
        <f t="shared" si="14"/>
        <v>2.5877523139573515E-2</v>
      </c>
      <c r="R35" s="9">
        <f t="shared" si="20"/>
        <v>0.11745424020534685</v>
      </c>
      <c r="S35" s="7">
        <f t="shared" si="5"/>
        <v>0.9765829963651802</v>
      </c>
      <c r="T35" s="7">
        <f t="shared" si="15"/>
        <v>0.13208585580627408</v>
      </c>
      <c r="U35" s="37">
        <f t="shared" si="16"/>
        <v>0.84077229672591913</v>
      </c>
      <c r="V35" s="86">
        <f t="shared" si="17"/>
        <v>-1.4631615600927225E-2</v>
      </c>
      <c r="W35" s="87">
        <f t="shared" si="18"/>
        <v>4.1884881041480346E-3</v>
      </c>
      <c r="X35" s="7"/>
    </row>
    <row r="36" spans="2:24">
      <c r="B36" s="75"/>
      <c r="C36" s="76"/>
      <c r="D36" s="61">
        <v>7</v>
      </c>
      <c r="E36" s="4">
        <f t="shared" si="9"/>
        <v>6.9820072</v>
      </c>
      <c r="F36" s="9">
        <f t="shared" si="6"/>
        <v>0.15410016510731978</v>
      </c>
      <c r="G36" s="62">
        <v>836.61230931088903</v>
      </c>
      <c r="H36" s="63">
        <v>7.8330000000000002</v>
      </c>
      <c r="I36" s="9">
        <f t="shared" si="10"/>
        <v>1.119</v>
      </c>
      <c r="J36" s="9">
        <f t="shared" si="7"/>
        <v>1.0151921358355676</v>
      </c>
      <c r="K36" s="64">
        <f t="shared" si="8"/>
        <v>0.97183214329113266</v>
      </c>
      <c r="L36" s="65">
        <f t="shared" si="4"/>
        <v>2.2348753678273367E-2</v>
      </c>
      <c r="M36" s="65">
        <f t="shared" si="11"/>
        <v>0.16204679161640423</v>
      </c>
      <c r="N36" s="4">
        <f t="shared" si="12"/>
        <v>0.13857039999999987</v>
      </c>
      <c r="O36" s="9">
        <f t="shared" si="13"/>
        <v>0.82030168102593903</v>
      </c>
      <c r="P36" s="9">
        <f t="shared" si="19"/>
        <v>6.1556605423538189</v>
      </c>
      <c r="Q36" s="9">
        <f t="shared" si="14"/>
        <v>1.8058374926272738E-2</v>
      </c>
      <c r="R36" s="9">
        <f t="shared" si="20"/>
        <v>0.13551261513161958</v>
      </c>
      <c r="S36" s="7">
        <f t="shared" si="5"/>
        <v>0.95527190790982963</v>
      </c>
      <c r="T36" s="7">
        <f t="shared" si="15"/>
        <v>0.15410016510731978</v>
      </c>
      <c r="U36" s="37">
        <f t="shared" si="16"/>
        <v>0.83625608245551619</v>
      </c>
      <c r="V36" s="86">
        <f t="shared" si="17"/>
        <v>-1.8587549975700196E-2</v>
      </c>
      <c r="W36" s="87">
        <f t="shared" si="18"/>
        <v>4.1884881041480346E-3</v>
      </c>
      <c r="X36" s="7"/>
    </row>
    <row r="37" spans="2:24">
      <c r="B37" s="75"/>
      <c r="C37" s="76"/>
      <c r="D37" s="61">
        <v>8</v>
      </c>
      <c r="E37" s="4">
        <f t="shared" si="9"/>
        <v>7.9794368000000002</v>
      </c>
      <c r="F37" s="9">
        <f t="shared" si="6"/>
        <v>0.17611447440836545</v>
      </c>
      <c r="G37" s="62">
        <v>956.12835349815896</v>
      </c>
      <c r="H37" s="63">
        <v>9.02</v>
      </c>
      <c r="I37" s="9">
        <f t="shared" si="10"/>
        <v>1.1274999999999999</v>
      </c>
      <c r="J37" s="9">
        <f t="shared" si="7"/>
        <v>1.0527716186252767</v>
      </c>
      <c r="K37" s="64">
        <f t="shared" si="8"/>
        <v>1.0154619314142375</v>
      </c>
      <c r="L37" s="65">
        <f t="shared" si="4"/>
        <v>2.3176040035779347E-2</v>
      </c>
      <c r="M37" s="65">
        <f t="shared" si="11"/>
        <v>0.18522283165218356</v>
      </c>
      <c r="N37" s="4">
        <f t="shared" si="12"/>
        <v>0.18957039999999914</v>
      </c>
      <c r="O37" s="9">
        <f t="shared" si="13"/>
        <v>1.1222087674767418</v>
      </c>
      <c r="P37" s="9">
        <f t="shared" si="19"/>
        <v>7.2778693098305602</v>
      </c>
      <c r="Q37" s="9">
        <f t="shared" si="14"/>
        <v>2.4704650907578247E-2</v>
      </c>
      <c r="R37" s="9">
        <f t="shared" si="20"/>
        <v>0.16021726603919784</v>
      </c>
      <c r="S37" s="7">
        <f t="shared" si="5"/>
        <v>0.93928859156831879</v>
      </c>
      <c r="T37" s="7">
        <f t="shared" si="15"/>
        <v>0.17611447440836545</v>
      </c>
      <c r="U37" s="37">
        <f t="shared" si="16"/>
        <v>0.86499739049480762</v>
      </c>
      <c r="V37" s="86">
        <f t="shared" si="17"/>
        <v>-1.5897208369167609E-2</v>
      </c>
      <c r="W37" s="87">
        <f t="shared" si="18"/>
        <v>4.1884881041480346E-3</v>
      </c>
      <c r="X37" s="7"/>
    </row>
    <row r="38" spans="2:24">
      <c r="B38" s="75"/>
      <c r="C38" s="76"/>
      <c r="D38" s="61">
        <v>9</v>
      </c>
      <c r="E38" s="4">
        <f t="shared" si="9"/>
        <v>8.9768664000000005</v>
      </c>
      <c r="F38" s="9">
        <f t="shared" si="6"/>
        <v>0.19812878370941112</v>
      </c>
      <c r="G38" s="62">
        <v>1075.64439768543</v>
      </c>
      <c r="H38" s="63">
        <v>10.199</v>
      </c>
      <c r="I38" s="9">
        <f t="shared" si="10"/>
        <v>1.1332222222222221</v>
      </c>
      <c r="J38" s="9">
        <f t="shared" si="7"/>
        <v>1.0403961172663989</v>
      </c>
      <c r="K38" s="64">
        <f t="shared" si="8"/>
        <v>1.0086180430812022</v>
      </c>
      <c r="L38" s="65">
        <f t="shared" si="4"/>
        <v>2.29036019211095E-2</v>
      </c>
      <c r="M38" s="65">
        <f t="shared" si="11"/>
        <v>0.20812643357329305</v>
      </c>
      <c r="N38" s="4">
        <f t="shared" si="12"/>
        <v>0.18157040000000002</v>
      </c>
      <c r="O38" s="9">
        <f t="shared" si="13"/>
        <v>1.0748507931315223</v>
      </c>
      <c r="P38" s="9">
        <f t="shared" si="19"/>
        <v>8.352720102962083</v>
      </c>
      <c r="Q38" s="9">
        <f t="shared" si="14"/>
        <v>2.36620978124716E-2</v>
      </c>
      <c r="R38" s="9">
        <f t="shared" si="20"/>
        <v>0.18387936385166945</v>
      </c>
      <c r="S38" s="7">
        <f t="shared" si="5"/>
        <v>0.89193061722309519</v>
      </c>
      <c r="T38" s="7">
        <f t="shared" si="15"/>
        <v>0.19812878370941112</v>
      </c>
      <c r="U38" s="37">
        <f t="shared" si="16"/>
        <v>0.88349836536700732</v>
      </c>
      <c r="V38" s="86">
        <f t="shared" si="17"/>
        <v>-1.4249419857741669E-2</v>
      </c>
      <c r="W38" s="87">
        <f t="shared" si="18"/>
        <v>4.1884881041480346E-3</v>
      </c>
      <c r="X38" s="7"/>
    </row>
    <row r="39" spans="2:24">
      <c r="B39" s="75"/>
      <c r="C39" s="76"/>
      <c r="D39" s="61">
        <v>10</v>
      </c>
      <c r="E39" s="4">
        <f t="shared" si="9"/>
        <v>9.9742960000000007</v>
      </c>
      <c r="F39" s="9">
        <f t="shared" si="6"/>
        <v>0.22014309301045681</v>
      </c>
      <c r="G39" s="62">
        <v>1195.1604418726999</v>
      </c>
      <c r="H39" s="63">
        <v>11.326000000000001</v>
      </c>
      <c r="I39" s="9">
        <f t="shared" si="10"/>
        <v>1.1326000000000001</v>
      </c>
      <c r="J39" s="9">
        <f t="shared" si="7"/>
        <v>0.99505562422744187</v>
      </c>
      <c r="K39" s="64">
        <f t="shared" si="8"/>
        <v>0.96413276891646749</v>
      </c>
      <c r="L39" s="65">
        <f t="shared" si="4"/>
        <v>2.1905462283487991E-2</v>
      </c>
      <c r="M39" s="65">
        <f t="shared" si="11"/>
        <v>0.23003189585678105</v>
      </c>
      <c r="N39" s="4">
        <f t="shared" si="12"/>
        <v>0.12957040000000042</v>
      </c>
      <c r="O39" s="9">
        <f t="shared" si="13"/>
        <v>0.76702395988756455</v>
      </c>
      <c r="P39" s="9">
        <f t="shared" si="19"/>
        <v>9.119744062849648</v>
      </c>
      <c r="Q39" s="9">
        <f t="shared" si="14"/>
        <v>1.6885502694277701E-2</v>
      </c>
      <c r="R39" s="9">
        <f t="shared" si="20"/>
        <v>0.20076486654594716</v>
      </c>
      <c r="S39" s="7">
        <f t="shared" si="5"/>
        <v>0.90732195888529099</v>
      </c>
      <c r="T39" s="7">
        <f t="shared" si="15"/>
        <v>0.22014309301045681</v>
      </c>
      <c r="U39" s="37">
        <f t="shared" si="16"/>
        <v>0.87276969047346509</v>
      </c>
      <c r="V39" s="86">
        <f t="shared" si="17"/>
        <v>-1.9378226464509651E-2</v>
      </c>
      <c r="W39" s="87">
        <f t="shared" si="18"/>
        <v>4.1884881041480346E-3</v>
      </c>
      <c r="X39" s="7"/>
    </row>
    <row r="40" spans="2:24">
      <c r="B40" s="75"/>
      <c r="C40" s="76"/>
      <c r="D40" s="61">
        <v>11</v>
      </c>
      <c r="E40" s="4">
        <f t="shared" si="9"/>
        <v>10.971725600000001</v>
      </c>
      <c r="F40" s="9">
        <f t="shared" si="6"/>
        <v>0.24215740231150248</v>
      </c>
      <c r="G40" s="62">
        <v>1314.6764860599701</v>
      </c>
      <c r="H40" s="63">
        <v>12.474</v>
      </c>
      <c r="I40" s="9">
        <f t="shared" si="10"/>
        <v>1.1340000000000001</v>
      </c>
      <c r="J40" s="9">
        <f t="shared" si="7"/>
        <v>1.0123456790123453</v>
      </c>
      <c r="K40" s="64">
        <f t="shared" si="8"/>
        <v>0.98209797579068647</v>
      </c>
      <c r="L40" s="65">
        <f t="shared" si="4"/>
        <v>2.2286090897354879E-2</v>
      </c>
      <c r="M40" s="65">
        <f t="shared" si="11"/>
        <v>0.25231798675413591</v>
      </c>
      <c r="N40" s="4">
        <f t="shared" si="12"/>
        <v>0.15057039999999944</v>
      </c>
      <c r="O40" s="9">
        <f t="shared" si="13"/>
        <v>0.89133864254377349</v>
      </c>
      <c r="P40" s="9">
        <f t="shared" si="19"/>
        <v>10.011082705393422</v>
      </c>
      <c r="Q40" s="9">
        <f t="shared" si="14"/>
        <v>1.9622204568932825E-2</v>
      </c>
      <c r="R40" s="9">
        <f t="shared" si="20"/>
        <v>0.22038707111487998</v>
      </c>
      <c r="S40" s="7">
        <f t="shared" si="5"/>
        <v>0.94580031304078716</v>
      </c>
      <c r="T40" s="7">
        <f t="shared" si="15"/>
        <v>0.24215740231150248</v>
      </c>
      <c r="U40" s="37">
        <f t="shared" si="16"/>
        <v>0.87344970507247233</v>
      </c>
      <c r="V40" s="86">
        <f t="shared" si="17"/>
        <v>-2.17703311966225E-2</v>
      </c>
      <c r="W40" s="87">
        <f t="shared" si="18"/>
        <v>4.1884881041480346E-3</v>
      </c>
      <c r="X40" s="7"/>
    </row>
    <row r="41" spans="2:24">
      <c r="B41" s="75"/>
      <c r="C41" s="76"/>
      <c r="D41" s="61">
        <v>12</v>
      </c>
      <c r="E41" s="4">
        <f t="shared" si="9"/>
        <v>11.969155199999999</v>
      </c>
      <c r="F41" s="9">
        <f t="shared" si="6"/>
        <v>0.26417171161254815</v>
      </c>
      <c r="G41" s="62">
        <v>1434.19253024724</v>
      </c>
      <c r="H41" s="63">
        <v>13.663</v>
      </c>
      <c r="I41" s="9">
        <f t="shared" si="10"/>
        <v>1.1385833333333333</v>
      </c>
      <c r="J41" s="9">
        <f t="shared" si="7"/>
        <v>1.044280172729269</v>
      </c>
      <c r="K41" s="64">
        <f t="shared" si="8"/>
        <v>1.017172903497497</v>
      </c>
      <c r="L41" s="65">
        <f t="shared" si="4"/>
        <v>2.2989106719411536E-2</v>
      </c>
      <c r="M41" s="65">
        <f t="shared" si="11"/>
        <v>0.27530709347354743</v>
      </c>
      <c r="N41" s="4">
        <f t="shared" si="12"/>
        <v>0.19157040000000158</v>
      </c>
      <c r="O41" s="9">
        <f t="shared" si="13"/>
        <v>1.1340482610630624</v>
      </c>
      <c r="P41" s="9">
        <f t="shared" si="19"/>
        <v>11.145130966456485</v>
      </c>
      <c r="Q41" s="9">
        <f t="shared" si="14"/>
        <v>2.4965289181355255E-2</v>
      </c>
      <c r="R41" s="9">
        <f t="shared" si="20"/>
        <v>0.24535236029623525</v>
      </c>
      <c r="S41" s="7">
        <f t="shared" si="5"/>
        <v>1.0020379075757375</v>
      </c>
      <c r="T41" s="7">
        <f t="shared" si="15"/>
        <v>0.26417171161254815</v>
      </c>
      <c r="U41" s="37">
        <f t="shared" si="16"/>
        <v>0.89119520024212395</v>
      </c>
      <c r="V41" s="86">
        <f t="shared" si="17"/>
        <v>-1.8819351316312904E-2</v>
      </c>
      <c r="W41" s="87">
        <f t="shared" si="18"/>
        <v>4.1884881041480346E-3</v>
      </c>
      <c r="X41" s="7"/>
    </row>
    <row r="42" spans="2:24">
      <c r="B42" s="75"/>
      <c r="C42" s="76"/>
      <c r="D42" s="61">
        <v>13</v>
      </c>
      <c r="E42" s="4">
        <f t="shared" si="9"/>
        <v>12.9665848</v>
      </c>
      <c r="F42" s="9">
        <f t="shared" si="6"/>
        <v>0.28618602091359385</v>
      </c>
      <c r="G42" s="62">
        <v>1553.70857443451</v>
      </c>
      <c r="H42" s="63">
        <v>14.771000000000001</v>
      </c>
      <c r="I42" s="9">
        <f t="shared" si="10"/>
        <v>1.1362307692307694</v>
      </c>
      <c r="J42" s="9">
        <f t="shared" si="7"/>
        <v>0.97515401800825974</v>
      </c>
      <c r="K42" s="64">
        <f t="shared" si="8"/>
        <v>0.94787853412550649</v>
      </c>
      <c r="L42" s="65">
        <f t="shared" si="4"/>
        <v>2.1467342168591301E-2</v>
      </c>
      <c r="M42" s="65">
        <f t="shared" si="11"/>
        <v>0.29677443564213873</v>
      </c>
      <c r="N42" s="4">
        <f t="shared" si="12"/>
        <v>0.11057040000000029</v>
      </c>
      <c r="O42" s="9">
        <f t="shared" si="13"/>
        <v>0.65454877081765528</v>
      </c>
      <c r="P42" s="9">
        <f t="shared" si="19"/>
        <v>11.79967973727414</v>
      </c>
      <c r="Q42" s="9">
        <f t="shared" si="14"/>
        <v>1.4409439093399127E-2</v>
      </c>
      <c r="R42" s="9">
        <f t="shared" si="20"/>
        <v>0.2597617993896344</v>
      </c>
      <c r="S42" s="7">
        <f t="shared" si="5"/>
        <v>1.040516261731234</v>
      </c>
      <c r="T42" s="7">
        <f t="shared" si="15"/>
        <v>0.28618602091359385</v>
      </c>
      <c r="U42" s="37">
        <f t="shared" si="16"/>
        <v>0.87528361001708543</v>
      </c>
      <c r="V42" s="86" t="str">
        <f t="shared" si="17"/>
        <v/>
      </c>
      <c r="W42" s="87" t="str">
        <f t="shared" si="18"/>
        <v/>
      </c>
      <c r="X42" s="7"/>
    </row>
    <row r="43" spans="2:24">
      <c r="B43" s="75"/>
      <c r="C43" s="76"/>
      <c r="D43" s="61">
        <v>14</v>
      </c>
      <c r="E43" s="4">
        <f t="shared" si="9"/>
        <v>13.9640144</v>
      </c>
      <c r="F43" s="9">
        <f t="shared" si="6"/>
        <v>0.30820033021463955</v>
      </c>
      <c r="G43" s="62">
        <v>1673.2246186217801</v>
      </c>
      <c r="H43" s="63">
        <v>15.930999999999999</v>
      </c>
      <c r="I43" s="9">
        <f t="shared" si="10"/>
        <v>1.1379285714285714</v>
      </c>
      <c r="J43" s="9">
        <f t="shared" si="7"/>
        <v>1.0193961458791023</v>
      </c>
      <c r="K43" s="64">
        <f t="shared" si="8"/>
        <v>0.99236380829023962</v>
      </c>
      <c r="L43" s="65">
        <f t="shared" si="4"/>
        <v>2.2441302055676442E-2</v>
      </c>
      <c r="M43" s="65">
        <f t="shared" si="11"/>
        <v>0.31921573769781519</v>
      </c>
      <c r="N43" s="4">
        <f t="shared" si="12"/>
        <v>0.16257039999999812</v>
      </c>
      <c r="O43" s="9">
        <f t="shared" si="13"/>
        <v>0.96237560406160261</v>
      </c>
      <c r="P43" s="9">
        <f t="shared" si="19"/>
        <v>12.762055341335742</v>
      </c>
      <c r="Q43" s="9">
        <f t="shared" si="14"/>
        <v>2.1186034211592795E-2</v>
      </c>
      <c r="R43" s="9">
        <f t="shared" si="20"/>
        <v>0.28094783360122721</v>
      </c>
      <c r="S43" s="7">
        <f t="shared" si="5"/>
        <v>0.95112808515462155</v>
      </c>
      <c r="T43" s="7">
        <f t="shared" si="15"/>
        <v>0.30820033021463955</v>
      </c>
      <c r="U43" s="37">
        <f t="shared" si="16"/>
        <v>0.88011899296514573</v>
      </c>
      <c r="V43" s="86" t="str">
        <f t="shared" si="17"/>
        <v/>
      </c>
      <c r="W43" s="87" t="str">
        <f t="shared" si="18"/>
        <v/>
      </c>
      <c r="X43" s="7"/>
    </row>
    <row r="44" spans="2:24">
      <c r="B44" s="75"/>
      <c r="C44" s="76"/>
      <c r="D44" s="61">
        <v>15</v>
      </c>
      <c r="E44" s="4">
        <f t="shared" si="9"/>
        <v>14.961444</v>
      </c>
      <c r="F44" s="9">
        <f t="shared" si="6"/>
        <v>0.33021463951568519</v>
      </c>
      <c r="G44" s="62">
        <v>1792.74066280905</v>
      </c>
      <c r="H44" s="63">
        <v>17.126000000000001</v>
      </c>
      <c r="I44" s="9">
        <f t="shared" si="10"/>
        <v>1.1417333333333335</v>
      </c>
      <c r="J44" s="9">
        <f t="shared" si="7"/>
        <v>1.046654209973142</v>
      </c>
      <c r="K44" s="64">
        <f t="shared" si="8"/>
        <v>1.0223058197472759</v>
      </c>
      <c r="L44" s="65">
        <f t="shared" si="4"/>
        <v>2.3041369509590359E-2</v>
      </c>
      <c r="M44" s="65">
        <f t="shared" si="11"/>
        <v>0.34225710720740554</v>
      </c>
      <c r="N44" s="4">
        <f t="shared" si="12"/>
        <v>0.19757040000000181</v>
      </c>
      <c r="O44" s="9">
        <f t="shared" si="13"/>
        <v>1.1695667418219824</v>
      </c>
      <c r="P44" s="9">
        <f t="shared" si="19"/>
        <v>13.931622083157725</v>
      </c>
      <c r="Q44" s="9">
        <f t="shared" si="14"/>
        <v>2.5747204002685358E-2</v>
      </c>
      <c r="R44" s="9">
        <f t="shared" si="20"/>
        <v>0.30669503760391259</v>
      </c>
      <c r="S44" s="7">
        <f t="shared" si="5"/>
        <v>0.79425479513606179</v>
      </c>
      <c r="T44" s="7">
        <f t="shared" si="15"/>
        <v>0.33021463951568519</v>
      </c>
      <c r="U44" s="37">
        <f t="shared" si="16"/>
        <v>0.89609545322913464</v>
      </c>
      <c r="V44" s="86" t="str">
        <f t="shared" si="17"/>
        <v/>
      </c>
      <c r="W44" s="87" t="str">
        <f t="shared" si="18"/>
        <v/>
      </c>
      <c r="X44" s="7"/>
    </row>
    <row r="45" spans="2:24">
      <c r="B45" s="75"/>
      <c r="C45" s="76"/>
      <c r="D45" s="61">
        <v>16</v>
      </c>
      <c r="E45" s="4">
        <f t="shared" si="9"/>
        <v>15.9588736</v>
      </c>
      <c r="F45" s="9">
        <f t="shared" si="6"/>
        <v>0.35222894881673089</v>
      </c>
      <c r="G45" s="62">
        <v>1912.25670699632</v>
      </c>
      <c r="H45" s="63">
        <v>18.318999999999999</v>
      </c>
      <c r="I45" s="9">
        <f t="shared" si="10"/>
        <v>1.1449374999999999</v>
      </c>
      <c r="J45" s="9">
        <f t="shared" si="7"/>
        <v>1.0419782739232473</v>
      </c>
      <c r="K45" s="64">
        <f t="shared" si="8"/>
        <v>1.0205948476640132</v>
      </c>
      <c r="L45" s="65">
        <f t="shared" si="4"/>
        <v>2.2938432007116066E-2</v>
      </c>
      <c r="M45" s="65">
        <f t="shared" si="11"/>
        <v>0.36519553921452164</v>
      </c>
      <c r="N45" s="4">
        <f t="shared" si="12"/>
        <v>0.19557039999999759</v>
      </c>
      <c r="O45" s="9">
        <f t="shared" si="13"/>
        <v>1.1577272482356511</v>
      </c>
      <c r="P45" s="9">
        <f t="shared" si="19"/>
        <v>15.089349331393375</v>
      </c>
      <c r="Q45" s="9">
        <f t="shared" si="14"/>
        <v>2.5486565728908117E-2</v>
      </c>
      <c r="R45" s="9">
        <f t="shared" si="20"/>
        <v>0.33218160333282071</v>
      </c>
      <c r="S45" s="7">
        <f t="shared" si="5"/>
        <v>0.66106049229011887</v>
      </c>
      <c r="T45" s="7">
        <f t="shared" si="15"/>
        <v>0.35222894881673089</v>
      </c>
      <c r="U45" s="37">
        <f t="shared" si="16"/>
        <v>0.90959929041655674</v>
      </c>
      <c r="V45" s="86" t="str">
        <f t="shared" si="17"/>
        <v/>
      </c>
      <c r="W45" s="87" t="str">
        <f t="shared" si="18"/>
        <v/>
      </c>
      <c r="X45" s="7"/>
    </row>
    <row r="46" spans="2:24">
      <c r="B46" s="75"/>
      <c r="C46" s="76"/>
      <c r="D46" s="61">
        <v>17</v>
      </c>
      <c r="E46" s="4">
        <f t="shared" si="9"/>
        <v>16.956303200000001</v>
      </c>
      <c r="F46" s="9">
        <f t="shared" si="6"/>
        <v>0.37424325811777659</v>
      </c>
      <c r="G46" s="62">
        <v>2031.7727511835899</v>
      </c>
      <c r="H46" s="63">
        <v>19.443000000000001</v>
      </c>
      <c r="I46" s="9">
        <f t="shared" si="10"/>
        <v>1.1437058823529413</v>
      </c>
      <c r="J46" s="9">
        <f t="shared" si="7"/>
        <v>0.98277014863961509</v>
      </c>
      <c r="K46" s="64">
        <f t="shared" si="8"/>
        <v>0.96156631079158039</v>
      </c>
      <c r="L46" s="65">
        <f t="shared" si="4"/>
        <v>2.1635006023987127E-2</v>
      </c>
      <c r="M46" s="65">
        <f t="shared" si="11"/>
        <v>0.38683054523850874</v>
      </c>
      <c r="N46" s="4">
        <f t="shared" si="12"/>
        <v>0.12657040000000208</v>
      </c>
      <c r="O46" s="9">
        <f t="shared" si="13"/>
        <v>0.74926471950811513</v>
      </c>
      <c r="P46" s="9">
        <f t="shared" si="19"/>
        <v>15.838614050901491</v>
      </c>
      <c r="Q46" s="9">
        <f t="shared" si="14"/>
        <v>1.6494545283612883E-2</v>
      </c>
      <c r="R46" s="9">
        <f t="shared" si="20"/>
        <v>0.34867614861643359</v>
      </c>
      <c r="S46" s="7">
        <f t="shared" si="5"/>
        <v>0.59890315096201097</v>
      </c>
      <c r="T46" s="7">
        <f t="shared" si="15"/>
        <v>0.37424325811777659</v>
      </c>
      <c r="U46" s="37">
        <f t="shared" si="16"/>
        <v>0.90136663949701745</v>
      </c>
      <c r="V46" s="86" t="str">
        <f t="shared" si="17"/>
        <v/>
      </c>
      <c r="W46" s="87" t="str">
        <f t="shared" si="18"/>
        <v/>
      </c>
      <c r="X46" s="7"/>
    </row>
    <row r="47" spans="2:24">
      <c r="B47" s="75"/>
      <c r="C47" s="76"/>
      <c r="D47" s="61">
        <v>18</v>
      </c>
      <c r="E47" s="4">
        <f t="shared" si="9"/>
        <v>17.953732800000001</v>
      </c>
      <c r="F47" s="9">
        <f t="shared" si="6"/>
        <v>0.39625756741882223</v>
      </c>
      <c r="G47" s="62">
        <v>2151.28879537086</v>
      </c>
      <c r="H47" s="63">
        <v>20.562999999999999</v>
      </c>
      <c r="I47" s="9">
        <f t="shared" si="10"/>
        <v>1.1423888888888889</v>
      </c>
      <c r="J47" s="9">
        <f t="shared" si="7"/>
        <v>0.98040169236006192</v>
      </c>
      <c r="K47" s="64">
        <f t="shared" si="8"/>
        <v>0.95814436662505809</v>
      </c>
      <c r="L47" s="65">
        <f t="shared" si="4"/>
        <v>2.1582866094883038E-2</v>
      </c>
      <c r="M47" s="65">
        <f t="shared" si="11"/>
        <v>0.40841341133339176</v>
      </c>
      <c r="N47" s="4">
        <f t="shared" si="12"/>
        <v>0.12257039999999719</v>
      </c>
      <c r="O47" s="9">
        <f t="shared" si="13"/>
        <v>0.72558573233547385</v>
      </c>
      <c r="P47" s="9">
        <f t="shared" si="19"/>
        <v>16.564199783236965</v>
      </c>
      <c r="Q47" s="9">
        <f t="shared" si="14"/>
        <v>1.5973268736058865E-2</v>
      </c>
      <c r="R47" s="9">
        <f t="shared" si="20"/>
        <v>0.36464941735249246</v>
      </c>
      <c r="S47" s="7">
        <f t="shared" si="5"/>
        <v>0.56575256892035719</v>
      </c>
      <c r="T47" s="7">
        <f t="shared" si="15"/>
        <v>0.39625756741882223</v>
      </c>
      <c r="U47" s="37">
        <f t="shared" si="16"/>
        <v>0.89284388620339805</v>
      </c>
      <c r="V47" s="86" t="str">
        <f t="shared" si="17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9"/>
        <v>18.951162400000001</v>
      </c>
      <c r="F48" s="9">
        <f t="shared" si="6"/>
        <v>0.41827187671986793</v>
      </c>
      <c r="G48" s="62">
        <v>2270.80483955813</v>
      </c>
      <c r="H48" s="63">
        <v>21.661999999999999</v>
      </c>
      <c r="I48" s="9">
        <f t="shared" si="10"/>
        <v>1.1401052631578947</v>
      </c>
      <c r="J48" s="9">
        <f t="shared" si="7"/>
        <v>0.96394608069430354</v>
      </c>
      <c r="K48" s="64">
        <f t="shared" si="8"/>
        <v>0.94017915975084054</v>
      </c>
      <c r="L48" s="65">
        <f t="shared" si="4"/>
        <v>2.1220607169935138E-2</v>
      </c>
      <c r="M48" s="65">
        <f t="shared" si="11"/>
        <v>0.42963401850332689</v>
      </c>
      <c r="N48" s="4">
        <f t="shared" si="12"/>
        <v>0.10157039999999995</v>
      </c>
      <c r="O48" s="9">
        <f t="shared" si="13"/>
        <v>0.60127104967927547</v>
      </c>
      <c r="P48" s="9">
        <f t="shared" si="19"/>
        <v>17.165470832916242</v>
      </c>
      <c r="Q48" s="9">
        <f t="shared" si="14"/>
        <v>1.3236566861403974E-2</v>
      </c>
      <c r="R48" s="9">
        <f t="shared" si="20"/>
        <v>0.37788598421389641</v>
      </c>
      <c r="S48" s="7">
        <f t="shared" si="5"/>
        <v>0.50181930355430593</v>
      </c>
      <c r="T48" s="7">
        <f t="shared" si="15"/>
        <v>0.41827187671986793</v>
      </c>
      <c r="U48" s="37">
        <f t="shared" si="16"/>
        <v>0.87955321957581489</v>
      </c>
      <c r="V48" s="86" t="str">
        <f t="shared" si="17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9"/>
        <v>19.948592000000001</v>
      </c>
      <c r="F49" s="9">
        <f t="shared" si="6"/>
        <v>0.44028618602091363</v>
      </c>
      <c r="G49" s="62">
        <v>2390.3208837453999</v>
      </c>
      <c r="H49" s="63">
        <v>22.754999999999999</v>
      </c>
      <c r="I49" s="9">
        <f t="shared" si="10"/>
        <v>1.13775</v>
      </c>
      <c r="J49" s="9">
        <f t="shared" si="7"/>
        <v>0.96066798505822892</v>
      </c>
      <c r="K49" s="64">
        <f t="shared" si="8"/>
        <v>0.93504624350106325</v>
      </c>
      <c r="L49" s="65">
        <f t="shared" si="4"/>
        <v>2.1148442158684184E-2</v>
      </c>
      <c r="M49" s="65">
        <f t="shared" si="11"/>
        <v>0.45078246066201105</v>
      </c>
      <c r="N49" s="4">
        <f t="shared" si="12"/>
        <v>9.5570399999999722E-2</v>
      </c>
      <c r="O49" s="9">
        <f t="shared" si="13"/>
        <v>0.56575256892035564</v>
      </c>
      <c r="P49" s="9">
        <f t="shared" si="19"/>
        <v>17.731223401836598</v>
      </c>
      <c r="Q49" s="9">
        <f t="shared" si="14"/>
        <v>1.2454652040073873E-2</v>
      </c>
      <c r="R49" s="9">
        <f t="shared" si="20"/>
        <v>0.39034063625397031</v>
      </c>
      <c r="S49" s="7">
        <f t="shared" si="5"/>
        <v>0.44676565837798443</v>
      </c>
      <c r="T49" s="7">
        <f t="shared" si="15"/>
        <v>0.44028618602091363</v>
      </c>
      <c r="U49" s="37">
        <f t="shared" si="16"/>
        <v>0.86591797666822046</v>
      </c>
      <c r="V49" s="86" t="str">
        <f t="shared" si="17"/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9"/>
        <v>20.946021600000002</v>
      </c>
      <c r="F50" s="9">
        <f t="shared" si="6"/>
        <v>0.46230049532195933</v>
      </c>
      <c r="G50" s="62">
        <v>2509.8369279326698</v>
      </c>
      <c r="H50" s="63">
        <v>23.84</v>
      </c>
      <c r="I50" s="9">
        <f t="shared" si="10"/>
        <v>1.1352380952380952</v>
      </c>
      <c r="J50" s="9">
        <f t="shared" si="7"/>
        <v>0.95574664429530287</v>
      </c>
      <c r="K50" s="64">
        <f t="shared" si="8"/>
        <v>0.92820235516802785</v>
      </c>
      <c r="L50" s="65">
        <f t="shared" si="4"/>
        <v>2.1040102240953283E-2</v>
      </c>
      <c r="M50" s="65">
        <f t="shared" si="11"/>
        <v>0.47182256290296432</v>
      </c>
      <c r="N50" s="4">
        <f t="shared" si="12"/>
        <v>8.7570400000000603E-2</v>
      </c>
      <c r="O50" s="9">
        <f t="shared" si="13"/>
        <v>0.51839459457513615</v>
      </c>
      <c r="P50" s="9">
        <f t="shared" si="19"/>
        <v>18.249617996411732</v>
      </c>
      <c r="Q50" s="9">
        <f t="shared" si="14"/>
        <v>1.1412098944967225E-2</v>
      </c>
      <c r="R50" s="9">
        <f t="shared" si="20"/>
        <v>0.40175273519893751</v>
      </c>
      <c r="S50" s="7">
        <f t="shared" si="5"/>
        <v>0.40828730422249077</v>
      </c>
      <c r="T50" s="7">
        <f t="shared" si="15"/>
        <v>0.46230049532195933</v>
      </c>
      <c r="U50" s="37">
        <f t="shared" si="16"/>
        <v>0.85149114685632898</v>
      </c>
      <c r="V50" s="86" t="str">
        <f t="shared" si="17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9"/>
        <v>21.943451200000002</v>
      </c>
      <c r="F51" s="9">
        <f t="shared" si="6"/>
        <v>0.48431480462300497</v>
      </c>
      <c r="G51" s="62">
        <v>2629.3529721199402</v>
      </c>
      <c r="H51" s="63">
        <v>24.939</v>
      </c>
      <c r="I51" s="9">
        <f t="shared" si="10"/>
        <v>1.1335909090909091</v>
      </c>
      <c r="J51" s="9">
        <f t="shared" si="7"/>
        <v>0.96948554472913928</v>
      </c>
      <c r="K51" s="64">
        <f t="shared" si="8"/>
        <v>0.94017915975084054</v>
      </c>
      <c r="L51" s="65">
        <f t="shared" si="4"/>
        <v>2.134255464456003E-2</v>
      </c>
      <c r="M51" s="65">
        <f t="shared" si="11"/>
        <v>0.49316511754752435</v>
      </c>
      <c r="N51" s="4">
        <f t="shared" si="12"/>
        <v>0.10157039999999995</v>
      </c>
      <c r="O51" s="9">
        <f t="shared" si="13"/>
        <v>0.60127104967927547</v>
      </c>
      <c r="P51" s="9">
        <f t="shared" si="19"/>
        <v>18.850889046091009</v>
      </c>
      <c r="Q51" s="9">
        <f t="shared" si="14"/>
        <v>1.3236566861403974E-2</v>
      </c>
      <c r="R51" s="9">
        <f t="shared" si="20"/>
        <v>0.41498930206034146</v>
      </c>
      <c r="S51" s="7">
        <f t="shared" si="5"/>
        <v>0.35500958308411279</v>
      </c>
      <c r="T51" s="7">
        <f t="shared" si="15"/>
        <v>0.48431480462300497</v>
      </c>
      <c r="U51" s="37">
        <f t="shared" si="16"/>
        <v>0.84148145782097128</v>
      </c>
      <c r="V51" s="86" t="str">
        <f t="shared" si="17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9"/>
        <v>22.940880800000002</v>
      </c>
      <c r="F52" s="9">
        <f t="shared" si="6"/>
        <v>0.50632911392405067</v>
      </c>
      <c r="G52" s="62">
        <v>2748.8690163072101</v>
      </c>
      <c r="H52" s="63">
        <v>25.981000000000002</v>
      </c>
      <c r="I52" s="9">
        <f t="shared" si="10"/>
        <v>1.129608695652174</v>
      </c>
      <c r="J52" s="9">
        <f t="shared" si="7"/>
        <v>0.92244332396751605</v>
      </c>
      <c r="K52" s="64">
        <f t="shared" si="8"/>
        <v>0.89141645537795922</v>
      </c>
      <c r="L52" s="65">
        <f t="shared" si="4"/>
        <v>2.0306952646505581E-2</v>
      </c>
      <c r="M52" s="65">
        <f t="shared" si="11"/>
        <v>0.51347207019402996</v>
      </c>
      <c r="N52" s="4">
        <f t="shared" si="12"/>
        <v>4.4570400000001342E-2</v>
      </c>
      <c r="O52" s="9">
        <f t="shared" si="13"/>
        <v>0.26384548246955808</v>
      </c>
      <c r="P52" s="9">
        <f t="shared" si="19"/>
        <v>19.114734528560568</v>
      </c>
      <c r="Q52" s="9">
        <f t="shared" si="14"/>
        <v>5.8083760587684776E-3</v>
      </c>
      <c r="R52" s="9">
        <f t="shared" si="20"/>
        <v>0.42079767811910995</v>
      </c>
      <c r="S52" s="7">
        <f t="shared" si="5"/>
        <v>0.32955467187355059</v>
      </c>
      <c r="T52" s="7">
        <f t="shared" si="15"/>
        <v>0.50632911392405067</v>
      </c>
      <c r="U52" s="37">
        <f t="shared" si="16"/>
        <v>0.81951424925624416</v>
      </c>
      <c r="V52" s="86" t="str">
        <f t="shared" si="17"/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9"/>
        <v>23.938310399999999</v>
      </c>
      <c r="F53" s="9">
        <f t="shared" si="6"/>
        <v>0.52834342322509631</v>
      </c>
      <c r="G53" s="62">
        <v>2868.3850604944801</v>
      </c>
      <c r="H53" s="63">
        <v>27.048999999999999</v>
      </c>
      <c r="I53" s="9">
        <f t="shared" si="10"/>
        <v>1.1270416666666667</v>
      </c>
      <c r="J53" s="9">
        <f t="shared" si="7"/>
        <v>0.94761359015120505</v>
      </c>
      <c r="K53" s="64">
        <f t="shared" si="8"/>
        <v>0.91365909246032351</v>
      </c>
      <c r="L53" s="65">
        <f t="shared" si="4"/>
        <v>2.0861058671462963E-2</v>
      </c>
      <c r="M53" s="65">
        <f t="shared" si="11"/>
        <v>0.53433312886549289</v>
      </c>
      <c r="N53" s="4">
        <f t="shared" si="12"/>
        <v>7.0570400000001143E-2</v>
      </c>
      <c r="O53" s="9">
        <f t="shared" si="13"/>
        <v>0.41775889909153702</v>
      </c>
      <c r="P53" s="9">
        <f t="shared" si="19"/>
        <v>19.532493427652106</v>
      </c>
      <c r="Q53" s="9">
        <f t="shared" si="14"/>
        <v>9.1966736178654279E-3</v>
      </c>
      <c r="R53" s="9">
        <f t="shared" si="20"/>
        <v>0.42999435173697537</v>
      </c>
      <c r="S53" s="7">
        <f t="shared" si="5"/>
        <v>0.32837072251491628</v>
      </c>
      <c r="T53" s="7">
        <f t="shared" si="15"/>
        <v>0.52834342322509631</v>
      </c>
      <c r="U53" s="37">
        <f t="shared" si="16"/>
        <v>0.80473084768288317</v>
      </c>
      <c r="V53" s="86" t="str">
        <f t="shared" si="17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9"/>
        <v>24.935739999999999</v>
      </c>
      <c r="F54" s="9">
        <f t="shared" si="6"/>
        <v>0.55035773252614206</v>
      </c>
      <c r="G54" s="62">
        <v>2987.90110468175</v>
      </c>
      <c r="H54" s="63">
        <v>28.117000000000001</v>
      </c>
      <c r="I54" s="9">
        <f t="shared" si="10"/>
        <v>1.1246800000000001</v>
      </c>
      <c r="J54" s="9">
        <f t="shared" si="7"/>
        <v>0.949603442757052</v>
      </c>
      <c r="K54" s="64">
        <f t="shared" si="8"/>
        <v>0.91365909246032651</v>
      </c>
      <c r="L54" s="65">
        <f t="shared" si="4"/>
        <v>2.0904863902191571E-2</v>
      </c>
      <c r="M54" s="65">
        <f t="shared" si="11"/>
        <v>0.55523799276768449</v>
      </c>
      <c r="N54" s="4">
        <f t="shared" si="12"/>
        <v>7.0570400000001143E-2</v>
      </c>
      <c r="O54" s="9">
        <f t="shared" si="13"/>
        <v>0.41775889909153702</v>
      </c>
      <c r="P54" s="9">
        <f t="shared" si="19"/>
        <v>19.950252326743644</v>
      </c>
      <c r="Q54" s="9">
        <f t="shared" si="14"/>
        <v>9.1966736178654279E-3</v>
      </c>
      <c r="R54" s="9">
        <f t="shared" si="20"/>
        <v>0.43919102535484078</v>
      </c>
      <c r="S54" s="7">
        <f t="shared" si="5"/>
        <v>0.29462816579393858</v>
      </c>
      <c r="T54" s="7">
        <f t="shared" si="15"/>
        <v>0.55035773252614206</v>
      </c>
      <c r="U54" s="37">
        <f t="shared" si="16"/>
        <v>0.79099598924348358</v>
      </c>
      <c r="V54" s="86" t="str">
        <f t="shared" si="17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9"/>
        <v>25.933169599999999</v>
      </c>
      <c r="F55" s="9">
        <f t="shared" si="6"/>
        <v>0.57237204182718771</v>
      </c>
      <c r="G55" s="62">
        <v>3107.4171488690199</v>
      </c>
      <c r="H55" s="63">
        <v>29.158000000000001</v>
      </c>
      <c r="I55" s="9">
        <f t="shared" si="10"/>
        <v>1.1214615384615385</v>
      </c>
      <c r="J55" s="9">
        <f t="shared" si="7"/>
        <v>0.92825296659578871</v>
      </c>
      <c r="K55" s="64">
        <f t="shared" si="8"/>
        <v>0.89056096933632867</v>
      </c>
      <c r="L55" s="65">
        <f t="shared" si="4"/>
        <v>2.0434847916252916E-2</v>
      </c>
      <c r="M55" s="65">
        <f t="shared" si="11"/>
        <v>0.57567284068393743</v>
      </c>
      <c r="N55" s="4">
        <f t="shared" si="12"/>
        <v>4.357040000000012E-2</v>
      </c>
      <c r="O55" s="9">
        <f t="shared" si="13"/>
        <v>0.25792573567639776</v>
      </c>
      <c r="P55" s="9">
        <f t="shared" si="19"/>
        <v>20.208178062420043</v>
      </c>
      <c r="Q55" s="9">
        <f t="shared" si="14"/>
        <v>5.6780569218799733E-3</v>
      </c>
      <c r="R55" s="9">
        <f t="shared" si="20"/>
        <v>0.44486908227672073</v>
      </c>
      <c r="S55" s="7">
        <f t="shared" si="5"/>
        <v>0.2898923683594169</v>
      </c>
      <c r="T55" s="7">
        <f t="shared" si="15"/>
        <v>0.57237204182718771</v>
      </c>
      <c r="U55" s="37">
        <f t="shared" si="16"/>
        <v>0.77278108473588369</v>
      </c>
      <c r="V55" s="86" t="str">
        <f t="shared" si="17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26.9305992</v>
      </c>
      <c r="F56" s="9">
        <f t="shared" si="6"/>
        <v>0.59438635112823335</v>
      </c>
      <c r="G56" s="62">
        <v>3226.9331930562898</v>
      </c>
      <c r="H56" s="63">
        <v>30.192</v>
      </c>
      <c r="I56" s="9">
        <f t="shared" si="10"/>
        <v>1.1182222222222222</v>
      </c>
      <c r="J56" s="9">
        <f t="shared" si="7"/>
        <v>0.92468203497615165</v>
      </c>
      <c r="K56" s="64">
        <f t="shared" si="8"/>
        <v>0.88457256704492082</v>
      </c>
      <c r="L56" s="65">
        <f t="shared" si="4"/>
        <v>2.0356236323085343E-2</v>
      </c>
      <c r="M56" s="65">
        <f t="shared" si="11"/>
        <v>0.59602907700702279</v>
      </c>
      <c r="N56" s="4">
        <f t="shared" si="12"/>
        <v>3.6570399999998671E-2</v>
      </c>
      <c r="O56" s="9">
        <f t="shared" si="13"/>
        <v>0.21648750812431758</v>
      </c>
      <c r="P56" s="9">
        <f t="shared" si="19"/>
        <v>20.424665570544359</v>
      </c>
      <c r="Q56" s="9">
        <f t="shared" si="14"/>
        <v>4.7658229636613671E-3</v>
      </c>
      <c r="R56" s="9">
        <f t="shared" si="20"/>
        <v>0.44963490524038208</v>
      </c>
      <c r="S56" s="7">
        <f t="shared" si="5"/>
        <v>0.28456459624558084</v>
      </c>
      <c r="T56" s="7">
        <f t="shared" si="15"/>
        <v>0.59438635112823335</v>
      </c>
      <c r="U56" s="37">
        <f t="shared" si="16"/>
        <v>0.75438417786299405</v>
      </c>
      <c r="V56" s="86" t="str">
        <f t="shared" si="17"/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27.9280288</v>
      </c>
      <c r="F57" s="9">
        <f t="shared" si="6"/>
        <v>0.6164006604292791</v>
      </c>
      <c r="G57" s="62">
        <v>3346.4492372435602</v>
      </c>
      <c r="H57" s="63">
        <v>31.276</v>
      </c>
      <c r="I57" s="9">
        <f t="shared" si="10"/>
        <v>1.117</v>
      </c>
      <c r="J57" s="9">
        <f t="shared" si="7"/>
        <v>0.97045658012533542</v>
      </c>
      <c r="K57" s="64">
        <f t="shared" si="8"/>
        <v>0.9273468691263973</v>
      </c>
      <c r="L57" s="65">
        <f t="shared" si="4"/>
        <v>2.1363931318114156E-2</v>
      </c>
      <c r="M57" s="65">
        <f t="shared" si="11"/>
        <v>0.61739300832513699</v>
      </c>
      <c r="N57" s="4">
        <f t="shared" si="12"/>
        <v>8.6570399999999381E-2</v>
      </c>
      <c r="O57" s="9">
        <f t="shared" si="13"/>
        <v>0.51247484778197583</v>
      </c>
      <c r="P57" s="9">
        <f t="shared" si="19"/>
        <v>20.937140418326337</v>
      </c>
      <c r="Q57" s="9">
        <f t="shared" si="14"/>
        <v>1.1281779808078721E-2</v>
      </c>
      <c r="R57" s="9">
        <f t="shared" si="20"/>
        <v>0.46091668504846078</v>
      </c>
      <c r="S57" s="7">
        <f t="shared" si="5"/>
        <v>0.26739733054544113</v>
      </c>
      <c r="T57" s="7">
        <f t="shared" si="15"/>
        <v>0.6164006604292791</v>
      </c>
      <c r="U57" s="37">
        <f t="shared" si="16"/>
        <v>0.74655313363336429</v>
      </c>
      <c r="V57" s="86" t="str">
        <f t="shared" si="17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28.9254584</v>
      </c>
      <c r="F58" s="9">
        <f t="shared" si="6"/>
        <v>0.63841496973032474</v>
      </c>
      <c r="G58" s="62">
        <v>3465.9652814308301</v>
      </c>
      <c r="H58" s="63">
        <v>32.293999999999997</v>
      </c>
      <c r="I58" s="9">
        <f t="shared" si="10"/>
        <v>1.1135862068965516</v>
      </c>
      <c r="J58" s="9">
        <f t="shared" si="7"/>
        <v>0.91416362172539545</v>
      </c>
      <c r="K58" s="64">
        <f t="shared" si="8"/>
        <v>0.87088479037884703</v>
      </c>
      <c r="L58" s="65">
        <f t="shared" si="4"/>
        <v>2.0124680720426977E-2</v>
      </c>
      <c r="M58" s="65">
        <f t="shared" si="11"/>
        <v>0.63751768904556394</v>
      </c>
      <c r="N58" s="4">
        <f t="shared" si="12"/>
        <v>2.057039999999688E-2</v>
      </c>
      <c r="O58" s="9">
        <f t="shared" si="13"/>
        <v>0.12177155943385769</v>
      </c>
      <c r="P58" s="9">
        <f t="shared" si="19"/>
        <v>21.058911977760193</v>
      </c>
      <c r="Q58" s="9">
        <f t="shared" si="14"/>
        <v>2.6807167734476103E-3</v>
      </c>
      <c r="R58" s="9">
        <f t="shared" si="20"/>
        <v>0.46359740182190839</v>
      </c>
      <c r="S58" s="7">
        <f t="shared" si="5"/>
        <v>0.33310651994945123</v>
      </c>
      <c r="T58" s="7">
        <f t="shared" si="15"/>
        <v>0.63841496973032474</v>
      </c>
      <c r="U58" s="37">
        <f t="shared" si="16"/>
        <v>0.72719143294041944</v>
      </c>
      <c r="V58" s="86" t="str">
        <f t="shared" si="17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29.922888</v>
      </c>
      <c r="F59" s="9">
        <f t="shared" si="6"/>
        <v>0.66042927903137039</v>
      </c>
      <c r="G59" s="62">
        <v>3585.4813256181001</v>
      </c>
      <c r="H59" s="63">
        <v>33.338999999999999</v>
      </c>
      <c r="I59" s="9">
        <f t="shared" si="10"/>
        <v>1.1113</v>
      </c>
      <c r="J59" s="9">
        <f t="shared" si="7"/>
        <v>0.94034014217583173</v>
      </c>
      <c r="K59" s="64">
        <f t="shared" si="8"/>
        <v>0.89398291350284786</v>
      </c>
      <c r="L59" s="65">
        <f t="shared" si="4"/>
        <v>2.0700938738048031E-2</v>
      </c>
      <c r="M59" s="65">
        <f t="shared" si="11"/>
        <v>0.65821862778361195</v>
      </c>
      <c r="N59" s="4">
        <f t="shared" si="12"/>
        <v>4.7570400000001456E-2</v>
      </c>
      <c r="O59" s="9">
        <f t="shared" si="13"/>
        <v>0.281604722849018</v>
      </c>
      <c r="P59" s="9">
        <f t="shared" si="19"/>
        <v>21.340516700609211</v>
      </c>
      <c r="Q59" s="9">
        <f t="shared" si="14"/>
        <v>6.1993334694335281E-3</v>
      </c>
      <c r="R59" s="9">
        <f t="shared" si="20"/>
        <v>0.46979673529134192</v>
      </c>
      <c r="S59" s="7">
        <f t="shared" si="5"/>
        <v>0.33310651994944496</v>
      </c>
      <c r="T59" s="7">
        <f t="shared" si="15"/>
        <v>0.66042927903137039</v>
      </c>
      <c r="U59" s="37">
        <f t="shared" si="16"/>
        <v>0.71373965345415091</v>
      </c>
      <c r="V59" s="86" t="str">
        <f t="shared" si="17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30.920317600000001</v>
      </c>
      <c r="F60" s="9">
        <f t="shared" si="6"/>
        <v>0.68244358833241614</v>
      </c>
      <c r="G60" s="62">
        <v>3704.99736980537</v>
      </c>
      <c r="H60" s="63">
        <v>34.387999999999998</v>
      </c>
      <c r="I60" s="9">
        <f t="shared" si="10"/>
        <v>1.1092903225806452</v>
      </c>
      <c r="J60" s="9">
        <f t="shared" si="7"/>
        <v>0.94564964522507799</v>
      </c>
      <c r="K60" s="64">
        <f t="shared" si="8"/>
        <v>0.89740485766936406</v>
      </c>
      <c r="L60" s="65">
        <f t="shared" si="4"/>
        <v>2.0817823780408983E-2</v>
      </c>
      <c r="M60" s="65">
        <f t="shared" si="11"/>
        <v>0.67903645156402093</v>
      </c>
      <c r="N60" s="4">
        <f t="shared" si="12"/>
        <v>5.1570399999999239E-2</v>
      </c>
      <c r="O60" s="9">
        <f t="shared" si="13"/>
        <v>0.30528371002161719</v>
      </c>
      <c r="P60" s="9">
        <f t="shared" si="19"/>
        <v>21.645800410630827</v>
      </c>
      <c r="Q60" s="9">
        <f t="shared" si="14"/>
        <v>6.7206100169866197E-3</v>
      </c>
      <c r="R60" s="9">
        <f t="shared" si="20"/>
        <v>0.47651734530832851</v>
      </c>
      <c r="S60" s="7">
        <f t="shared" si="5"/>
        <v>0.28397262156627806</v>
      </c>
      <c r="T60" s="7">
        <f t="shared" si="15"/>
        <v>0.68244358833241614</v>
      </c>
      <c r="U60" s="37">
        <f t="shared" si="16"/>
        <v>0.70175517707594159</v>
      </c>
      <c r="V60" s="86" t="str">
        <f t="shared" si="17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31.917747200000001</v>
      </c>
      <c r="F61" s="9">
        <f t="shared" si="6"/>
        <v>0.70445789763346178</v>
      </c>
      <c r="G61" s="62">
        <v>3824.5134139926399</v>
      </c>
      <c r="H61" s="63">
        <v>35.442</v>
      </c>
      <c r="I61" s="9">
        <f t="shared" si="10"/>
        <v>1.1075625</v>
      </c>
      <c r="J61" s="9">
        <f t="shared" si="7"/>
        <v>0.95163929800801494</v>
      </c>
      <c r="K61" s="64">
        <f t="shared" si="8"/>
        <v>0.90168228787751381</v>
      </c>
      <c r="L61" s="65">
        <f t="shared" si="4"/>
        <v>2.0949681849378426E-2</v>
      </c>
      <c r="M61" s="65">
        <f t="shared" si="11"/>
        <v>0.69998613341339933</v>
      </c>
      <c r="N61" s="4">
        <f t="shared" si="12"/>
        <v>5.6570400000001797E-2</v>
      </c>
      <c r="O61" s="9">
        <f t="shared" si="13"/>
        <v>0.33488244398739775</v>
      </c>
      <c r="P61" s="9">
        <f t="shared" si="19"/>
        <v>21.980682854618223</v>
      </c>
      <c r="Q61" s="9">
        <f t="shared" si="14"/>
        <v>7.3722057014286796E-3</v>
      </c>
      <c r="R61" s="9">
        <f t="shared" si="20"/>
        <v>0.48388955100975717</v>
      </c>
      <c r="S61" s="7">
        <f t="shared" si="5"/>
        <v>0.26029363439365427</v>
      </c>
      <c r="T61" s="7">
        <f t="shared" si="15"/>
        <v>0.70445789763346178</v>
      </c>
      <c r="U61" s="37">
        <f t="shared" si="16"/>
        <v>0.69128448109411422</v>
      </c>
      <c r="V61" s="86" t="str">
        <f t="shared" si="17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32.915176799999998</v>
      </c>
      <c r="F62" s="9">
        <f t="shared" si="6"/>
        <v>0.72647220693450743</v>
      </c>
      <c r="G62" s="62">
        <v>3944.0294581799099</v>
      </c>
      <c r="H62" s="63">
        <v>36.511000000000003</v>
      </c>
      <c r="I62" s="9">
        <f t="shared" si="10"/>
        <v>1.1063939393939395</v>
      </c>
      <c r="J62" s="9">
        <f t="shared" si="7"/>
        <v>0.96620196653063684</v>
      </c>
      <c r="K62" s="64">
        <f t="shared" si="8"/>
        <v>0.91451457850195705</v>
      </c>
      <c r="L62" s="65">
        <f t="shared" si="4"/>
        <v>2.1270268938484025E-2</v>
      </c>
      <c r="M62" s="65">
        <f t="shared" si="11"/>
        <v>0.72125640235188337</v>
      </c>
      <c r="N62" s="4">
        <f t="shared" si="12"/>
        <v>7.1570400000005918E-2</v>
      </c>
      <c r="O62" s="9">
        <f t="shared" si="13"/>
        <v>0.42367864588471837</v>
      </c>
      <c r="P62" s="9">
        <f t="shared" si="19"/>
        <v>22.40436150050294</v>
      </c>
      <c r="Q62" s="9">
        <f t="shared" si="14"/>
        <v>9.3269927547543954E-3</v>
      </c>
      <c r="R62" s="9">
        <f t="shared" si="20"/>
        <v>0.49321654376451157</v>
      </c>
      <c r="S62" s="7">
        <f t="shared" si="5"/>
        <v>0.22655107767268431</v>
      </c>
      <c r="T62" s="7">
        <f t="shared" si="15"/>
        <v>0.72647220693450743</v>
      </c>
      <c r="U62" s="37">
        <f t="shared" si="16"/>
        <v>0.68382969240373315</v>
      </c>
      <c r="V62" s="86" t="str">
        <f t="shared" si="17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33.912606400000001</v>
      </c>
      <c r="F63" s="9">
        <f t="shared" si="6"/>
        <v>0.74848651623555318</v>
      </c>
      <c r="G63" s="62">
        <v>4063.5455023671798</v>
      </c>
      <c r="H63" s="63">
        <v>37.545999999999999</v>
      </c>
      <c r="I63" s="9">
        <f t="shared" si="10"/>
        <v>1.1042941176470589</v>
      </c>
      <c r="J63" s="9">
        <f t="shared" si="7"/>
        <v>0.93725030629094663</v>
      </c>
      <c r="K63" s="64">
        <f t="shared" si="8"/>
        <v>0.88542805308654837</v>
      </c>
      <c r="L63" s="65">
        <f t="shared" si="4"/>
        <v>2.0632918135188701E-2</v>
      </c>
      <c r="M63" s="65">
        <f t="shared" si="11"/>
        <v>0.74188932048707212</v>
      </c>
      <c r="N63" s="4">
        <f t="shared" si="12"/>
        <v>3.7570399999992787E-2</v>
      </c>
      <c r="O63" s="9">
        <f t="shared" si="13"/>
        <v>0.22240725491743585</v>
      </c>
      <c r="P63" s="9">
        <f t="shared" si="19"/>
        <v>22.626768755420375</v>
      </c>
      <c r="Q63" s="9">
        <f t="shared" si="14"/>
        <v>4.8961421005489459E-3</v>
      </c>
      <c r="R63" s="9">
        <f t="shared" si="20"/>
        <v>0.49811268586506052</v>
      </c>
      <c r="S63" s="7">
        <f t="shared" si="5"/>
        <v>0.19162457159308699</v>
      </c>
      <c r="T63" s="7">
        <f t="shared" si="15"/>
        <v>0.74848651623555318</v>
      </c>
      <c r="U63" s="37">
        <f t="shared" si="16"/>
        <v>0.67141104759135084</v>
      </c>
      <c r="V63" s="86" t="str">
        <f t="shared" si="17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34.910035999999998</v>
      </c>
      <c r="F64" s="9">
        <f t="shared" si="6"/>
        <v>0.77050082553659882</v>
      </c>
      <c r="G64" s="62">
        <v>4183.0615465544497</v>
      </c>
      <c r="H64" s="63">
        <v>38.563000000000002</v>
      </c>
      <c r="I64" s="9">
        <f t="shared" si="10"/>
        <v>1.1018000000000001</v>
      </c>
      <c r="J64" s="9">
        <f t="shared" si="7"/>
        <v>0.92303503358141492</v>
      </c>
      <c r="K64" s="64">
        <f t="shared" si="8"/>
        <v>0.87002930433722248</v>
      </c>
      <c r="L64" s="65">
        <f t="shared" si="4"/>
        <v>2.0319978724962356E-2</v>
      </c>
      <c r="M64" s="65">
        <f t="shared" si="11"/>
        <v>0.76220929921203451</v>
      </c>
      <c r="N64" s="4">
        <f t="shared" si="12"/>
        <v>1.9570400000006316E-2</v>
      </c>
      <c r="O64" s="9">
        <f t="shared" si="13"/>
        <v>0.11585181264076046</v>
      </c>
      <c r="P64" s="9">
        <f t="shared" si="19"/>
        <v>22.742620568061135</v>
      </c>
      <c r="Q64" s="9">
        <f t="shared" si="14"/>
        <v>2.5503976365604947E-3</v>
      </c>
      <c r="R64" s="9">
        <f t="shared" si="20"/>
        <v>0.50066308350162103</v>
      </c>
      <c r="S64" s="7">
        <f t="shared" si="5"/>
        <v>0.22359120427611015</v>
      </c>
      <c r="T64" s="7">
        <f t="shared" si="15"/>
        <v>0.77050082553659882</v>
      </c>
      <c r="U64" s="37">
        <f t="shared" si="16"/>
        <v>0.65685774762811511</v>
      </c>
      <c r="V64" s="86" t="str">
        <f t="shared" si="17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35.907465600000002</v>
      </c>
      <c r="F65" s="9">
        <f t="shared" si="6"/>
        <v>0.79251513483764446</v>
      </c>
      <c r="G65" s="62">
        <v>4302.5775907417201</v>
      </c>
      <c r="H65" s="63">
        <v>39.622999999999998</v>
      </c>
      <c r="I65" s="9">
        <f t="shared" si="10"/>
        <v>1.1006388888888887</v>
      </c>
      <c r="J65" s="9">
        <f t="shared" si="7"/>
        <v>0.96307700073189395</v>
      </c>
      <c r="K65" s="64">
        <f t="shared" si="8"/>
        <v>0.90681520412728511</v>
      </c>
      <c r="L65" s="65">
        <f t="shared" si="4"/>
        <v>2.1201474974835311E-2</v>
      </c>
      <c r="M65" s="65">
        <f t="shared" si="11"/>
        <v>0.78341077418686977</v>
      </c>
      <c r="N65" s="4">
        <f t="shared" si="12"/>
        <v>6.2570399999991366E-2</v>
      </c>
      <c r="O65" s="9">
        <f t="shared" si="13"/>
        <v>0.37040092474625447</v>
      </c>
      <c r="P65" s="9">
        <f t="shared" si="19"/>
        <v>23.113021492807388</v>
      </c>
      <c r="Q65" s="9">
        <f t="shared" si="14"/>
        <v>8.1541205227573903E-3</v>
      </c>
      <c r="R65" s="9">
        <f t="shared" si="20"/>
        <v>0.50881720402437847</v>
      </c>
      <c r="S65" s="7">
        <f t="shared" si="5"/>
        <v>0.1774171792895137</v>
      </c>
      <c r="T65" s="7">
        <f t="shared" si="15"/>
        <v>0.79251513483764446</v>
      </c>
      <c r="U65" s="37">
        <f t="shared" si="16"/>
        <v>0.64948966849798329</v>
      </c>
      <c r="V65" s="86" t="str">
        <f t="shared" si="17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36.904895199999999</v>
      </c>
      <c r="F66" s="9">
        <f t="shared" si="6"/>
        <v>0.81452944413869022</v>
      </c>
      <c r="G66" s="62">
        <v>4422.0936349289896</v>
      </c>
      <c r="H66" s="63">
        <v>40.651000000000003</v>
      </c>
      <c r="I66" s="9">
        <f t="shared" si="10"/>
        <v>1.0986756756756757</v>
      </c>
      <c r="J66" s="9">
        <f t="shared" si="7"/>
        <v>0.93567193918969305</v>
      </c>
      <c r="K66" s="64">
        <f t="shared" si="8"/>
        <v>0.87943965079514963</v>
      </c>
      <c r="L66" s="65">
        <f t="shared" si="4"/>
        <v>2.0598171473631108E-2</v>
      </c>
      <c r="M66" s="65">
        <f t="shared" si="11"/>
        <v>0.80400894566050085</v>
      </c>
      <c r="N66" s="4">
        <f t="shared" si="12"/>
        <v>3.0570400000009101E-2</v>
      </c>
      <c r="O66" s="9">
        <f t="shared" si="13"/>
        <v>0.18096902736546086</v>
      </c>
      <c r="P66" s="9">
        <f t="shared" si="19"/>
        <v>23.293990520172848</v>
      </c>
      <c r="Q66" s="9">
        <f t="shared" si="14"/>
        <v>3.9839081423326556E-3</v>
      </c>
      <c r="R66" s="9">
        <f t="shared" si="20"/>
        <v>0.51280111216671109</v>
      </c>
      <c r="S66" s="7">
        <f t="shared" si="5"/>
        <v>0.18452087544129342</v>
      </c>
      <c r="T66" s="7">
        <f t="shared" si="15"/>
        <v>0.81452944413869022</v>
      </c>
      <c r="U66" s="37">
        <f t="shared" si="16"/>
        <v>0.63780523206174056</v>
      </c>
      <c r="V66" s="86" t="str">
        <f t="shared" si="17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37.902324800000002</v>
      </c>
      <c r="F67" s="9">
        <f t="shared" si="6"/>
        <v>0.83654375343973586</v>
      </c>
      <c r="G67" s="62">
        <v>4541.6096791162599</v>
      </c>
      <c r="H67" s="63">
        <v>41.651000000000003</v>
      </c>
      <c r="I67" s="9">
        <f t="shared" si="10"/>
        <v>1.0960789473684212</v>
      </c>
      <c r="J67" s="9">
        <f t="shared" si="7"/>
        <v>0.91234304098340968</v>
      </c>
      <c r="K67" s="64">
        <f t="shared" si="8"/>
        <v>0.85548604162951813</v>
      </c>
      <c r="L67" s="65">
        <f t="shared" si="4"/>
        <v>2.0084601892865376E-2</v>
      </c>
      <c r="M67" s="65">
        <f t="shared" si="11"/>
        <v>0.82409354755336628</v>
      </c>
      <c r="N67" s="4">
        <f t="shared" si="12"/>
        <v>2.5703999999961979E-3</v>
      </c>
      <c r="O67" s="9">
        <f t="shared" si="13"/>
        <v>1.5216117157098174E-2</v>
      </c>
      <c r="P67" s="9">
        <f t="shared" si="19"/>
        <v>23.309206637329947</v>
      </c>
      <c r="Q67" s="9">
        <f t="shared" si="14"/>
        <v>3.3497230945730711E-4</v>
      </c>
      <c r="R67" s="9">
        <f t="shared" si="20"/>
        <v>0.51313608447616843</v>
      </c>
      <c r="S67" s="7">
        <f t="shared" si="5"/>
        <v>0.2099757866518509</v>
      </c>
      <c r="T67" s="7">
        <f t="shared" si="15"/>
        <v>0.83654375343973586</v>
      </c>
      <c r="U67" s="37">
        <f t="shared" si="16"/>
        <v>0.62266727606302363</v>
      </c>
      <c r="V67" s="86" t="str">
        <f t="shared" si="17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38.899754399999999</v>
      </c>
      <c r="F68" s="9">
        <f t="shared" si="6"/>
        <v>0.85855806274078161</v>
      </c>
      <c r="G68" s="62">
        <v>4661.1257233035303</v>
      </c>
      <c r="H68" s="63">
        <v>42.725000000000001</v>
      </c>
      <c r="I68" s="9">
        <f t="shared" si="10"/>
        <v>1.0955128205128206</v>
      </c>
      <c r="J68" s="9">
        <f t="shared" si="7"/>
        <v>0.98036278525453291</v>
      </c>
      <c r="K68" s="64">
        <f t="shared" si="8"/>
        <v>0.9187920087101008</v>
      </c>
      <c r="L68" s="65">
        <f t="shared" si="4"/>
        <v>2.1582009581827915E-2</v>
      </c>
      <c r="M68" s="65">
        <f t="shared" si="11"/>
        <v>0.84567555713519416</v>
      </c>
      <c r="N68" s="4">
        <f t="shared" si="12"/>
        <v>7.6570400000001371E-2</v>
      </c>
      <c r="O68" s="9">
        <f t="shared" si="13"/>
        <v>0.45327737985045685</v>
      </c>
      <c r="P68" s="9">
        <f t="shared" si="19"/>
        <v>23.762484017180405</v>
      </c>
      <c r="Q68" s="9">
        <f t="shared" si="14"/>
        <v>9.9785884391955289E-3</v>
      </c>
      <c r="R68" s="9">
        <f t="shared" si="20"/>
        <v>0.52311467291536395</v>
      </c>
      <c r="S68" s="7">
        <f t="shared" si="5"/>
        <v>0.18807272351718515</v>
      </c>
      <c r="T68" s="7">
        <f t="shared" si="15"/>
        <v>0.85855806274078161</v>
      </c>
      <c r="U68" s="37">
        <f t="shared" si="16"/>
        <v>0.61857608216496685</v>
      </c>
      <c r="V68" s="86" t="str">
        <f t="shared" si="17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39.897184000000003</v>
      </c>
      <c r="F69" s="9">
        <f t="shared" si="6"/>
        <v>0.88057237204182726</v>
      </c>
      <c r="G69" s="62">
        <v>4780.6417674907898</v>
      </c>
      <c r="H69" s="63">
        <v>43.722999999999999</v>
      </c>
      <c r="I69" s="9">
        <f t="shared" si="10"/>
        <v>1.093075</v>
      </c>
      <c r="J69" s="9">
        <f t="shared" si="7"/>
        <v>0.91302060700317689</v>
      </c>
      <c r="K69" s="64">
        <f t="shared" si="8"/>
        <v>0.85377506954625704</v>
      </c>
      <c r="L69" s="65">
        <f t="shared" si="4"/>
        <v>2.0099518040796412E-2</v>
      </c>
      <c r="M69" s="65">
        <f t="shared" si="11"/>
        <v>0.86577507517599062</v>
      </c>
      <c r="N69" s="4">
        <f t="shared" si="12"/>
        <v>5.7039999999375368E-4</v>
      </c>
      <c r="O69" s="9">
        <f t="shared" si="13"/>
        <v>3.3766235707775412E-3</v>
      </c>
      <c r="P69" s="9">
        <f t="shared" si="19"/>
        <v>23.765860640751182</v>
      </c>
      <c r="Q69" s="9">
        <f t="shared" si="14"/>
        <v>7.4334035680298109E-5</v>
      </c>
      <c r="R69" s="9">
        <f t="shared" si="20"/>
        <v>0.5231890069510442</v>
      </c>
      <c r="S69" s="7">
        <f t="shared" si="5"/>
        <v>0.23010292574857119</v>
      </c>
      <c r="T69" s="7">
        <f t="shared" si="15"/>
        <v>0.88057237204182726</v>
      </c>
      <c r="U69" s="37">
        <f t="shared" si="16"/>
        <v>0.60430130405947857</v>
      </c>
      <c r="V69" s="86" t="str">
        <f t="shared" si="17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40.8946136</v>
      </c>
      <c r="F70" s="9">
        <f t="shared" si="6"/>
        <v>0.9025866813428729</v>
      </c>
      <c r="G70" s="62">
        <v>4900.1578116780702</v>
      </c>
      <c r="H70" s="63">
        <v>44.758000000000003</v>
      </c>
      <c r="I70" s="9">
        <f t="shared" si="10"/>
        <v>1.0916585365853659</v>
      </c>
      <c r="J70" s="9">
        <f t="shared" si="7"/>
        <v>0.94809866392600539</v>
      </c>
      <c r="K70" s="64">
        <f t="shared" si="8"/>
        <v>0.88542805308655437</v>
      </c>
      <c r="L70" s="65">
        <f t="shared" si="4"/>
        <v>2.0871737235575245E-2</v>
      </c>
      <c r="M70" s="65">
        <f t="shared" si="11"/>
        <v>0.88664681241156584</v>
      </c>
      <c r="N70" s="4">
        <f t="shared" si="12"/>
        <v>3.7570400000006998E-2</v>
      </c>
      <c r="O70" s="9">
        <f t="shared" si="13"/>
        <v>0.22240725491751998</v>
      </c>
      <c r="P70" s="9">
        <f t="shared" si="19"/>
        <v>23.988267895668702</v>
      </c>
      <c r="Q70" s="9">
        <f t="shared" si="14"/>
        <v>4.8961421005507978E-3</v>
      </c>
      <c r="R70" s="9">
        <f t="shared" si="20"/>
        <v>0.52808514905159498</v>
      </c>
      <c r="S70" s="7">
        <f t="shared" si="5"/>
        <v>0.23543069786240442</v>
      </c>
      <c r="T70" s="7">
        <f t="shared" si="15"/>
        <v>0.9025866813428729</v>
      </c>
      <c r="U70" s="37">
        <f t="shared" si="16"/>
        <v>0.59559809121207008</v>
      </c>
      <c r="V70" s="86" t="str">
        <f t="shared" si="17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41.892043200000003</v>
      </c>
      <c r="F71" s="9">
        <f t="shared" si="6"/>
        <v>0.92460099064391865</v>
      </c>
      <c r="G71" s="62">
        <v>5019.6738558653296</v>
      </c>
      <c r="H71" s="63">
        <v>45.798999999999999</v>
      </c>
      <c r="I71" s="9">
        <f t="shared" si="10"/>
        <v>1.090452380952381</v>
      </c>
      <c r="J71" s="9">
        <f t="shared" si="7"/>
        <v>0.95464966483984071</v>
      </c>
      <c r="K71" s="64">
        <f t="shared" si="8"/>
        <v>0.89056096933632567</v>
      </c>
      <c r="L71" s="65">
        <f t="shared" si="4"/>
        <v>2.1015952995923848E-2</v>
      </c>
      <c r="M71" s="65">
        <f t="shared" si="11"/>
        <v>0.90766276540748969</v>
      </c>
      <c r="N71" s="4">
        <f t="shared" si="12"/>
        <v>4.3570399999993015E-2</v>
      </c>
      <c r="O71" s="9">
        <f t="shared" si="13"/>
        <v>0.25792573567635568</v>
      </c>
      <c r="P71" s="9">
        <f t="shared" si="19"/>
        <v>24.246193631345058</v>
      </c>
      <c r="Q71" s="9">
        <f t="shared" si="14"/>
        <v>5.678056921879047E-3</v>
      </c>
      <c r="R71" s="9">
        <f t="shared" si="20"/>
        <v>0.53376320597347404</v>
      </c>
      <c r="S71" s="7">
        <f t="shared" si="5"/>
        <v>0.21352763472774272</v>
      </c>
      <c r="T71" s="7">
        <f t="shared" si="15"/>
        <v>0.92460099064391865</v>
      </c>
      <c r="U71" s="37">
        <f t="shared" si="16"/>
        <v>0.58806334942454563</v>
      </c>
      <c r="V71" s="86" t="str">
        <f t="shared" si="17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42.8894728</v>
      </c>
      <c r="F72" s="9">
        <f t="shared" si="6"/>
        <v>0.94661529994496429</v>
      </c>
      <c r="G72" s="62">
        <v>5139.1899000526</v>
      </c>
      <c r="H72" s="63">
        <v>46.832999999999998</v>
      </c>
      <c r="I72" s="9">
        <f t="shared" si="10"/>
        <v>1.089139534883721</v>
      </c>
      <c r="J72" s="9">
        <f t="shared" si="7"/>
        <v>0.94937330514807838</v>
      </c>
      <c r="K72" s="64">
        <f t="shared" si="8"/>
        <v>0.88457256704492082</v>
      </c>
      <c r="L72" s="65">
        <f t="shared" si="4"/>
        <v>2.0899797581685822E-2</v>
      </c>
      <c r="M72" s="65">
        <f t="shared" si="11"/>
        <v>0.9285625629891755</v>
      </c>
      <c r="N72" s="4">
        <f t="shared" si="12"/>
        <v>3.6570400000002223E-2</v>
      </c>
      <c r="O72" s="9">
        <f t="shared" si="13"/>
        <v>0.21648750812433862</v>
      </c>
      <c r="P72" s="9">
        <f t="shared" si="19"/>
        <v>24.462681139469396</v>
      </c>
      <c r="Q72" s="9">
        <f t="shared" si="14"/>
        <v>4.7658229636618303E-3</v>
      </c>
      <c r="R72" s="9">
        <f t="shared" si="20"/>
        <v>0.53852902893713583</v>
      </c>
      <c r="S72" s="7">
        <f t="shared" si="5"/>
        <v>0.19221654627239562</v>
      </c>
      <c r="T72" s="7">
        <f t="shared" si="15"/>
        <v>0.94661529994496429</v>
      </c>
      <c r="U72" s="37">
        <f t="shared" si="16"/>
        <v>0.57995987605136046</v>
      </c>
      <c r="V72" s="86" t="str">
        <f t="shared" si="17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43.886902400000004</v>
      </c>
      <c r="F73" s="9">
        <f t="shared" si="6"/>
        <v>0.96862960924600994</v>
      </c>
      <c r="G73" s="62">
        <v>5258.7059442398704</v>
      </c>
      <c r="H73" s="63">
        <v>47.866999999999997</v>
      </c>
      <c r="I73" s="9">
        <f t="shared" si="10"/>
        <v>1.0878863636363636</v>
      </c>
      <c r="J73" s="9">
        <f t="shared" si="7"/>
        <v>0.95046691875404676</v>
      </c>
      <c r="K73" s="64">
        <f t="shared" si="8"/>
        <v>0.88457256704492082</v>
      </c>
      <c r="L73" s="65">
        <f t="shared" si="4"/>
        <v>2.092387272986344E-2</v>
      </c>
      <c r="M73" s="65">
        <f t="shared" si="11"/>
        <v>0.9494864357190389</v>
      </c>
      <c r="N73" s="4">
        <f t="shared" si="12"/>
        <v>3.6570399999995118E-2</v>
      </c>
      <c r="O73" s="9">
        <f t="shared" si="13"/>
        <v>0.21648750812429657</v>
      </c>
      <c r="P73" s="9">
        <f t="shared" si="19"/>
        <v>24.679168647593691</v>
      </c>
      <c r="Q73" s="9">
        <f t="shared" si="14"/>
        <v>4.765822963660904E-3</v>
      </c>
      <c r="R73" s="9">
        <f t="shared" si="20"/>
        <v>0.54329485190079674</v>
      </c>
      <c r="S73" s="7">
        <f t="shared" si="5"/>
        <v>0.16084188826869913</v>
      </c>
      <c r="T73" s="7">
        <f t="shared" si="15"/>
        <v>0.96862960924600994</v>
      </c>
      <c r="U73" s="37">
        <f t="shared" si="16"/>
        <v>0.57219864493310391</v>
      </c>
      <c r="V73" s="86" t="str">
        <f t="shared" si="17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44.884332000000001</v>
      </c>
      <c r="F74" s="9">
        <f t="shared" si="6"/>
        <v>0.99064391854705569</v>
      </c>
      <c r="G74" s="62">
        <v>5378.2219884271399</v>
      </c>
      <c r="H74" s="63">
        <v>48.91</v>
      </c>
      <c r="I74" s="9">
        <f t="shared" si="10"/>
        <v>1.0868888888888888</v>
      </c>
      <c r="J74" s="9">
        <f t="shared" si="7"/>
        <v>0.95961970967082333</v>
      </c>
      <c r="K74" s="64">
        <f t="shared" si="8"/>
        <v>0.89227194141958677</v>
      </c>
      <c r="L74" s="65">
        <f t="shared" si="4"/>
        <v>2.1125365100073162E-2</v>
      </c>
      <c r="M74" s="65">
        <f t="shared" si="11"/>
        <v>0.97061180081911202</v>
      </c>
      <c r="N74" s="4">
        <f t="shared" si="12"/>
        <v>4.5570400000002564E-2</v>
      </c>
      <c r="O74" s="9">
        <f t="shared" si="13"/>
        <v>0.2697652292627184</v>
      </c>
      <c r="P74" s="9">
        <f t="shared" si="19"/>
        <v>24.948933876856408</v>
      </c>
      <c r="Q74" s="9">
        <f t="shared" si="14"/>
        <v>5.9386951956569818E-3</v>
      </c>
      <c r="R74" s="9">
        <f t="shared" si="20"/>
        <v>0.54923354709645367</v>
      </c>
      <c r="S74" s="7">
        <f t="shared" si="5"/>
        <v>0.14012277449265698</v>
      </c>
      <c r="T74" s="7">
        <f t="shared" si="15"/>
        <v>0.99064391854705569</v>
      </c>
      <c r="U74" s="37">
        <f t="shared" si="16"/>
        <v>0.56586324896621731</v>
      </c>
      <c r="V74" s="86" t="str">
        <f t="shared" si="17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45.881761600000004</v>
      </c>
      <c r="F75" s="9">
        <f t="shared" si="6"/>
        <v>1.0126582278481013</v>
      </c>
      <c r="G75" s="62">
        <v>5497.7380326144103</v>
      </c>
      <c r="H75" s="63">
        <v>49.927999999999997</v>
      </c>
      <c r="I75" s="9">
        <f t="shared" si="10"/>
        <v>1.085391304347826</v>
      </c>
      <c r="J75" s="9">
        <f t="shared" si="7"/>
        <v>0.93791059125140264</v>
      </c>
      <c r="K75" s="64">
        <f t="shared" si="8"/>
        <v>0.87088479037885003</v>
      </c>
      <c r="L75" s="65">
        <f t="shared" si="4"/>
        <v>2.0647453852535008E-2</v>
      </c>
      <c r="M75" s="65">
        <f t="shared" si="11"/>
        <v>0.99125925467164699</v>
      </c>
      <c r="N75" s="4">
        <f t="shared" si="12"/>
        <v>2.057039999999688E-2</v>
      </c>
      <c r="O75" s="9">
        <f t="shared" si="13"/>
        <v>0.12177155943385769</v>
      </c>
      <c r="P75" s="9">
        <f t="shared" si="19"/>
        <v>25.070705436290265</v>
      </c>
      <c r="Q75" s="9">
        <f t="shared" si="14"/>
        <v>2.6807167734476103E-3</v>
      </c>
      <c r="R75" s="9">
        <f t="shared" si="20"/>
        <v>0.55191426386990128</v>
      </c>
      <c r="S75" s="7">
        <f t="shared" si="5"/>
        <v>0.14367462256855318</v>
      </c>
      <c r="T75" s="7">
        <f t="shared" si="15"/>
        <v>1.0126582278481013</v>
      </c>
      <c r="U75" s="37">
        <f t="shared" si="16"/>
        <v>0.55678094430777547</v>
      </c>
      <c r="V75" s="86" t="str">
        <f t="shared" si="17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46.879191200000001</v>
      </c>
      <c r="F76" s="9">
        <f t="shared" si="6"/>
        <v>1.034672537149147</v>
      </c>
      <c r="G76" s="62">
        <v>5617.2540768016797</v>
      </c>
      <c r="H76" s="63">
        <v>50.951999999999998</v>
      </c>
      <c r="I76" s="9">
        <f t="shared" si="10"/>
        <v>1.0840851063829786</v>
      </c>
      <c r="J76" s="9">
        <f t="shared" si="7"/>
        <v>0.94457528654419942</v>
      </c>
      <c r="K76" s="64">
        <f t="shared" si="8"/>
        <v>0.87601770662862732</v>
      </c>
      <c r="L76" s="65">
        <f t="shared" si="4"/>
        <v>2.0794172516107857E-2</v>
      </c>
      <c r="M76" s="65">
        <f t="shared" si="11"/>
        <v>1.0120534271877548</v>
      </c>
      <c r="N76" s="4">
        <f t="shared" si="12"/>
        <v>2.6570400000004213E-2</v>
      </c>
      <c r="O76" s="9">
        <f t="shared" si="13"/>
        <v>0.15729004019281959</v>
      </c>
      <c r="P76" s="9">
        <f t="shared" si="19"/>
        <v>25.227995476483084</v>
      </c>
      <c r="Q76" s="9">
        <f t="shared" si="14"/>
        <v>3.4626315947786372E-3</v>
      </c>
      <c r="R76" s="9">
        <f t="shared" si="20"/>
        <v>0.55537689546467994</v>
      </c>
      <c r="S76" s="7">
        <f t="shared" si="5"/>
        <v>0.12177155943387477</v>
      </c>
      <c r="T76" s="7">
        <f t="shared" si="15"/>
        <v>1.034672537149147</v>
      </c>
      <c r="U76" s="37">
        <f t="shared" si="16"/>
        <v>0.54876242750141602</v>
      </c>
      <c r="V76" s="86" t="str">
        <f t="shared" si="17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47.876620799999998</v>
      </c>
      <c r="F77" s="9">
        <f t="shared" si="6"/>
        <v>1.0566868464501926</v>
      </c>
      <c r="G77" s="62">
        <v>5736.7701209889501</v>
      </c>
      <c r="H77" s="63">
        <v>51.969000000000001</v>
      </c>
      <c r="I77" s="9">
        <f t="shared" si="10"/>
        <v>1.0826875</v>
      </c>
      <c r="J77" s="9">
        <f t="shared" si="7"/>
        <v>0.93932921549385484</v>
      </c>
      <c r="K77" s="64">
        <f t="shared" si="8"/>
        <v>0.87002930433722248</v>
      </c>
      <c r="L77" s="65">
        <f t="shared" si="4"/>
        <v>2.0678683885390313E-2</v>
      </c>
      <c r="M77" s="65">
        <f t="shared" si="11"/>
        <v>1.0327321110731451</v>
      </c>
      <c r="N77" s="4">
        <f t="shared" si="12"/>
        <v>1.9570400000006316E-2</v>
      </c>
      <c r="O77" s="9">
        <f t="shared" si="13"/>
        <v>0.11585181264076046</v>
      </c>
      <c r="P77" s="9">
        <f t="shared" si="19"/>
        <v>25.343847289123843</v>
      </c>
      <c r="Q77" s="9">
        <f t="shared" si="14"/>
        <v>2.5503976365604947E-3</v>
      </c>
      <c r="R77" s="9">
        <f t="shared" si="20"/>
        <v>0.55792729310124045</v>
      </c>
      <c r="S77" s="7">
        <f t="shared" si="5"/>
        <v>0.12532340750976309</v>
      </c>
      <c r="T77" s="7">
        <f t="shared" si="15"/>
        <v>1.0566868464501926</v>
      </c>
      <c r="U77" s="37">
        <f t="shared" si="16"/>
        <v>0.54024396754883541</v>
      </c>
      <c r="V77" s="86" t="str">
        <f t="shared" si="17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48.874050400000002</v>
      </c>
      <c r="F78" s="9">
        <f t="shared" si="6"/>
        <v>1.0787011557512385</v>
      </c>
      <c r="G78" s="62">
        <v>5856.2861651762196</v>
      </c>
      <c r="H78" s="63">
        <v>52.994999999999997</v>
      </c>
      <c r="I78" s="9">
        <f t="shared" si="10"/>
        <v>1.081530612244898</v>
      </c>
      <c r="J78" s="9">
        <f t="shared" si="7"/>
        <v>0.9486555335408966</v>
      </c>
      <c r="K78" s="64">
        <f t="shared" si="8"/>
        <v>0.87772867871188243</v>
      </c>
      <c r="L78" s="65">
        <f t="shared" si="4"/>
        <v>2.0883996335517813E-2</v>
      </c>
      <c r="M78" s="65">
        <f t="shared" si="11"/>
        <v>1.053616107408663</v>
      </c>
      <c r="N78" s="4">
        <f t="shared" si="12"/>
        <v>2.8570399999992446E-2</v>
      </c>
      <c r="O78" s="9">
        <f t="shared" si="13"/>
        <v>0.1691295337790561</v>
      </c>
      <c r="P78" s="9">
        <f t="shared" si="19"/>
        <v>25.5129768229029</v>
      </c>
      <c r="Q78" s="9">
        <f t="shared" si="14"/>
        <v>3.7232698685537944E-3</v>
      </c>
      <c r="R78" s="9">
        <f t="shared" si="20"/>
        <v>0.56165056296979421</v>
      </c>
      <c r="S78" s="7">
        <f t="shared" si="5"/>
        <v>0.15906596423073802</v>
      </c>
      <c r="T78" s="7">
        <f t="shared" si="15"/>
        <v>1.0787011557512385</v>
      </c>
      <c r="U78" s="37">
        <f t="shared" si="16"/>
        <v>0.5330694538745776</v>
      </c>
      <c r="V78" s="86" t="str">
        <f t="shared" si="17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49.871479999999998</v>
      </c>
      <c r="F79" s="9">
        <f t="shared" si="6"/>
        <v>1.1007154650522841</v>
      </c>
      <c r="G79" s="62">
        <v>5975.80220936349</v>
      </c>
      <c r="H79" s="63">
        <v>54.015000000000001</v>
      </c>
      <c r="I79" s="9">
        <f t="shared" si="10"/>
        <v>1.0803</v>
      </c>
      <c r="J79" s="9">
        <f t="shared" si="7"/>
        <v>0.94418217161899753</v>
      </c>
      <c r="K79" s="64">
        <f t="shared" si="8"/>
        <v>0.87259576246211112</v>
      </c>
      <c r="L79" s="65">
        <f t="shared" si="4"/>
        <v>2.0785518362553608E-2</v>
      </c>
      <c r="M79" s="65">
        <f t="shared" si="11"/>
        <v>1.0744016257712166</v>
      </c>
      <c r="N79" s="4">
        <f t="shared" si="12"/>
        <v>2.257040000000643E-2</v>
      </c>
      <c r="O79" s="9">
        <f t="shared" si="13"/>
        <v>0.13361105302022039</v>
      </c>
      <c r="P79" s="9">
        <f t="shared" si="19"/>
        <v>25.646587875923121</v>
      </c>
      <c r="Q79" s="9">
        <f t="shared" si="14"/>
        <v>2.9413550472255452E-3</v>
      </c>
      <c r="R79" s="9">
        <f t="shared" si="20"/>
        <v>0.5645919180170198</v>
      </c>
      <c r="S79" s="7">
        <f t="shared" si="5"/>
        <v>0.17860112864814351</v>
      </c>
      <c r="T79" s="7">
        <f t="shared" si="15"/>
        <v>1.1007154650522841</v>
      </c>
      <c r="U79" s="37">
        <f t="shared" si="16"/>
        <v>0.52549428861088132</v>
      </c>
      <c r="V79" s="86" t="str">
        <f t="shared" si="17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50.868909600000002</v>
      </c>
      <c r="F80" s="9">
        <f t="shared" si="6"/>
        <v>1.1227297743533298</v>
      </c>
      <c r="G80" s="62">
        <v>6095.3182535507603</v>
      </c>
      <c r="H80" s="63">
        <v>55.018999999999998</v>
      </c>
      <c r="I80" s="9">
        <f t="shared" si="10"/>
        <v>1.0788039215686274</v>
      </c>
      <c r="J80" s="9">
        <f t="shared" si="7"/>
        <v>0.93066031734491528</v>
      </c>
      <c r="K80" s="64">
        <f t="shared" si="8"/>
        <v>0.85890798579603433</v>
      </c>
      <c r="L80" s="65">
        <f t="shared" si="4"/>
        <v>2.0487844080240295E-2</v>
      </c>
      <c r="M80" s="65">
        <f t="shared" si="11"/>
        <v>1.0948894698514569</v>
      </c>
      <c r="N80" s="4">
        <f t="shared" si="12"/>
        <v>6.5703999999939811E-3</v>
      </c>
      <c r="O80" s="9">
        <f t="shared" si="13"/>
        <v>3.889510432969738E-2</v>
      </c>
      <c r="P80" s="9">
        <f t="shared" si="19"/>
        <v>25.685482980252818</v>
      </c>
      <c r="Q80" s="9">
        <f t="shared" si="14"/>
        <v>8.5624885701039916E-4</v>
      </c>
      <c r="R80" s="9">
        <f t="shared" si="20"/>
        <v>0.56544816687403021</v>
      </c>
      <c r="S80" s="7">
        <f t="shared" si="5"/>
        <v>0.22181528023816516</v>
      </c>
      <c r="T80" s="7">
        <f t="shared" si="15"/>
        <v>1.1227297743533298</v>
      </c>
      <c r="U80" s="37">
        <f t="shared" si="16"/>
        <v>0.51644315014806408</v>
      </c>
      <c r="V80" s="86" t="str">
        <f t="shared" si="17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51.866339199999999</v>
      </c>
      <c r="F81" s="9">
        <f t="shared" si="6"/>
        <v>1.1447440836543754</v>
      </c>
      <c r="G81" s="62">
        <v>6214.8342977380298</v>
      </c>
      <c r="H81" s="63">
        <v>56.05</v>
      </c>
      <c r="I81" s="9">
        <f t="shared" si="10"/>
        <v>1.0778846153846153</v>
      </c>
      <c r="J81" s="9">
        <f t="shared" si="7"/>
        <v>0.95650312221230938</v>
      </c>
      <c r="K81" s="64">
        <f t="shared" si="8"/>
        <v>0.88200610892003217</v>
      </c>
      <c r="L81" s="65">
        <f t="shared" si="4"/>
        <v>2.1056755579797675E-2</v>
      </c>
      <c r="M81" s="65">
        <f t="shared" si="11"/>
        <v>1.1159462254312544</v>
      </c>
      <c r="N81" s="4">
        <f t="shared" si="12"/>
        <v>3.357040000000211E-2</v>
      </c>
      <c r="O81" s="9">
        <f t="shared" si="13"/>
        <v>0.1987282677448787</v>
      </c>
      <c r="P81" s="9">
        <f t="shared" si="19"/>
        <v>25.884211247997698</v>
      </c>
      <c r="Q81" s="9">
        <f t="shared" si="14"/>
        <v>4.3748655529967798E-3</v>
      </c>
      <c r="R81" s="9">
        <f t="shared" si="20"/>
        <v>0.56982303242702703</v>
      </c>
      <c r="S81" s="7">
        <f t="shared" si="5"/>
        <v>0.19796959299584868</v>
      </c>
      <c r="T81" s="7">
        <f t="shared" si="15"/>
        <v>1.1447440836543754</v>
      </c>
      <c r="U81" s="37">
        <f t="shared" si="16"/>
        <v>0.51061871929072611</v>
      </c>
      <c r="V81" s="86" t="str">
        <f t="shared" si="17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52.863768800000003</v>
      </c>
      <c r="F82" s="9">
        <f t="shared" si="6"/>
        <v>1.1667583929554211</v>
      </c>
      <c r="G82" s="62">
        <v>6334.3503419253002</v>
      </c>
      <c r="H82" s="63">
        <v>57.098999999999997</v>
      </c>
      <c r="I82" s="9">
        <f t="shared" si="10"/>
        <v>1.0773396226415093</v>
      </c>
      <c r="J82" s="9">
        <f t="shared" si="7"/>
        <v>0.9736948107672635</v>
      </c>
      <c r="K82" s="64">
        <f t="shared" si="8"/>
        <v>0.89740485766936406</v>
      </c>
      <c r="L82" s="65">
        <f t="shared" si="4"/>
        <v>2.1435218729053684E-2</v>
      </c>
      <c r="M82" s="65">
        <f t="shared" si="11"/>
        <v>1.1373814441603081</v>
      </c>
      <c r="N82" s="4">
        <f t="shared" si="12"/>
        <v>5.1570399999995686E-2</v>
      </c>
      <c r="O82" s="9">
        <f t="shared" si="13"/>
        <v>0.30528371002159616</v>
      </c>
      <c r="P82" s="9">
        <f t="shared" si="19"/>
        <v>26.189494958019292</v>
      </c>
      <c r="Q82" s="9">
        <f t="shared" si="14"/>
        <v>6.7206100169861565E-3</v>
      </c>
      <c r="R82" s="9">
        <f t="shared" si="20"/>
        <v>0.57654364244401324</v>
      </c>
      <c r="S82" s="7">
        <f t="shared" si="5"/>
        <v>0.17479923046769599</v>
      </c>
      <c r="T82" s="7">
        <f t="shared" si="15"/>
        <v>1.1667583929554211</v>
      </c>
      <c r="U82" s="37">
        <f t="shared" si="16"/>
        <v>0.50690438586296505</v>
      </c>
      <c r="V82" s="86" t="str">
        <f t="shared" si="17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53.861198399999999</v>
      </c>
      <c r="F83" s="9">
        <f t="shared" si="6"/>
        <v>1.1887727022564667</v>
      </c>
      <c r="G83" s="62">
        <v>6453.8663861125697</v>
      </c>
      <c r="H83" s="63">
        <v>58.113</v>
      </c>
      <c r="I83" s="9">
        <f t="shared" si="10"/>
        <v>1.0761666666666667</v>
      </c>
      <c r="J83" s="9">
        <f t="shared" si="7"/>
        <v>0.94223323524857006</v>
      </c>
      <c r="K83" s="64">
        <f t="shared" si="8"/>
        <v>0.86746284621233383</v>
      </c>
      <c r="L83" s="65">
        <f t="shared" si="4"/>
        <v>2.0742613874486959E-2</v>
      </c>
      <c r="M83" s="65">
        <f t="shared" si="11"/>
        <v>1.1581240580347951</v>
      </c>
      <c r="N83" s="4">
        <f t="shared" si="12"/>
        <v>1.6570400000006202E-2</v>
      </c>
      <c r="O83" s="9">
        <f t="shared" si="13"/>
        <v>9.809257226130054E-2</v>
      </c>
      <c r="P83" s="9">
        <f t="shared" si="19"/>
        <v>26.287587530280593</v>
      </c>
      <c r="Q83" s="9">
        <f t="shared" si="14"/>
        <v>2.1594402258954442E-3</v>
      </c>
      <c r="R83" s="9">
        <f t="shared" si="20"/>
        <v>0.57870308266990866</v>
      </c>
      <c r="S83" s="7">
        <f t="shared" si="5"/>
        <v>0.16651158495727564</v>
      </c>
      <c r="T83" s="7">
        <f t="shared" si="15"/>
        <v>1.1887727022564667</v>
      </c>
      <c r="U83" s="37">
        <f t="shared" si="16"/>
        <v>0.49969006226492008</v>
      </c>
      <c r="V83" s="86" t="str">
        <f t="shared" si="17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54.858628000000003</v>
      </c>
      <c r="F84" s="9">
        <f t="shared" si="6"/>
        <v>1.2107870115575126</v>
      </c>
      <c r="G84" s="62">
        <v>6573.3824302998401</v>
      </c>
      <c r="H84" s="63">
        <v>59.161999999999999</v>
      </c>
      <c r="I84" s="9">
        <f t="shared" si="10"/>
        <v>1.0756727272727273</v>
      </c>
      <c r="J84" s="9">
        <f t="shared" si="7"/>
        <v>0.97520367803657704</v>
      </c>
      <c r="K84" s="64">
        <f t="shared" si="8"/>
        <v>0.89740485766936406</v>
      </c>
      <c r="L84" s="65">
        <f t="shared" si="4"/>
        <v>2.1468435399814575E-2</v>
      </c>
      <c r="M84" s="65">
        <f t="shared" si="11"/>
        <v>1.1795924934346096</v>
      </c>
      <c r="N84" s="4">
        <f t="shared" si="12"/>
        <v>5.1570399999995686E-2</v>
      </c>
      <c r="O84" s="9">
        <f t="shared" si="13"/>
        <v>0.30528371002159616</v>
      </c>
      <c r="P84" s="9">
        <f t="shared" si="19"/>
        <v>26.592871240302188</v>
      </c>
      <c r="Q84" s="9">
        <f t="shared" si="14"/>
        <v>6.7206100169861565E-3</v>
      </c>
      <c r="R84" s="9">
        <f t="shared" si="20"/>
        <v>0.58542369268689487</v>
      </c>
      <c r="S84" s="7">
        <f t="shared" si="5"/>
        <v>0.16481901095418328</v>
      </c>
      <c r="T84" s="7">
        <f t="shared" si="15"/>
        <v>1.2107870115575126</v>
      </c>
      <c r="U84" s="37">
        <f t="shared" si="16"/>
        <v>0.49629316560189496</v>
      </c>
      <c r="V84" s="86" t="str">
        <f t="shared" si="17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55.8560576</v>
      </c>
      <c r="F85" s="9">
        <f t="shared" si="6"/>
        <v>1.2328013208585582</v>
      </c>
      <c r="G85" s="62">
        <v>6692.8984744871104</v>
      </c>
      <c r="H85" s="63">
        <v>60.146000000000001</v>
      </c>
      <c r="I85" s="9">
        <f t="shared" si="10"/>
        <v>1.0740357142857142</v>
      </c>
      <c r="J85" s="9">
        <f t="shared" si="7"/>
        <v>0.91617065141489218</v>
      </c>
      <c r="K85" s="64">
        <f t="shared" si="8"/>
        <v>0.84179826496344734</v>
      </c>
      <c r="L85" s="65">
        <f t="shared" si="4"/>
        <v>2.0168864092787942E-2</v>
      </c>
      <c r="M85" s="65">
        <f t="shared" si="11"/>
        <v>1.1997613575273975</v>
      </c>
      <c r="N85" s="4">
        <f t="shared" si="12"/>
        <v>1.3429599999994934E-2</v>
      </c>
      <c r="O85" s="9">
        <f t="shared" si="13"/>
        <v>7.9499831533298634E-2</v>
      </c>
      <c r="P85" s="9">
        <f t="shared" si="19"/>
        <v>26.672371071835485</v>
      </c>
      <c r="Q85" s="9">
        <f t="shared" si="14"/>
        <v>1.7501338807550608E-3</v>
      </c>
      <c r="R85" s="9">
        <f t="shared" si="20"/>
        <v>0.58717382656764994</v>
      </c>
      <c r="S85" s="7">
        <f t="shared" si="5"/>
        <v>0.17445730589293554</v>
      </c>
      <c r="T85" s="7">
        <f t="shared" si="15"/>
        <v>1.2328013208585582</v>
      </c>
      <c r="U85" s="37">
        <f t="shared" si="16"/>
        <v>0.48940885025482356</v>
      </c>
      <c r="V85" s="86" t="str">
        <f t="shared" si="17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56.853487200000004</v>
      </c>
      <c r="F86" s="9">
        <f t="shared" si="6"/>
        <v>1.2548156301596038</v>
      </c>
      <c r="G86" s="62">
        <v>6812.4145186743799</v>
      </c>
      <c r="H86" s="63">
        <v>61.177</v>
      </c>
      <c r="I86" s="9">
        <f t="shared" si="10"/>
        <v>1.0732807017543859</v>
      </c>
      <c r="J86" s="9">
        <f t="shared" si="7"/>
        <v>0.96060611013943042</v>
      </c>
      <c r="K86" s="64">
        <f t="shared" si="8"/>
        <v>0.88200610892003217</v>
      </c>
      <c r="L86" s="65">
        <f t="shared" si="4"/>
        <v>2.1147080025083774E-2</v>
      </c>
      <c r="M86" s="65">
        <f t="shared" si="11"/>
        <v>1.2209084375524812</v>
      </c>
      <c r="N86" s="4">
        <f t="shared" si="12"/>
        <v>3.3570399999995004E-2</v>
      </c>
      <c r="O86" s="9">
        <f t="shared" si="13"/>
        <v>0.19872826774483665</v>
      </c>
      <c r="P86" s="9">
        <f t="shared" si="19"/>
        <v>26.871099339580322</v>
      </c>
      <c r="Q86" s="9">
        <f t="shared" si="14"/>
        <v>4.3748655529958543E-3</v>
      </c>
      <c r="R86" s="9">
        <f t="shared" si="20"/>
        <v>0.59154869212064576</v>
      </c>
      <c r="S86" s="7">
        <f t="shared" si="5"/>
        <v>0.20405603985871196</v>
      </c>
      <c r="T86" s="7">
        <f t="shared" si="15"/>
        <v>1.2548156301596038</v>
      </c>
      <c r="U86" s="37">
        <f t="shared" si="16"/>
        <v>0.48451519698439122</v>
      </c>
      <c r="V86" s="86" t="str">
        <f t="shared" si="17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57.8509168</v>
      </c>
      <c r="F87" s="9">
        <f t="shared" si="6"/>
        <v>1.2768299394606495</v>
      </c>
      <c r="G87" s="62">
        <v>6931.9305628616503</v>
      </c>
      <c r="H87" s="63">
        <v>62.192999999999998</v>
      </c>
      <c r="I87" s="9">
        <f t="shared" si="10"/>
        <v>1.0722931034482759</v>
      </c>
      <c r="J87" s="9">
        <f t="shared" si="7"/>
        <v>0.94750213046484166</v>
      </c>
      <c r="K87" s="64">
        <f t="shared" si="8"/>
        <v>0.86917381829558893</v>
      </c>
      <c r="L87" s="65">
        <f t="shared" si="4"/>
        <v>2.0858604963452761E-2</v>
      </c>
      <c r="M87" s="65">
        <f t="shared" si="11"/>
        <v>1.2417670425159339</v>
      </c>
      <c r="N87" s="4">
        <f t="shared" si="12"/>
        <v>1.8570400000001541E-2</v>
      </c>
      <c r="O87" s="9">
        <f t="shared" si="13"/>
        <v>0.10993206584757911</v>
      </c>
      <c r="P87" s="9">
        <f t="shared" si="19"/>
        <v>26.981031405427903</v>
      </c>
      <c r="Q87" s="9">
        <f t="shared" si="14"/>
        <v>2.4200784996715272E-3</v>
      </c>
      <c r="R87" s="9">
        <f t="shared" si="20"/>
        <v>0.59396877062031728</v>
      </c>
      <c r="S87" s="7">
        <f t="shared" si="5"/>
        <v>0.21056776133116947</v>
      </c>
      <c r="T87" s="7">
        <f t="shared" si="15"/>
        <v>1.2768299394606495</v>
      </c>
      <c r="U87" s="37">
        <f t="shared" si="16"/>
        <v>0.47832544292436852</v>
      </c>
      <c r="V87" s="86" t="str">
        <f t="shared" si="17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58.848346400000004</v>
      </c>
      <c r="F88" s="9">
        <f t="shared" si="6"/>
        <v>1.2988442487616951</v>
      </c>
      <c r="G88" s="62">
        <v>7051.4466070489198</v>
      </c>
      <c r="H88" s="63">
        <v>63.238</v>
      </c>
      <c r="I88" s="9">
        <f t="shared" si="10"/>
        <v>1.0718305084745763</v>
      </c>
      <c r="J88" s="9">
        <f t="shared" si="7"/>
        <v>0.97496758278250573</v>
      </c>
      <c r="K88" s="64">
        <f t="shared" si="8"/>
        <v>0.89398291350284786</v>
      </c>
      <c r="L88" s="65">
        <f t="shared" si="4"/>
        <v>2.1463237925866942E-2</v>
      </c>
      <c r="M88" s="65">
        <f t="shared" si="11"/>
        <v>1.263230280441801</v>
      </c>
      <c r="N88" s="4">
        <f t="shared" si="12"/>
        <v>4.7570399999997903E-2</v>
      </c>
      <c r="O88" s="9">
        <f t="shared" si="13"/>
        <v>0.28160472284899696</v>
      </c>
      <c r="P88" s="9">
        <f t="shared" si="19"/>
        <v>27.262636128276899</v>
      </c>
      <c r="Q88" s="9">
        <f t="shared" si="14"/>
        <v>6.1993334694330649E-3</v>
      </c>
      <c r="R88" s="9">
        <f t="shared" si="20"/>
        <v>0.6001681040897503</v>
      </c>
      <c r="S88" s="7">
        <f t="shared" si="5"/>
        <v>0.20033749171310397</v>
      </c>
      <c r="T88" s="7">
        <f t="shared" si="15"/>
        <v>1.2988442487616951</v>
      </c>
      <c r="U88" s="37">
        <f t="shared" si="16"/>
        <v>0.47510585629711793</v>
      </c>
      <c r="V88" s="86" t="str">
        <f t="shared" si="17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59.845776000000001</v>
      </c>
      <c r="F89" s="9">
        <f t="shared" si="6"/>
        <v>1.3208585580627408</v>
      </c>
      <c r="G89" s="62">
        <v>7170.9626512361901</v>
      </c>
      <c r="H89" s="63">
        <v>64.25</v>
      </c>
      <c r="I89" s="9">
        <f t="shared" si="10"/>
        <v>1.0708333333333333</v>
      </c>
      <c r="J89" s="9">
        <f t="shared" si="7"/>
        <v>0.94505836575875535</v>
      </c>
      <c r="K89" s="64">
        <f t="shared" si="8"/>
        <v>0.86575187412907273</v>
      </c>
      <c r="L89" s="65">
        <f t="shared" si="4"/>
        <v>2.0804807171353999E-2</v>
      </c>
      <c r="M89" s="65">
        <f t="shared" si="11"/>
        <v>1.284035087613155</v>
      </c>
      <c r="N89" s="4">
        <f t="shared" si="12"/>
        <v>1.4570400000003758E-2</v>
      </c>
      <c r="O89" s="9">
        <f t="shared" si="13"/>
        <v>8.6253078674979902E-2</v>
      </c>
      <c r="P89" s="9">
        <f t="shared" si="19"/>
        <v>27.348889206951878</v>
      </c>
      <c r="Q89" s="9">
        <f t="shared" si="14"/>
        <v>1.898801952118435E-3</v>
      </c>
      <c r="R89" s="9">
        <f t="shared" si="20"/>
        <v>0.60206690604186874</v>
      </c>
      <c r="S89" s="7">
        <f t="shared" si="5"/>
        <v>0.22215720481292009</v>
      </c>
      <c r="T89" s="7">
        <f t="shared" si="15"/>
        <v>1.3208585580627408</v>
      </c>
      <c r="U89" s="37">
        <f t="shared" si="16"/>
        <v>0.46888664636184396</v>
      </c>
      <c r="V89" s="86" t="str">
        <f t="shared" si="17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60.843205600000005</v>
      </c>
      <c r="F90" s="9">
        <f t="shared" si="6"/>
        <v>1.3428728673637866</v>
      </c>
      <c r="G90" s="62">
        <v>7290.4786954234596</v>
      </c>
      <c r="H90" s="63">
        <v>65.308000000000007</v>
      </c>
      <c r="I90" s="9">
        <f t="shared" si="10"/>
        <v>1.0706229508196723</v>
      </c>
      <c r="J90" s="9">
        <f t="shared" si="7"/>
        <v>0.98820971397072965</v>
      </c>
      <c r="K90" s="64">
        <f t="shared" si="8"/>
        <v>0.90510423204403612</v>
      </c>
      <c r="L90" s="65">
        <f t="shared" si="4"/>
        <v>2.1754754297649524E-2</v>
      </c>
      <c r="M90" s="65">
        <f t="shared" si="11"/>
        <v>1.3057898419108045</v>
      </c>
      <c r="N90" s="4">
        <f t="shared" si="12"/>
        <v>6.0570400000003133E-2</v>
      </c>
      <c r="O90" s="9">
        <f t="shared" si="13"/>
        <v>0.35856143116001798</v>
      </c>
      <c r="P90" s="9">
        <f t="shared" si="19"/>
        <v>27.707450638111897</v>
      </c>
      <c r="Q90" s="9">
        <f t="shared" si="14"/>
        <v>7.8934822489822344E-3</v>
      </c>
      <c r="R90" s="9">
        <f t="shared" si="20"/>
        <v>0.60996038829085097</v>
      </c>
      <c r="S90" s="7">
        <f t="shared" si="5"/>
        <v>0.21446153398181822</v>
      </c>
      <c r="T90" s="7">
        <f t="shared" si="15"/>
        <v>1.3428728673637866</v>
      </c>
      <c r="U90" s="37">
        <f t="shared" si="16"/>
        <v>0.46711987542978295</v>
      </c>
      <c r="V90" s="86" t="str">
        <f t="shared" si="17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61.840635200000001</v>
      </c>
      <c r="F91" s="9">
        <f t="shared" si="6"/>
        <v>1.3648871766648323</v>
      </c>
      <c r="G91" s="62">
        <v>7409.99473961073</v>
      </c>
      <c r="H91" s="63">
        <v>66.322999999999993</v>
      </c>
      <c r="I91" s="9">
        <f t="shared" si="10"/>
        <v>1.0697258064516129</v>
      </c>
      <c r="J91" s="9">
        <f t="shared" si="7"/>
        <v>0.94884127678179753</v>
      </c>
      <c r="K91" s="64">
        <f t="shared" si="8"/>
        <v>0.86831833225394917</v>
      </c>
      <c r="L91" s="65">
        <f t="shared" si="4"/>
        <v>2.0888085344673585E-2</v>
      </c>
      <c r="M91" s="65">
        <f t="shared" si="11"/>
        <v>1.3266779272554781</v>
      </c>
      <c r="N91" s="4">
        <f t="shared" si="12"/>
        <v>1.7570399999989661E-2</v>
      </c>
      <c r="O91" s="9">
        <f t="shared" si="13"/>
        <v>0.10401231905435571</v>
      </c>
      <c r="P91" s="9">
        <f t="shared" si="19"/>
        <v>27.811462957166253</v>
      </c>
      <c r="Q91" s="9">
        <f t="shared" si="14"/>
        <v>2.2897593627816339E-3</v>
      </c>
      <c r="R91" s="9">
        <f t="shared" si="20"/>
        <v>0.61225014765363261</v>
      </c>
      <c r="S91" s="7">
        <f t="shared" si="5"/>
        <v>0.21750475741327141</v>
      </c>
      <c r="T91" s="7">
        <f t="shared" si="15"/>
        <v>1.3648871766648323</v>
      </c>
      <c r="U91" s="37">
        <f t="shared" si="16"/>
        <v>0.46149116908894777</v>
      </c>
      <c r="V91" s="86" t="str">
        <f t="shared" si="17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62.838064800000005</v>
      </c>
      <c r="F92" s="9">
        <f t="shared" si="6"/>
        <v>1.3869014859658779</v>
      </c>
      <c r="G92" s="62">
        <v>7529.5107837980004</v>
      </c>
      <c r="H92" s="63">
        <v>67.283000000000001</v>
      </c>
      <c r="I92" s="9">
        <f t="shared" si="10"/>
        <v>1.067984126984127</v>
      </c>
      <c r="J92" s="9">
        <f t="shared" si="7"/>
        <v>0.89888976413061994</v>
      </c>
      <c r="K92" s="64">
        <f t="shared" si="8"/>
        <v>0.82126659996434415</v>
      </c>
      <c r="L92" s="65">
        <f t="shared" si="4"/>
        <v>1.9788437295115466E-2</v>
      </c>
      <c r="M92" s="65">
        <f t="shared" si="11"/>
        <v>1.3464663645505934</v>
      </c>
      <c r="N92" s="4">
        <f t="shared" si="12"/>
        <v>3.7429599999995844E-2</v>
      </c>
      <c r="O92" s="9">
        <f t="shared" si="13"/>
        <v>0.22157375456897799</v>
      </c>
      <c r="P92" s="9">
        <f t="shared" si="19"/>
        <v>28.033036711735232</v>
      </c>
      <c r="Q92" s="9">
        <f t="shared" si="14"/>
        <v>4.8777931660754651E-3</v>
      </c>
      <c r="R92" s="9">
        <f t="shared" si="20"/>
        <v>0.61712794081970812</v>
      </c>
      <c r="S92" s="7">
        <f t="shared" si="5"/>
        <v>0.16067518819902876</v>
      </c>
      <c r="T92" s="7">
        <f t="shared" si="15"/>
        <v>1.3869014859658779</v>
      </c>
      <c r="U92" s="37">
        <f t="shared" si="16"/>
        <v>0.45833149424841763</v>
      </c>
      <c r="V92" s="86" t="str">
        <f t="shared" si="17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63.835494400000002</v>
      </c>
      <c r="F93" s="9">
        <f t="shared" si="6"/>
        <v>1.4089157952669236</v>
      </c>
      <c r="G93" s="62">
        <v>7649.0268279852698</v>
      </c>
      <c r="H93" s="63">
        <v>68.325000000000003</v>
      </c>
      <c r="I93" s="9">
        <f t="shared" si="10"/>
        <v>1.067578125</v>
      </c>
      <c r="J93" s="9">
        <f t="shared" si="7"/>
        <v>0.97604098060739264</v>
      </c>
      <c r="K93" s="64">
        <f t="shared" si="8"/>
        <v>0.89141645537795922</v>
      </c>
      <c r="L93" s="65">
        <f t="shared" ref="L93:L105" si="21">J93/$C$4</f>
        <v>2.1486868037587072E-2</v>
      </c>
      <c r="M93" s="65">
        <f t="shared" si="11"/>
        <v>1.3679532325881805</v>
      </c>
      <c r="N93" s="4">
        <f t="shared" si="12"/>
        <v>4.4570400000004895E-2</v>
      </c>
      <c r="O93" s="9">
        <f t="shared" si="13"/>
        <v>0.26384548246957906</v>
      </c>
      <c r="P93" s="9">
        <f t="shared" si="19"/>
        <v>28.296882194204812</v>
      </c>
      <c r="Q93" s="9">
        <f t="shared" si="14"/>
        <v>5.8083760587689399E-3</v>
      </c>
      <c r="R93" s="9">
        <f t="shared" si="20"/>
        <v>0.62293631687847706</v>
      </c>
      <c r="S93" s="7">
        <f>SLOPE(R93:R97,F93:F97)</f>
        <v>0.14283259778473151</v>
      </c>
      <c r="T93" s="7">
        <f t="shared" si="15"/>
        <v>1.4089157952669236</v>
      </c>
      <c r="U93" s="37">
        <f t="shared" si="16"/>
        <v>0.45537837262161052</v>
      </c>
      <c r="V93" s="86" t="str">
        <f t="shared" si="17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64.832924000000006</v>
      </c>
      <c r="F94" s="9">
        <f t="shared" ref="F94:F105" si="22">D94/$C$4</f>
        <v>1.4309301045679692</v>
      </c>
      <c r="G94" s="62">
        <v>7768.5428721725402</v>
      </c>
      <c r="H94" s="63">
        <v>69.363</v>
      </c>
      <c r="I94" s="9">
        <f t="shared" si="10"/>
        <v>1.0671230769230768</v>
      </c>
      <c r="J94" s="9">
        <f t="shared" ref="J94:J105" si="23">(H94-H93)/I94</f>
        <v>0.97270879287227763</v>
      </c>
      <c r="K94" s="64">
        <f t="shared" ref="K94:K105" si="24">(H94-H93)/$G$12</f>
        <v>0.88799451121143702</v>
      </c>
      <c r="L94" s="65">
        <f t="shared" si="21"/>
        <v>2.1413512226137098E-2</v>
      </c>
      <c r="M94" s="65">
        <f t="shared" si="11"/>
        <v>1.3893667448143177</v>
      </c>
      <c r="N94" s="4">
        <f t="shared" si="12"/>
        <v>4.0570399999992901E-2</v>
      </c>
      <c r="O94" s="9">
        <f t="shared" si="13"/>
        <v>0.24016649529689577</v>
      </c>
      <c r="P94" s="9">
        <f t="shared" si="19"/>
        <v>28.537048689501709</v>
      </c>
      <c r="Q94" s="9">
        <f t="shared" si="14"/>
        <v>5.2870995112139964E-3</v>
      </c>
      <c r="R94" s="9">
        <f t="shared" si="20"/>
        <v>0.62822341638969104</v>
      </c>
      <c r="S94" s="7">
        <f>SLOPE(R94:R98,F94:F98)</f>
        <v>0.12609060669420785</v>
      </c>
      <c r="T94" s="7">
        <f t="shared" si="15"/>
        <v>1.4309301045679692</v>
      </c>
      <c r="U94" s="37">
        <f t="shared" si="16"/>
        <v>0.452165289499318</v>
      </c>
      <c r="V94" s="86" t="str">
        <f t="shared" si="17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5">D95*$C$6</f>
        <v>65.830353599999995</v>
      </c>
      <c r="F95" s="9">
        <f t="shared" si="22"/>
        <v>1.4529444138690149</v>
      </c>
      <c r="G95" s="62">
        <v>7888.0589163598097</v>
      </c>
      <c r="H95" s="63">
        <v>70.379000000000005</v>
      </c>
      <c r="I95" s="9">
        <f t="shared" ref="I95:I105" si="26">H95/D95</f>
        <v>1.066348484848485</v>
      </c>
      <c r="J95" s="9">
        <f t="shared" si="23"/>
        <v>0.95278421119936829</v>
      </c>
      <c r="K95" s="64">
        <f t="shared" si="24"/>
        <v>0.86917381829559492</v>
      </c>
      <c r="L95" s="65">
        <f t="shared" si="21"/>
        <v>2.0974886322495726E-2</v>
      </c>
      <c r="M95" s="65">
        <f t="shared" ref="M95:M105" si="27">L95+M94</f>
        <v>1.4103416311368133</v>
      </c>
      <c r="N95" s="4">
        <f t="shared" ref="N95:N105" si="28">ABS((H95-H94)-(E95-E94))</f>
        <v>1.8570400000015752E-2</v>
      </c>
      <c r="O95" s="9">
        <f t="shared" ref="O95:O105" si="29">N95/($G$12-1)</f>
        <v>0.10993206584766324</v>
      </c>
      <c r="P95" s="9">
        <f t="shared" si="19"/>
        <v>28.646980755349372</v>
      </c>
      <c r="Q95" s="9">
        <f t="shared" ref="Q95:Q105" si="30">O95/$C$4</f>
        <v>2.420078499673379E-3</v>
      </c>
      <c r="R95" s="9">
        <f t="shared" si="20"/>
        <v>0.63064349488936444</v>
      </c>
      <c r="S95" s="7"/>
      <c r="T95" s="7">
        <f t="shared" ref="T95:T105" si="31">IF(ABS((F95-R95))&gt;$L$4,F95,"")</f>
        <v>1.4529444138690149</v>
      </c>
      <c r="U95" s="37">
        <f t="shared" ref="U95:U105" si="32">R95/M95</f>
        <v>0.44715654772314345</v>
      </c>
      <c r="V95" s="86" t="str">
        <f t="shared" ref="V95:V105" si="33">IF(F95&lt;=$L$5,(R95-F95),"")</f>
        <v/>
      </c>
      <c r="W95" s="87" t="str">
        <f t="shared" ref="W95:W105" si="34">IF(F95&lt;=$L$5,$W$29,"")</f>
        <v/>
      </c>
      <c r="X95" s="7"/>
    </row>
    <row r="96" spans="2:24">
      <c r="B96" s="75"/>
      <c r="C96" s="76"/>
      <c r="D96" s="61">
        <v>67</v>
      </c>
      <c r="E96" s="4">
        <f t="shared" si="25"/>
        <v>66.827783199999999</v>
      </c>
      <c r="F96" s="9">
        <f t="shared" si="22"/>
        <v>1.4749587231700607</v>
      </c>
      <c r="G96" s="62">
        <v>8007.5749605470801</v>
      </c>
      <c r="H96" s="63">
        <v>71.373999999999995</v>
      </c>
      <c r="I96" s="9">
        <f t="shared" si="26"/>
        <v>1.0652835820895521</v>
      </c>
      <c r="J96" s="9">
        <f t="shared" si="23"/>
        <v>0.9340235940258268</v>
      </c>
      <c r="K96" s="64">
        <f t="shared" si="24"/>
        <v>0.85120861142136228</v>
      </c>
      <c r="L96" s="65">
        <f t="shared" si="21"/>
        <v>2.0561884293358874E-2</v>
      </c>
      <c r="M96" s="65">
        <f t="shared" si="27"/>
        <v>1.4309035154301721</v>
      </c>
      <c r="N96" s="4">
        <f t="shared" si="28"/>
        <v>2.4296000000134654E-3</v>
      </c>
      <c r="O96" s="9">
        <f t="shared" si="29"/>
        <v>1.4382616808724439E-2</v>
      </c>
      <c r="P96" s="9">
        <f t="shared" ref="P96:P105" si="35">O96+P95</f>
        <v>28.661363372158096</v>
      </c>
      <c r="Q96" s="9">
        <f t="shared" si="30"/>
        <v>3.1662337498567839E-4</v>
      </c>
      <c r="R96" s="9">
        <f t="shared" ref="R96:R105" si="36">Q96+R95</f>
        <v>0.63096011826435017</v>
      </c>
      <c r="S96" s="7"/>
      <c r="T96" s="7">
        <f t="shared" si="31"/>
        <v>1.4749587231700607</v>
      </c>
      <c r="U96" s="37">
        <f t="shared" si="32"/>
        <v>0.44095224552905288</v>
      </c>
      <c r="V96" s="86" t="str">
        <f t="shared" si="33"/>
        <v/>
      </c>
      <c r="W96" s="87" t="str">
        <f t="shared" si="34"/>
        <v/>
      </c>
      <c r="X96" s="7"/>
    </row>
    <row r="97" spans="2:24">
      <c r="B97" s="75"/>
      <c r="C97" s="76"/>
      <c r="D97" s="61">
        <v>68</v>
      </c>
      <c r="E97" s="4">
        <f t="shared" si="25"/>
        <v>67.825212800000003</v>
      </c>
      <c r="F97" s="9">
        <f t="shared" si="22"/>
        <v>1.4969730324711064</v>
      </c>
      <c r="G97" s="62">
        <v>8127.0910047343496</v>
      </c>
      <c r="H97" s="63">
        <v>72.42</v>
      </c>
      <c r="I97" s="9">
        <f t="shared" si="26"/>
        <v>1.0649999999999999</v>
      </c>
      <c r="J97" s="9">
        <f t="shared" si="23"/>
        <v>0.98215962441315163</v>
      </c>
      <c r="K97" s="64">
        <f t="shared" si="24"/>
        <v>0.89483839954448152</v>
      </c>
      <c r="L97" s="65">
        <f t="shared" si="21"/>
        <v>2.1621565754829975E-2</v>
      </c>
      <c r="M97" s="65">
        <f t="shared" si="27"/>
        <v>1.4525250811850021</v>
      </c>
      <c r="N97" s="4">
        <f t="shared" si="28"/>
        <v>4.8570400000002678E-2</v>
      </c>
      <c r="O97" s="9">
        <f t="shared" si="29"/>
        <v>0.28752446964217832</v>
      </c>
      <c r="P97" s="9">
        <f t="shared" si="35"/>
        <v>28.948887841800275</v>
      </c>
      <c r="Q97" s="9">
        <f t="shared" si="30"/>
        <v>6.3296526063220324E-3</v>
      </c>
      <c r="R97" s="9">
        <f t="shared" si="36"/>
        <v>0.63728977087067218</v>
      </c>
      <c r="S97" s="7"/>
      <c r="T97" s="7">
        <f t="shared" si="31"/>
        <v>1.4969730324711064</v>
      </c>
      <c r="U97" s="37">
        <f t="shared" si="32"/>
        <v>0.43874613879352575</v>
      </c>
      <c r="V97" s="86" t="str">
        <f t="shared" si="33"/>
        <v/>
      </c>
      <c r="W97" s="87" t="str">
        <f t="shared" si="34"/>
        <v/>
      </c>
      <c r="X97" s="7"/>
    </row>
    <row r="98" spans="2:24">
      <c r="B98" s="75"/>
      <c r="C98" s="76"/>
      <c r="D98" s="61">
        <v>69</v>
      </c>
      <c r="E98" s="4">
        <f t="shared" si="25"/>
        <v>68.822642400000007</v>
      </c>
      <c r="F98" s="9">
        <f t="shared" si="22"/>
        <v>1.518987341772152</v>
      </c>
      <c r="G98" s="62">
        <v>8246.6070489216199</v>
      </c>
      <c r="H98" s="63">
        <v>73.406000000000006</v>
      </c>
      <c r="I98" s="9">
        <f t="shared" si="26"/>
        <v>1.0638550724637681</v>
      </c>
      <c r="J98" s="9">
        <f t="shared" si="23"/>
        <v>0.92681797128300536</v>
      </c>
      <c r="K98" s="64">
        <f t="shared" si="24"/>
        <v>0.84350923704670844</v>
      </c>
      <c r="L98" s="65">
        <f t="shared" si="21"/>
        <v>2.0403257485591755E-2</v>
      </c>
      <c r="M98" s="65">
        <f t="shared" si="27"/>
        <v>1.4729283386705938</v>
      </c>
      <c r="N98" s="4">
        <f t="shared" si="28"/>
        <v>1.1429599999999596E-2</v>
      </c>
      <c r="O98" s="9">
        <f t="shared" si="29"/>
        <v>6.7660337947020074E-2</v>
      </c>
      <c r="P98" s="9">
        <f t="shared" si="35"/>
        <v>29.016548179747296</v>
      </c>
      <c r="Q98" s="9">
        <f t="shared" si="30"/>
        <v>1.4894956069789781E-3</v>
      </c>
      <c r="R98" s="9">
        <f t="shared" si="36"/>
        <v>0.63877926647765115</v>
      </c>
      <c r="S98" s="7"/>
      <c r="T98" s="7">
        <f t="shared" si="31"/>
        <v>1.518987341772152</v>
      </c>
      <c r="U98" s="37">
        <f t="shared" si="32"/>
        <v>0.43367979942200569</v>
      </c>
      <c r="V98" s="86" t="str">
        <f t="shared" si="33"/>
        <v/>
      </c>
      <c r="W98" s="87" t="str">
        <f t="shared" si="34"/>
        <v/>
      </c>
      <c r="X98" s="7"/>
    </row>
    <row r="99" spans="2:24">
      <c r="B99" s="75"/>
      <c r="C99" s="76"/>
      <c r="D99" s="61">
        <v>70</v>
      </c>
      <c r="E99" s="4">
        <f t="shared" si="25"/>
        <v>69.820071999999996</v>
      </c>
      <c r="F99" s="9">
        <f t="shared" si="22"/>
        <v>1.5410016510731976</v>
      </c>
      <c r="G99" s="62">
        <v>8366.1230931088903</v>
      </c>
      <c r="H99" s="63">
        <v>74.430999999999997</v>
      </c>
      <c r="I99" s="9">
        <f t="shared" si="26"/>
        <v>1.0632999999999999</v>
      </c>
      <c r="J99" s="9">
        <f t="shared" si="23"/>
        <v>0.96398006207090337</v>
      </c>
      <c r="K99" s="64">
        <f t="shared" si="24"/>
        <v>0.87687319267024877</v>
      </c>
      <c r="L99" s="65">
        <f t="shared" si="21"/>
        <v>2.1221355246470081E-2</v>
      </c>
      <c r="M99" s="65">
        <f t="shared" si="27"/>
        <v>1.494149693917064</v>
      </c>
      <c r="N99" s="4">
        <f t="shared" si="28"/>
        <v>2.7570400000001882E-2</v>
      </c>
      <c r="O99" s="9">
        <f t="shared" si="29"/>
        <v>0.16320978698595887</v>
      </c>
      <c r="P99" s="9">
        <f t="shared" si="35"/>
        <v>29.179757966733256</v>
      </c>
      <c r="Q99" s="9">
        <f t="shared" si="30"/>
        <v>3.5929507316666788E-3</v>
      </c>
      <c r="R99" s="9">
        <f t="shared" si="36"/>
        <v>0.64237221720931781</v>
      </c>
      <c r="S99" s="7"/>
      <c r="T99" s="7">
        <f t="shared" si="31"/>
        <v>1.5410016510731976</v>
      </c>
      <c r="U99" s="37">
        <f t="shared" si="32"/>
        <v>0.42992493979988999</v>
      </c>
      <c r="V99" s="86" t="str">
        <f t="shared" si="33"/>
        <v/>
      </c>
      <c r="W99" s="87" t="str">
        <f t="shared" si="34"/>
        <v/>
      </c>
      <c r="X99" s="7"/>
    </row>
    <row r="100" spans="2:24">
      <c r="B100" s="75"/>
      <c r="C100" s="76"/>
      <c r="D100" s="61">
        <v>71</v>
      </c>
      <c r="E100" s="4">
        <f t="shared" si="25"/>
        <v>70.8175016</v>
      </c>
      <c r="F100" s="9">
        <f t="shared" si="22"/>
        <v>1.5630159603742433</v>
      </c>
      <c r="G100" s="62">
        <v>8485.6391372961607</v>
      </c>
      <c r="H100" s="63">
        <v>75.451999999999998</v>
      </c>
      <c r="I100" s="9">
        <f t="shared" si="26"/>
        <v>1.0627042253521126</v>
      </c>
      <c r="J100" s="9">
        <f t="shared" si="23"/>
        <v>0.96075650744844487</v>
      </c>
      <c r="K100" s="64">
        <f t="shared" si="24"/>
        <v>0.87345124850373868</v>
      </c>
      <c r="L100" s="65">
        <f t="shared" si="21"/>
        <v>2.1150390917962465E-2</v>
      </c>
      <c r="M100" s="65">
        <f t="shared" si="27"/>
        <v>1.5153000848350264</v>
      </c>
      <c r="N100" s="4">
        <f t="shared" si="28"/>
        <v>2.3570399999996994E-2</v>
      </c>
      <c r="O100" s="9">
        <f t="shared" si="29"/>
        <v>0.13953079981331759</v>
      </c>
      <c r="P100" s="9">
        <f t="shared" si="35"/>
        <v>29.319288766546574</v>
      </c>
      <c r="Q100" s="9">
        <f t="shared" si="30"/>
        <v>3.0716741841126604E-3</v>
      </c>
      <c r="R100" s="9">
        <f t="shared" si="36"/>
        <v>0.6454438913934305</v>
      </c>
      <c r="S100" s="7"/>
      <c r="T100" s="7">
        <f t="shared" si="31"/>
        <v>1.5630159603742433</v>
      </c>
      <c r="U100" s="37">
        <f t="shared" si="32"/>
        <v>0.42595120125245767</v>
      </c>
      <c r="V100" s="86" t="str">
        <f t="shared" si="33"/>
        <v/>
      </c>
      <c r="W100" s="87" t="str">
        <f t="shared" si="34"/>
        <v/>
      </c>
      <c r="X100" s="7"/>
    </row>
    <row r="101" spans="2:24">
      <c r="B101" s="75"/>
      <c r="C101" s="76"/>
      <c r="D101" s="61">
        <v>72</v>
      </c>
      <c r="E101" s="4">
        <f t="shared" si="25"/>
        <v>71.814931200000004</v>
      </c>
      <c r="F101" s="9">
        <f t="shared" si="22"/>
        <v>1.5850302696752889</v>
      </c>
      <c r="G101" s="62">
        <v>8605.1551814834293</v>
      </c>
      <c r="H101" s="63">
        <v>76.488</v>
      </c>
      <c r="I101" s="9">
        <f t="shared" si="26"/>
        <v>1.0623333333333334</v>
      </c>
      <c r="J101" s="9">
        <f t="shared" si="23"/>
        <v>0.97521179792908819</v>
      </c>
      <c r="K101" s="64">
        <f t="shared" si="24"/>
        <v>0.88628353912818192</v>
      </c>
      <c r="L101" s="65">
        <f t="shared" si="21"/>
        <v>2.1468614153639806E-2</v>
      </c>
      <c r="M101" s="65">
        <f t="shared" si="27"/>
        <v>1.5367686989886662</v>
      </c>
      <c r="N101" s="4">
        <f t="shared" si="28"/>
        <v>3.8570399999997562E-2</v>
      </c>
      <c r="O101" s="9">
        <f t="shared" si="29"/>
        <v>0.22832700171061718</v>
      </c>
      <c r="P101" s="9">
        <f t="shared" si="35"/>
        <v>29.547615768257192</v>
      </c>
      <c r="Q101" s="9">
        <f t="shared" si="30"/>
        <v>5.0264612374379125E-3</v>
      </c>
      <c r="R101" s="9">
        <f t="shared" si="36"/>
        <v>0.65047035263086839</v>
      </c>
      <c r="S101" s="7"/>
      <c r="T101" s="7">
        <f t="shared" si="31"/>
        <v>1.5850302696752889</v>
      </c>
      <c r="U101" s="37">
        <f t="shared" si="32"/>
        <v>0.42327147413852007</v>
      </c>
      <c r="V101" s="86" t="str">
        <f t="shared" si="33"/>
        <v/>
      </c>
      <c r="W101" s="87" t="str">
        <f t="shared" si="34"/>
        <v/>
      </c>
      <c r="X101" s="7"/>
    </row>
    <row r="102" spans="2:24">
      <c r="B102" s="75"/>
      <c r="C102" s="76"/>
      <c r="D102" s="61">
        <v>73</v>
      </c>
      <c r="E102" s="4">
        <f t="shared" si="25"/>
        <v>72.812360800000008</v>
      </c>
      <c r="F102" s="9">
        <f t="shared" si="22"/>
        <v>1.6070445789763348</v>
      </c>
      <c r="G102" s="62">
        <v>8724.6712256706996</v>
      </c>
      <c r="H102" s="63">
        <v>77.513999999999996</v>
      </c>
      <c r="I102" s="9">
        <f t="shared" si="26"/>
        <v>1.061835616438356</v>
      </c>
      <c r="J102" s="9">
        <f t="shared" si="23"/>
        <v>0.96625125783729049</v>
      </c>
      <c r="K102" s="64">
        <f t="shared" si="24"/>
        <v>0.87772867871188243</v>
      </c>
      <c r="L102" s="65">
        <f t="shared" si="21"/>
        <v>2.1271354052554554E-2</v>
      </c>
      <c r="M102" s="65">
        <f t="shared" si="27"/>
        <v>1.5580400530412208</v>
      </c>
      <c r="N102" s="4">
        <f t="shared" si="28"/>
        <v>2.8570399999992446E-2</v>
      </c>
      <c r="O102" s="9">
        <f t="shared" si="29"/>
        <v>0.1691295337790561</v>
      </c>
      <c r="P102" s="9">
        <f t="shared" si="35"/>
        <v>29.716745302036248</v>
      </c>
      <c r="Q102" s="9">
        <f t="shared" si="30"/>
        <v>3.7232698685537944E-3</v>
      </c>
      <c r="R102" s="9">
        <f t="shared" si="36"/>
        <v>0.65419362249942214</v>
      </c>
      <c r="S102" s="7"/>
      <c r="T102" s="7">
        <f t="shared" si="31"/>
        <v>1.6070445789763348</v>
      </c>
      <c r="U102" s="37">
        <f t="shared" si="32"/>
        <v>0.41988241651584435</v>
      </c>
      <c r="V102" s="86" t="str">
        <f t="shared" si="33"/>
        <v/>
      </c>
      <c r="W102" s="87" t="str">
        <f t="shared" si="34"/>
        <v/>
      </c>
      <c r="X102" s="7"/>
    </row>
    <row r="103" spans="2:24">
      <c r="B103" s="75"/>
      <c r="C103" s="76"/>
      <c r="D103" s="61">
        <v>74</v>
      </c>
      <c r="E103" s="4">
        <f t="shared" si="25"/>
        <v>73.809790399999997</v>
      </c>
      <c r="F103" s="9">
        <f t="shared" si="22"/>
        <v>1.6290588882773804</v>
      </c>
      <c r="G103" s="62">
        <v>8844.18726985797</v>
      </c>
      <c r="H103" s="63">
        <v>78.489999999999995</v>
      </c>
      <c r="I103" s="9">
        <f t="shared" si="26"/>
        <v>1.0606756756756757</v>
      </c>
      <c r="J103" s="9">
        <f t="shared" si="23"/>
        <v>0.92016817428971753</v>
      </c>
      <c r="K103" s="64">
        <f t="shared" si="24"/>
        <v>0.83495437663040895</v>
      </c>
      <c r="L103" s="65">
        <f t="shared" si="21"/>
        <v>2.0256866797792351E-2</v>
      </c>
      <c r="M103" s="65">
        <f t="shared" si="27"/>
        <v>1.5782969198390131</v>
      </c>
      <c r="N103" s="4">
        <f t="shared" si="28"/>
        <v>2.1429599999990501E-2</v>
      </c>
      <c r="O103" s="9">
        <f t="shared" si="29"/>
        <v>0.12685780587849704</v>
      </c>
      <c r="P103" s="9">
        <f t="shared" si="35"/>
        <v>29.843603107914745</v>
      </c>
      <c r="Q103" s="9">
        <f t="shared" si="30"/>
        <v>2.7926869758612451E-3</v>
      </c>
      <c r="R103" s="9">
        <f t="shared" si="36"/>
        <v>0.65698630947528336</v>
      </c>
      <c r="S103" s="7"/>
      <c r="T103" s="7">
        <f t="shared" si="31"/>
        <v>1.6290588882773804</v>
      </c>
      <c r="U103" s="37">
        <f t="shared" si="32"/>
        <v>0.41626280911851249</v>
      </c>
      <c r="V103" s="86" t="str">
        <f t="shared" si="33"/>
        <v/>
      </c>
      <c r="W103" s="87" t="str">
        <f t="shared" si="34"/>
        <v/>
      </c>
      <c r="X103" s="7"/>
    </row>
    <row r="104" spans="2:24">
      <c r="B104" s="75"/>
      <c r="C104" s="76"/>
      <c r="D104" s="61">
        <v>75</v>
      </c>
      <c r="E104" s="4">
        <f t="shared" si="25"/>
        <v>74.807220000000001</v>
      </c>
      <c r="F104" s="9">
        <f t="shared" si="22"/>
        <v>1.6510731975784261</v>
      </c>
      <c r="G104" s="62">
        <v>8963.7033140452404</v>
      </c>
      <c r="H104" s="63">
        <v>79.521000000000001</v>
      </c>
      <c r="I104" s="9">
        <f t="shared" si="26"/>
        <v>1.0602800000000001</v>
      </c>
      <c r="J104" s="9">
        <f t="shared" si="23"/>
        <v>0.97238465311050459</v>
      </c>
      <c r="K104" s="64">
        <f t="shared" si="24"/>
        <v>0.88200610892003828</v>
      </c>
      <c r="L104" s="65">
        <f t="shared" si="21"/>
        <v>2.1406376513164658E-2</v>
      </c>
      <c r="M104" s="65">
        <f t="shared" si="27"/>
        <v>1.5997032963521778</v>
      </c>
      <c r="N104" s="4">
        <f t="shared" si="28"/>
        <v>3.357040000000211E-2</v>
      </c>
      <c r="O104" s="9">
        <f t="shared" si="29"/>
        <v>0.1987282677448787</v>
      </c>
      <c r="P104" s="9">
        <f t="shared" si="35"/>
        <v>30.042331375659625</v>
      </c>
      <c r="Q104" s="9">
        <f t="shared" si="30"/>
        <v>4.3748655529967798E-3</v>
      </c>
      <c r="R104" s="9">
        <f t="shared" si="36"/>
        <v>0.66136117502828018</v>
      </c>
      <c r="S104" s="7"/>
      <c r="T104" s="7">
        <f t="shared" si="31"/>
        <v>1.6510731975784261</v>
      </c>
      <c r="U104" s="37">
        <f t="shared" si="32"/>
        <v>0.41342740027878283</v>
      </c>
      <c r="V104" s="86" t="str">
        <f t="shared" si="33"/>
        <v/>
      </c>
      <c r="W104" s="87" t="str">
        <f t="shared" si="34"/>
        <v/>
      </c>
      <c r="X104" s="7"/>
    </row>
    <row r="105" spans="2:24" ht="16" thickBot="1">
      <c r="B105" s="81"/>
      <c r="C105" s="82"/>
      <c r="D105" s="66">
        <v>76</v>
      </c>
      <c r="E105" s="49">
        <f t="shared" si="25"/>
        <v>75.804649600000005</v>
      </c>
      <c r="F105" s="67">
        <f t="shared" si="22"/>
        <v>1.6730875068794717</v>
      </c>
      <c r="G105" s="62">
        <v>9083.2193582325108</v>
      </c>
      <c r="H105" s="69">
        <v>80.569999999999993</v>
      </c>
      <c r="I105" s="67">
        <f t="shared" si="26"/>
        <v>1.0601315789473684</v>
      </c>
      <c r="J105" s="67">
        <f t="shared" si="23"/>
        <v>0.98949981382647911</v>
      </c>
      <c r="K105" s="70">
        <f t="shared" si="24"/>
        <v>0.89740485766935796</v>
      </c>
      <c r="L105" s="71">
        <f t="shared" si="21"/>
        <v>2.1783154954903228E-2</v>
      </c>
      <c r="M105" s="71">
        <f t="shared" si="27"/>
        <v>1.621486451307081</v>
      </c>
      <c r="N105" s="4">
        <f t="shared" si="28"/>
        <v>5.1570399999988581E-2</v>
      </c>
      <c r="O105" s="67">
        <f t="shared" si="29"/>
        <v>0.30528371002155408</v>
      </c>
      <c r="P105" s="67">
        <f t="shared" si="35"/>
        <v>30.347615085681181</v>
      </c>
      <c r="Q105" s="67">
        <f t="shared" si="30"/>
        <v>6.7206100169852302E-3</v>
      </c>
      <c r="R105" s="67">
        <f t="shared" si="36"/>
        <v>0.66808178504526539</v>
      </c>
      <c r="S105" s="48"/>
      <c r="T105" s="7">
        <f t="shared" si="31"/>
        <v>1.6730875068794717</v>
      </c>
      <c r="U105" s="50">
        <f t="shared" si="32"/>
        <v>0.41201811122548965</v>
      </c>
      <c r="V105" s="86" t="str">
        <f t="shared" si="33"/>
        <v/>
      </c>
      <c r="W105" s="87" t="str">
        <f t="shared" si="34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theme="7"/>
  </sheetPr>
  <dimension ref="B1:Y106"/>
  <sheetViews>
    <sheetView view="pageBreakPreview" zoomScale="85" zoomScaleNormal="80" zoomScaleSheetLayoutView="85" workbookViewId="0">
      <selection activeCell="I12" sqref="I12:L22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20.83203125" bestFit="1" customWidth="1"/>
    <col min="10" max="10" width="24.33203125" bestFit="1" customWidth="1"/>
  </cols>
  <sheetData>
    <row r="1" spans="2:23" s="30" customFormat="1" ht="27" thickBot="1">
      <c r="B1" s="120" t="s">
        <v>68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41" t="s">
        <v>58</v>
      </c>
      <c r="C3" s="142"/>
      <c r="D3" s="142"/>
      <c r="E3" s="142"/>
      <c r="F3" s="142"/>
      <c r="G3" s="142"/>
      <c r="H3" s="143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5.1733626857457344E-3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23.5</v>
      </c>
      <c r="D5" s="21" t="s">
        <v>28</v>
      </c>
      <c r="E5" s="7"/>
      <c r="F5" s="20">
        <f>(C11/C6)</f>
        <v>36.967020028280693</v>
      </c>
      <c r="G5" s="7"/>
      <c r="H5" s="37"/>
      <c r="I5" s="7"/>
      <c r="J5" s="34" t="s">
        <v>55</v>
      </c>
      <c r="K5" s="35"/>
      <c r="L5" s="13">
        <v>0.28610000000000002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0.99742960000000003</v>
      </c>
      <c r="D6" s="26" t="s">
        <v>15</v>
      </c>
      <c r="E6" s="7"/>
      <c r="F6" s="20">
        <f>100-F5</f>
        <v>63.032979971719307</v>
      </c>
      <c r="G6" s="7"/>
      <c r="H6" s="37"/>
      <c r="I6" s="7"/>
      <c r="J6" s="107" t="s">
        <v>87</v>
      </c>
      <c r="K6" s="35"/>
      <c r="L6" s="28">
        <v>0.23499999999999999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107" t="s">
        <v>91</v>
      </c>
      <c r="K7" s="35"/>
      <c r="L7" s="96">
        <f>L5-L6</f>
        <v>5.1100000000000034E-2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0.54335628487602661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0.54335628487602661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116.575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36.872</v>
      </c>
      <c r="D11" s="9">
        <f>(C11/C6)</f>
        <v>36.967020028280693</v>
      </c>
      <c r="E11" s="7"/>
      <c r="F11" s="7" t="s">
        <v>11</v>
      </c>
      <c r="G11" s="12">
        <f>(C11/C6)+D12</f>
        <v>99.9670200282807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63</v>
      </c>
      <c r="E12" s="7"/>
      <c r="F12" s="7" t="s">
        <v>12</v>
      </c>
      <c r="G12" s="13">
        <f>G10/G11</f>
        <v>1.1661345908582741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6.7000000000000004E-2</v>
      </c>
      <c r="D13" s="7"/>
      <c r="E13" s="7"/>
      <c r="F13" s="7" t="s">
        <v>13</v>
      </c>
      <c r="G13" s="19">
        <f>1174/1000</f>
        <v>1.1739999999999999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99.9670200282807</v>
      </c>
      <c r="E14" s="16"/>
      <c r="F14" s="18" t="s">
        <v>16</v>
      </c>
      <c r="G14" s="17">
        <f>(G12-G13)/G13</f>
        <v>-6.6996670713167323E-3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0.68313103152476951</v>
      </c>
      <c r="K16" s="148">
        <f>(G10-C11-C13)/G10</f>
        <v>0.68313103152476951</v>
      </c>
      <c r="L16" s="147">
        <f>(G10-C11-C13)/G10</f>
        <v>0.68313103152476951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489.83</v>
      </c>
      <c r="D18" s="5">
        <v>413.86</v>
      </c>
      <c r="E18" s="23">
        <f>C18-D18</f>
        <v>75.96999999999997</v>
      </c>
      <c r="F18" s="84" t="s">
        <v>3</v>
      </c>
      <c r="G18" s="4">
        <f>E18/C4</f>
        <v>1.6724270776004397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0.58871728209957275</v>
      </c>
      <c r="K19" s="147">
        <f t="shared" ref="K19:L19" si="0">1-K16+(K17*K18*K16*(1-K16))/(K17*K16+K18*(1-K16))</f>
        <v>0.58683548347184966</v>
      </c>
      <c r="L19" s="147">
        <f t="shared" si="0"/>
        <v>0.5847730666885429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I20" s="7" t="s">
        <v>123</v>
      </c>
      <c r="J20" s="146">
        <f>(J14^J19)*(J15^(1-J19))</f>
        <v>25.999255503226628</v>
      </c>
      <c r="K20" s="146">
        <f t="shared" ref="K20:L20" si="1">(K14^K19)*(K15^(1-K19))</f>
        <v>20.084826303231562</v>
      </c>
      <c r="L20" s="146">
        <f t="shared" si="1"/>
        <v>15.812505188870519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>
      <c r="B21" s="40" t="s">
        <v>0</v>
      </c>
      <c r="C21" s="7"/>
      <c r="D21" s="5">
        <v>9083</v>
      </c>
      <c r="I21" s="145" t="s">
        <v>124</v>
      </c>
      <c r="J21" s="146">
        <f>J20/J14</f>
        <v>22.779301239878574</v>
      </c>
      <c r="K21" s="146">
        <f t="shared" ref="K21:L21" si="2">K20/K14</f>
        <v>19.987682431137795</v>
      </c>
      <c r="L21" s="146">
        <f t="shared" si="2"/>
        <v>17.712343151418249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>
      <c r="B22" s="40" t="s">
        <v>9</v>
      </c>
      <c r="C22" s="7"/>
      <c r="D22" s="10">
        <f>E18</f>
        <v>75.96999999999997</v>
      </c>
      <c r="I22" s="145" t="s">
        <v>125</v>
      </c>
      <c r="J22" s="146">
        <f>(J20-J14)/(J14+J20)</f>
        <v>0.915893239257765</v>
      </c>
      <c r="K22" s="146">
        <f t="shared" ref="K22:L22" si="3">(K20-K14)/(K14+K20)</f>
        <v>0.90470600998646933</v>
      </c>
      <c r="L22" s="146">
        <f t="shared" si="3"/>
        <v>0.89311867659671385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119.56035277083063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6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98">
        <f>AVERAGE(V30:V105)</f>
        <v>-3.1559275358559291E-2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 t="shared" ref="S29:S92" si="5">SLOPE(R29:R33,F29:F33)</f>
        <v>0.75703921350907677</v>
      </c>
      <c r="T29" s="7"/>
      <c r="U29" s="37"/>
      <c r="V29" s="100" t="s">
        <v>86</v>
      </c>
      <c r="W29" s="83">
        <f>STDEV(V30:V105)</f>
        <v>1.3319233682366127E-2</v>
      </c>
      <c r="X29" s="7"/>
    </row>
    <row r="30" spans="2:25">
      <c r="B30" s="75"/>
      <c r="C30" s="76"/>
      <c r="D30" s="61">
        <v>1</v>
      </c>
      <c r="E30" s="4">
        <f>D30*$C$6</f>
        <v>0.99742960000000003</v>
      </c>
      <c r="F30" s="9">
        <f>D30/$C$4</f>
        <v>2.2014309301045681E-2</v>
      </c>
      <c r="G30" s="62">
        <v>119.56035277083063</v>
      </c>
      <c r="H30" s="63">
        <v>1.0860000000000001</v>
      </c>
      <c r="I30" s="9">
        <f>H30/D30</f>
        <v>1.0860000000000001</v>
      </c>
      <c r="J30" s="9">
        <f t="shared" ref="J30:J93" si="6">(H30-H29)/I30</f>
        <v>1</v>
      </c>
      <c r="K30" s="64">
        <f t="shared" ref="K30:K93" si="7">(H30-H29)/$G$12</f>
        <v>0.93128186790231904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8.8570400000000049E-2</v>
      </c>
      <c r="O30" s="9">
        <f>N30/($G$12-1)</f>
        <v>0.53312437549840286</v>
      </c>
      <c r="P30" s="9">
        <f>O30</f>
        <v>0.53312437549840286</v>
      </c>
      <c r="Q30" s="9">
        <f>O30/$C$4</f>
        <v>1.173636489814866E-2</v>
      </c>
      <c r="R30" s="9">
        <f>Q30</f>
        <v>1.173636489814866E-2</v>
      </c>
      <c r="S30" s="7">
        <f t="shared" si="5"/>
        <v>0.80338717729085563</v>
      </c>
      <c r="T30" s="7">
        <f>IF(ABS((F30-R30))&gt;$L$4,F30,"")</f>
        <v>2.2014309301045681E-2</v>
      </c>
      <c r="U30" s="37">
        <f>R30/M30</f>
        <v>0.53312437549840286</v>
      </c>
      <c r="V30" s="86">
        <f>IF(F30&lt;=$L$5,(R30-F30),"")</f>
        <v>-1.027794440289702E-2</v>
      </c>
      <c r="W30" s="87">
        <f>IF(F30&lt;=$L$5,$W$29,"")</f>
        <v>1.3319233682366127E-2</v>
      </c>
      <c r="X30" s="7"/>
    </row>
    <row r="31" spans="2:25">
      <c r="B31" s="75"/>
      <c r="C31" s="76"/>
      <c r="D31" s="61">
        <v>2</v>
      </c>
      <c r="E31" s="4">
        <f t="shared" ref="E31:E94" si="8">D31*$C$6</f>
        <v>1.9948592000000001</v>
      </c>
      <c r="F31" s="9">
        <f t="shared" ref="F31:F93" si="9">D31/$C$4</f>
        <v>4.4028618602091361E-2</v>
      </c>
      <c r="G31" s="62">
        <v>239.12070554166127</v>
      </c>
      <c r="H31" s="63">
        <v>2.2269999999999999</v>
      </c>
      <c r="I31" s="9">
        <f t="shared" ref="I31:I94" si="10">H31/D31</f>
        <v>1.1134999999999999</v>
      </c>
      <c r="J31" s="9">
        <f t="shared" si="6"/>
        <v>1.0246969016614278</v>
      </c>
      <c r="K31" s="64">
        <f t="shared" si="7"/>
        <v>0.97844623506127604</v>
      </c>
      <c r="L31" s="65">
        <f t="shared" si="4"/>
        <v>2.2557994532997862E-2</v>
      </c>
      <c r="M31" s="65">
        <f t="shared" ref="M31:M94" si="11">L31+M30</f>
        <v>4.4572303834043543E-2</v>
      </c>
      <c r="N31" s="4">
        <f t="shared" ref="N31:N94" si="12">ABS((H31-H30)-(E31-E30))</f>
        <v>0.14357039999999976</v>
      </c>
      <c r="O31" s="9">
        <f t="shared" ref="O31:O94" si="13">N31/($G$12-1)</f>
        <v>0.86418125965396719</v>
      </c>
      <c r="P31" s="9">
        <f>O31+P30</f>
        <v>1.3973056351523701</v>
      </c>
      <c r="Q31" s="9">
        <f t="shared" ref="Q31:Q94" si="14">O31/$C$4</f>
        <v>1.9024353542189704E-2</v>
      </c>
      <c r="R31" s="9">
        <f>Q31+R30</f>
        <v>3.0760718440338362E-2</v>
      </c>
      <c r="S31" s="7">
        <f t="shared" si="5"/>
        <v>0.81963906069485648</v>
      </c>
      <c r="T31" s="7">
        <f t="shared" ref="T31:T94" si="15">IF(ABS((F31-R31))&gt;$L$4,F31,"")</f>
        <v>4.4028618602091361E-2</v>
      </c>
      <c r="U31" s="37">
        <f t="shared" ref="U31:U94" si="16">R31/M31</f>
        <v>0.69013077167538883</v>
      </c>
      <c r="V31" s="86">
        <f t="shared" ref="V31:V94" si="17">IF(F31&lt;=$L$5,(R31-F31),"")</f>
        <v>-1.3267900161752999E-2</v>
      </c>
      <c r="W31" s="87">
        <f t="shared" ref="W31:W94" si="18">IF(F31&lt;=$L$5,$W$29,"")</f>
        <v>1.3319233682366127E-2</v>
      </c>
      <c r="X31" s="7"/>
    </row>
    <row r="32" spans="2:25">
      <c r="B32" s="75"/>
      <c r="C32" s="76"/>
      <c r="D32" s="61">
        <v>3</v>
      </c>
      <c r="E32" s="4">
        <f t="shared" si="8"/>
        <v>2.9922887999999999</v>
      </c>
      <c r="F32" s="9">
        <f t="shared" si="9"/>
        <v>6.6042927903137039E-2</v>
      </c>
      <c r="G32" s="62">
        <v>358.68105831249198</v>
      </c>
      <c r="H32" s="63">
        <v>3.3420000000000001</v>
      </c>
      <c r="I32" s="9">
        <f t="shared" si="10"/>
        <v>1.1140000000000001</v>
      </c>
      <c r="J32" s="9">
        <f t="shared" si="6"/>
        <v>1.0008976660682227</v>
      </c>
      <c r="K32" s="64">
        <f t="shared" si="7"/>
        <v>0.95615035240431479</v>
      </c>
      <c r="L32" s="65">
        <f t="shared" si="4"/>
        <v>2.2034070799520588E-2</v>
      </c>
      <c r="M32" s="65">
        <f t="shared" si="11"/>
        <v>6.6606374633564128E-2</v>
      </c>
      <c r="N32" s="4">
        <f t="shared" si="12"/>
        <v>0.11757040000000041</v>
      </c>
      <c r="O32" s="9">
        <f t="shared" si="13"/>
        <v>0.70768164168952163</v>
      </c>
      <c r="P32" s="9">
        <f t="shared" ref="P32:P95" si="19">O32+P31</f>
        <v>2.1049872768418916</v>
      </c>
      <c r="Q32" s="9">
        <f t="shared" si="14"/>
        <v>1.5579122546824913E-2</v>
      </c>
      <c r="R32" s="9">
        <f t="shared" ref="R32:R95" si="20">Q32+R31</f>
        <v>4.6339840987163275E-2</v>
      </c>
      <c r="S32" s="7">
        <f t="shared" si="5"/>
        <v>0.85756012197085718</v>
      </c>
      <c r="T32" s="7">
        <f t="shared" si="15"/>
        <v>6.6042927903137039E-2</v>
      </c>
      <c r="U32" s="37">
        <f t="shared" si="16"/>
        <v>0.69572681657127466</v>
      </c>
      <c r="V32" s="86">
        <f t="shared" si="17"/>
        <v>-1.9703086915973764E-2</v>
      </c>
      <c r="W32" s="87">
        <f t="shared" si="18"/>
        <v>1.3319233682366127E-2</v>
      </c>
      <c r="X32" s="7"/>
    </row>
    <row r="33" spans="2:24">
      <c r="B33" s="75"/>
      <c r="C33" s="76"/>
      <c r="D33" s="61">
        <v>4</v>
      </c>
      <c r="E33" s="4">
        <f t="shared" si="8"/>
        <v>3.9897184000000001</v>
      </c>
      <c r="F33" s="9">
        <f t="shared" si="9"/>
        <v>8.8057237204182723E-2</v>
      </c>
      <c r="G33" s="62">
        <v>478.24141108332299</v>
      </c>
      <c r="H33" s="63">
        <v>4.4880000000000004</v>
      </c>
      <c r="I33" s="9">
        <f t="shared" si="10"/>
        <v>1.1220000000000001</v>
      </c>
      <c r="J33" s="9">
        <f t="shared" si="6"/>
        <v>1.0213903743315511</v>
      </c>
      <c r="K33" s="64">
        <f t="shared" si="7"/>
        <v>0.98273390480299994</v>
      </c>
      <c r="L33" s="65">
        <f t="shared" si="4"/>
        <v>2.2485203617645597E-2</v>
      </c>
      <c r="M33" s="65">
        <f t="shared" si="11"/>
        <v>8.9091578251209724E-2</v>
      </c>
      <c r="N33" s="4">
        <f t="shared" si="12"/>
        <v>0.1485704000000001</v>
      </c>
      <c r="O33" s="9">
        <f t="shared" si="13"/>
        <v>0.89427734003174797</v>
      </c>
      <c r="P33" s="9">
        <f t="shared" si="19"/>
        <v>2.9992646168736394</v>
      </c>
      <c r="Q33" s="9">
        <f t="shared" si="14"/>
        <v>1.96868979643753E-2</v>
      </c>
      <c r="R33" s="9">
        <f t="shared" si="20"/>
        <v>6.6026738951538572E-2</v>
      </c>
      <c r="S33" s="7">
        <f t="shared" si="5"/>
        <v>0.76967956726774334</v>
      </c>
      <c r="T33" s="7">
        <f t="shared" si="15"/>
        <v>8.8057237204182723E-2</v>
      </c>
      <c r="U33" s="37">
        <f t="shared" si="16"/>
        <v>0.74111089114803097</v>
      </c>
      <c r="V33" s="86">
        <f t="shared" si="17"/>
        <v>-2.2030498252644151E-2</v>
      </c>
      <c r="W33" s="87">
        <f t="shared" si="18"/>
        <v>1.3319233682366127E-2</v>
      </c>
      <c r="X33" s="7"/>
    </row>
    <row r="34" spans="2:24">
      <c r="B34" s="75"/>
      <c r="C34" s="76"/>
      <c r="D34" s="61">
        <v>5</v>
      </c>
      <c r="E34" s="4">
        <f t="shared" si="8"/>
        <v>4.9871480000000004</v>
      </c>
      <c r="F34" s="9">
        <f t="shared" si="9"/>
        <v>0.11007154650522841</v>
      </c>
      <c r="G34" s="62">
        <v>597.80176385415405</v>
      </c>
      <c r="H34" s="63">
        <v>5.61</v>
      </c>
      <c r="I34" s="9">
        <f t="shared" si="10"/>
        <v>1.1220000000000001</v>
      </c>
      <c r="J34" s="9">
        <f t="shared" si="6"/>
        <v>0.99999999999999978</v>
      </c>
      <c r="K34" s="64">
        <f t="shared" si="7"/>
        <v>0.9621530900427272</v>
      </c>
      <c r="L34" s="65">
        <f t="shared" si="4"/>
        <v>2.2014309301045677E-2</v>
      </c>
      <c r="M34" s="65">
        <f t="shared" si="11"/>
        <v>0.11110588755225539</v>
      </c>
      <c r="N34" s="4">
        <f t="shared" si="12"/>
        <v>0.12457039999999964</v>
      </c>
      <c r="O34" s="9">
        <f t="shared" si="13"/>
        <v>0.7498161542184073</v>
      </c>
      <c r="P34" s="9">
        <f t="shared" si="19"/>
        <v>3.7490807710920468</v>
      </c>
      <c r="Q34" s="9">
        <f t="shared" si="14"/>
        <v>1.6506684737884587E-2</v>
      </c>
      <c r="R34" s="9">
        <f t="shared" si="20"/>
        <v>8.2533423689423152E-2</v>
      </c>
      <c r="S34" s="7">
        <f t="shared" si="5"/>
        <v>0.75101999743352033</v>
      </c>
      <c r="T34" s="7">
        <f t="shared" si="15"/>
        <v>0.11007154650522841</v>
      </c>
      <c r="U34" s="37">
        <f t="shared" si="16"/>
        <v>0.74283573542046522</v>
      </c>
      <c r="V34" s="86">
        <f t="shared" si="17"/>
        <v>-2.7538122815805255E-2</v>
      </c>
      <c r="W34" s="87">
        <f t="shared" si="18"/>
        <v>1.3319233682366127E-2</v>
      </c>
      <c r="X34" s="7"/>
    </row>
    <row r="35" spans="2:24">
      <c r="B35" s="75"/>
      <c r="C35" s="76"/>
      <c r="D35" s="61">
        <v>6</v>
      </c>
      <c r="E35" s="4">
        <f t="shared" si="8"/>
        <v>5.9845775999999997</v>
      </c>
      <c r="F35" s="9">
        <f t="shared" si="9"/>
        <v>0.13208585580627408</v>
      </c>
      <c r="G35" s="62">
        <v>717.36211662498397</v>
      </c>
      <c r="H35" s="63">
        <v>6.7610000000000001</v>
      </c>
      <c r="I35" s="9">
        <f t="shared" si="10"/>
        <v>1.1268333333333334</v>
      </c>
      <c r="J35" s="9">
        <f t="shared" si="6"/>
        <v>1.0214465315781687</v>
      </c>
      <c r="K35" s="64">
        <f t="shared" si="7"/>
        <v>0.98702157454472284</v>
      </c>
      <c r="L35" s="65">
        <f t="shared" si="4"/>
        <v>2.2486439880642129E-2</v>
      </c>
      <c r="M35" s="65">
        <f t="shared" si="11"/>
        <v>0.13359232743289753</v>
      </c>
      <c r="N35" s="4">
        <f t="shared" si="12"/>
        <v>0.15357040000000044</v>
      </c>
      <c r="O35" s="9">
        <f t="shared" si="13"/>
        <v>0.92437342040952875</v>
      </c>
      <c r="P35" s="9">
        <f t="shared" si="19"/>
        <v>4.6734541915015759</v>
      </c>
      <c r="Q35" s="9">
        <f t="shared" si="14"/>
        <v>2.0349442386560897E-2</v>
      </c>
      <c r="R35" s="9">
        <f t="shared" si="20"/>
        <v>0.10288286607598404</v>
      </c>
      <c r="S35" s="7">
        <f t="shared" si="5"/>
        <v>0.80699870693618669</v>
      </c>
      <c r="T35" s="7">
        <f t="shared" si="15"/>
        <v>0.13208585580627408</v>
      </c>
      <c r="U35" s="37">
        <f t="shared" si="16"/>
        <v>0.7701255607486992</v>
      </c>
      <c r="V35" s="86">
        <f t="shared" si="17"/>
        <v>-2.9202989730290035E-2</v>
      </c>
      <c r="W35" s="87">
        <f t="shared" si="18"/>
        <v>1.3319233682366127E-2</v>
      </c>
      <c r="X35" s="7"/>
    </row>
    <row r="36" spans="2:24">
      <c r="B36" s="75"/>
      <c r="C36" s="76"/>
      <c r="D36" s="61">
        <v>7</v>
      </c>
      <c r="E36" s="4">
        <f t="shared" si="8"/>
        <v>6.9820072</v>
      </c>
      <c r="F36" s="9">
        <f t="shared" si="9"/>
        <v>0.15410016510731978</v>
      </c>
      <c r="G36" s="62">
        <v>836.92246939581503</v>
      </c>
      <c r="H36" s="63">
        <v>7.9050000000000002</v>
      </c>
      <c r="I36" s="9">
        <f t="shared" si="10"/>
        <v>1.1292857142857142</v>
      </c>
      <c r="J36" s="9">
        <f t="shared" si="6"/>
        <v>1.0130297280202405</v>
      </c>
      <c r="K36" s="64">
        <f t="shared" si="7"/>
        <v>0.98101883690631031</v>
      </c>
      <c r="L36" s="65">
        <f t="shared" si="4"/>
        <v>2.2301149763791758E-2</v>
      </c>
      <c r="M36" s="65">
        <f t="shared" si="11"/>
        <v>0.15589347719668928</v>
      </c>
      <c r="N36" s="4">
        <f t="shared" si="12"/>
        <v>0.14657039999999988</v>
      </c>
      <c r="O36" s="9">
        <f t="shared" si="13"/>
        <v>0.88223890788063508</v>
      </c>
      <c r="P36" s="9">
        <f t="shared" si="19"/>
        <v>5.5556930993822107</v>
      </c>
      <c r="Q36" s="9">
        <f t="shared" si="14"/>
        <v>1.9421880195501048E-2</v>
      </c>
      <c r="R36" s="9">
        <f t="shared" si="20"/>
        <v>0.12230474627148509</v>
      </c>
      <c r="S36" s="7">
        <f t="shared" si="5"/>
        <v>0.90089847771485632</v>
      </c>
      <c r="T36" s="7">
        <f t="shared" si="15"/>
        <v>0.15410016510731978</v>
      </c>
      <c r="U36" s="37">
        <f t="shared" si="16"/>
        <v>0.78454049823505045</v>
      </c>
      <c r="V36" s="86">
        <f t="shared" si="17"/>
        <v>-3.1795418835834685E-2</v>
      </c>
      <c r="W36" s="87">
        <f t="shared" si="18"/>
        <v>1.3319233682366127E-2</v>
      </c>
      <c r="X36" s="7"/>
    </row>
    <row r="37" spans="2:24">
      <c r="B37" s="75"/>
      <c r="C37" s="76"/>
      <c r="D37" s="61">
        <v>8</v>
      </c>
      <c r="E37" s="4">
        <f t="shared" si="8"/>
        <v>7.9794368000000002</v>
      </c>
      <c r="F37" s="9">
        <f t="shared" si="9"/>
        <v>0.17611447440836545</v>
      </c>
      <c r="G37" s="62">
        <v>956.48282216664495</v>
      </c>
      <c r="H37" s="63">
        <v>8.9670000000000005</v>
      </c>
      <c r="I37" s="9">
        <f t="shared" si="10"/>
        <v>1.1208750000000001</v>
      </c>
      <c r="J37" s="9">
        <f t="shared" si="6"/>
        <v>0.94747407159585162</v>
      </c>
      <c r="K37" s="64">
        <f t="shared" si="7"/>
        <v>0.91070105314204697</v>
      </c>
      <c r="L37" s="65">
        <f t="shared" si="4"/>
        <v>2.0857987266832179E-2</v>
      </c>
      <c r="M37" s="65">
        <f t="shared" si="11"/>
        <v>0.17675146446352147</v>
      </c>
      <c r="N37" s="4">
        <f t="shared" si="12"/>
        <v>6.4570400000000028E-2</v>
      </c>
      <c r="O37" s="9">
        <f t="shared" si="13"/>
        <v>0.38866318968506486</v>
      </c>
      <c r="P37" s="9">
        <f t="shared" si="19"/>
        <v>5.9443562890672759</v>
      </c>
      <c r="Q37" s="9">
        <f t="shared" si="14"/>
        <v>8.5561516716580049E-3</v>
      </c>
      <c r="R37" s="9">
        <f t="shared" si="20"/>
        <v>0.1308608979431431</v>
      </c>
      <c r="S37" s="7">
        <f t="shared" si="5"/>
        <v>1.0074386022521948</v>
      </c>
      <c r="T37" s="7">
        <f t="shared" si="15"/>
        <v>0.17611447440836545</v>
      </c>
      <c r="U37" s="37">
        <f t="shared" si="16"/>
        <v>0.74036669704737068</v>
      </c>
      <c r="V37" s="86">
        <f t="shared" si="17"/>
        <v>-4.525357646522235E-2</v>
      </c>
      <c r="W37" s="87">
        <f t="shared" si="18"/>
        <v>1.3319233682366127E-2</v>
      </c>
      <c r="X37" s="7"/>
    </row>
    <row r="38" spans="2:24">
      <c r="B38" s="75"/>
      <c r="C38" s="76"/>
      <c r="D38" s="61">
        <v>9</v>
      </c>
      <c r="E38" s="4">
        <f t="shared" si="8"/>
        <v>8.9768664000000005</v>
      </c>
      <c r="F38" s="9">
        <f t="shared" si="9"/>
        <v>0.19812878370941112</v>
      </c>
      <c r="G38" s="62">
        <v>1076.04317493748</v>
      </c>
      <c r="H38" s="63">
        <v>10.118</v>
      </c>
      <c r="I38" s="9">
        <f t="shared" si="10"/>
        <v>1.1242222222222222</v>
      </c>
      <c r="J38" s="9">
        <f t="shared" si="6"/>
        <v>1.0238189365487249</v>
      </c>
      <c r="K38" s="64">
        <f t="shared" si="7"/>
        <v>0.98702157454472284</v>
      </c>
      <c r="L38" s="65">
        <f t="shared" si="4"/>
        <v>2.2538666737451293E-2</v>
      </c>
      <c r="M38" s="65">
        <f t="shared" si="11"/>
        <v>0.19929013120097278</v>
      </c>
      <c r="N38" s="4">
        <f t="shared" si="12"/>
        <v>0.15357039999999955</v>
      </c>
      <c r="O38" s="9">
        <f t="shared" si="13"/>
        <v>0.92437342040952342</v>
      </c>
      <c r="P38" s="9">
        <f t="shared" si="19"/>
        <v>6.8687297094767992</v>
      </c>
      <c r="Q38" s="9">
        <f t="shared" si="14"/>
        <v>2.0349442386560782E-2</v>
      </c>
      <c r="R38" s="9">
        <f t="shared" si="20"/>
        <v>0.15121034032970387</v>
      </c>
      <c r="S38" s="7">
        <f t="shared" si="5"/>
        <v>0.94724644149663972</v>
      </c>
      <c r="T38" s="7">
        <f t="shared" si="15"/>
        <v>0.19812878370941112</v>
      </c>
      <c r="U38" s="37">
        <f t="shared" si="16"/>
        <v>0.75874474776283241</v>
      </c>
      <c r="V38" s="86">
        <f t="shared" si="17"/>
        <v>-4.6918443379707242E-2</v>
      </c>
      <c r="W38" s="87">
        <f t="shared" si="18"/>
        <v>1.3319233682366127E-2</v>
      </c>
      <c r="X38" s="7"/>
    </row>
    <row r="39" spans="2:24">
      <c r="B39" s="75"/>
      <c r="C39" s="76"/>
      <c r="D39" s="61">
        <v>10</v>
      </c>
      <c r="E39" s="4">
        <f t="shared" si="8"/>
        <v>9.9742960000000007</v>
      </c>
      <c r="F39" s="9">
        <f t="shared" si="9"/>
        <v>0.22014309301045681</v>
      </c>
      <c r="G39" s="62">
        <v>1195.6035277083099</v>
      </c>
      <c r="H39" s="63">
        <v>11.311999999999999</v>
      </c>
      <c r="I39" s="9">
        <f t="shared" si="10"/>
        <v>1.1312</v>
      </c>
      <c r="J39" s="9">
        <f t="shared" si="6"/>
        <v>1.0555162659123047</v>
      </c>
      <c r="K39" s="64">
        <f t="shared" si="7"/>
        <v>1.0238955343235432</v>
      </c>
      <c r="L39" s="65">
        <f t="shared" si="4"/>
        <v>2.3236461550078257E-2</v>
      </c>
      <c r="M39" s="65">
        <f t="shared" si="11"/>
        <v>0.22252659275105102</v>
      </c>
      <c r="N39" s="4">
        <f t="shared" si="12"/>
        <v>0.19657039999999881</v>
      </c>
      <c r="O39" s="9">
        <f t="shared" si="13"/>
        <v>1.1831997116584159</v>
      </c>
      <c r="P39" s="9">
        <f t="shared" si="19"/>
        <v>8.051929421135215</v>
      </c>
      <c r="Q39" s="9">
        <f t="shared" si="14"/>
        <v>2.6047324417356431E-2</v>
      </c>
      <c r="R39" s="9">
        <f t="shared" si="20"/>
        <v>0.17725766474706031</v>
      </c>
      <c r="S39" s="7">
        <f t="shared" si="5"/>
        <v>0.84973514107263681</v>
      </c>
      <c r="T39" s="7">
        <f t="shared" si="15"/>
        <v>0.22014309301045681</v>
      </c>
      <c r="U39" s="37">
        <f t="shared" si="16"/>
        <v>0.79656845752977135</v>
      </c>
      <c r="V39" s="86">
        <f t="shared" si="17"/>
        <v>-4.2885428263396502E-2</v>
      </c>
      <c r="W39" s="87">
        <f t="shared" si="18"/>
        <v>1.3319233682366127E-2</v>
      </c>
      <c r="X39" s="7"/>
    </row>
    <row r="40" spans="2:24">
      <c r="B40" s="75"/>
      <c r="C40" s="76"/>
      <c r="D40" s="61">
        <v>11</v>
      </c>
      <c r="E40" s="4">
        <f t="shared" si="8"/>
        <v>10.971725600000001</v>
      </c>
      <c r="F40" s="9">
        <f t="shared" si="9"/>
        <v>0.24215740231150248</v>
      </c>
      <c r="G40" s="62">
        <v>1315.1638804791401</v>
      </c>
      <c r="H40" s="63">
        <v>12.468</v>
      </c>
      <c r="I40" s="9">
        <f t="shared" si="10"/>
        <v>1.1334545454545455</v>
      </c>
      <c r="J40" s="9">
        <f t="shared" si="6"/>
        <v>1.0198909207571387</v>
      </c>
      <c r="K40" s="64">
        <f t="shared" si="7"/>
        <v>0.99130924428644684</v>
      </c>
      <c r="L40" s="65">
        <f t="shared" si="4"/>
        <v>2.2452194182875921E-2</v>
      </c>
      <c r="M40" s="65">
        <f t="shared" si="11"/>
        <v>0.24497878693392694</v>
      </c>
      <c r="N40" s="4">
        <f t="shared" si="12"/>
        <v>0.15857040000000033</v>
      </c>
      <c r="O40" s="9">
        <f t="shared" si="13"/>
        <v>0.95446950078730675</v>
      </c>
      <c r="P40" s="9">
        <f t="shared" si="19"/>
        <v>9.0063989219225213</v>
      </c>
      <c r="Q40" s="9">
        <f t="shared" si="14"/>
        <v>2.1011986808746434E-2</v>
      </c>
      <c r="R40" s="9">
        <f t="shared" si="20"/>
        <v>0.19826965155580675</v>
      </c>
      <c r="S40" s="7">
        <f t="shared" si="5"/>
        <v>0.86237549483130393</v>
      </c>
      <c r="T40" s="7">
        <f t="shared" si="15"/>
        <v>0.24215740231150248</v>
      </c>
      <c r="U40" s="37">
        <f t="shared" si="16"/>
        <v>0.80933395922677143</v>
      </c>
      <c r="V40" s="86">
        <f t="shared" si="17"/>
        <v>-4.3887750755695731E-2</v>
      </c>
      <c r="W40" s="87">
        <f t="shared" si="18"/>
        <v>1.3319233682366127E-2</v>
      </c>
      <c r="X40" s="7"/>
    </row>
    <row r="41" spans="2:24">
      <c r="B41" s="75"/>
      <c r="C41" s="76"/>
      <c r="D41" s="61">
        <v>12</v>
      </c>
      <c r="E41" s="4">
        <f t="shared" si="8"/>
        <v>11.969155199999999</v>
      </c>
      <c r="F41" s="9">
        <f t="shared" si="9"/>
        <v>0.26417171161254815</v>
      </c>
      <c r="G41" s="62">
        <v>1434.72423324997</v>
      </c>
      <c r="H41" s="63">
        <v>13.616</v>
      </c>
      <c r="I41" s="9">
        <f t="shared" si="10"/>
        <v>1.1346666666666667</v>
      </c>
      <c r="J41" s="9">
        <f t="shared" si="6"/>
        <v>1.0117508813160985</v>
      </c>
      <c r="K41" s="64">
        <f t="shared" si="7"/>
        <v>0.98444897269968867</v>
      </c>
      <c r="L41" s="65">
        <f t="shared" si="4"/>
        <v>2.2272996836898151E-2</v>
      </c>
      <c r="M41" s="65">
        <f t="shared" si="11"/>
        <v>0.26725178377082509</v>
      </c>
      <c r="N41" s="4">
        <f t="shared" si="12"/>
        <v>0.15057040000000121</v>
      </c>
      <c r="O41" s="9">
        <f t="shared" si="13"/>
        <v>0.90631577218286619</v>
      </c>
      <c r="P41" s="9">
        <f t="shared" si="19"/>
        <v>9.9127146941053876</v>
      </c>
      <c r="Q41" s="9">
        <f t="shared" si="14"/>
        <v>1.995191573324967E-2</v>
      </c>
      <c r="R41" s="9">
        <f t="shared" si="20"/>
        <v>0.21822156728905642</v>
      </c>
      <c r="S41" s="7">
        <f t="shared" si="5"/>
        <v>0.94423683345885856</v>
      </c>
      <c r="T41" s="7">
        <f t="shared" si="15"/>
        <v>0.26417171161254815</v>
      </c>
      <c r="U41" s="37">
        <f t="shared" si="16"/>
        <v>0.81653923580987853</v>
      </c>
      <c r="V41" s="86">
        <f t="shared" si="17"/>
        <v>-4.5950144323491732E-2</v>
      </c>
      <c r="W41" s="87">
        <f t="shared" si="18"/>
        <v>1.3319233682366127E-2</v>
      </c>
      <c r="X41" s="7"/>
    </row>
    <row r="42" spans="2:24">
      <c r="B42" s="75"/>
      <c r="C42" s="76"/>
      <c r="D42" s="61">
        <v>13</v>
      </c>
      <c r="E42" s="4">
        <f t="shared" si="8"/>
        <v>12.9665848</v>
      </c>
      <c r="F42" s="9">
        <f t="shared" si="9"/>
        <v>0.28618602091359385</v>
      </c>
      <c r="G42" s="62">
        <v>1554.2845860207999</v>
      </c>
      <c r="H42" s="63">
        <v>14.74</v>
      </c>
      <c r="I42" s="9">
        <f t="shared" si="10"/>
        <v>1.1338461538461539</v>
      </c>
      <c r="J42" s="9">
        <f t="shared" si="6"/>
        <v>0.99131614654002753</v>
      </c>
      <c r="K42" s="64">
        <f t="shared" si="7"/>
        <v>0.96386815793941716</v>
      </c>
      <c r="L42" s="65">
        <f t="shared" si="4"/>
        <v>2.1823140265052891E-2</v>
      </c>
      <c r="M42" s="65">
        <f t="shared" si="11"/>
        <v>0.28907492403587798</v>
      </c>
      <c r="N42" s="4">
        <f t="shared" si="12"/>
        <v>0.1265704000000003</v>
      </c>
      <c r="O42" s="9">
        <f t="shared" si="13"/>
        <v>0.76185458636952275</v>
      </c>
      <c r="P42" s="9">
        <f t="shared" si="19"/>
        <v>10.674569280474911</v>
      </c>
      <c r="Q42" s="9">
        <f t="shared" si="14"/>
        <v>1.6771702506758895E-2</v>
      </c>
      <c r="R42" s="9">
        <f t="shared" si="20"/>
        <v>0.23499326979581531</v>
      </c>
      <c r="S42" s="7">
        <f t="shared" si="5"/>
        <v>0.96289640329308157</v>
      </c>
      <c r="T42" s="7">
        <f t="shared" si="15"/>
        <v>0.28618602091359385</v>
      </c>
      <c r="U42" s="37">
        <f t="shared" si="16"/>
        <v>0.81291475066391294</v>
      </c>
      <c r="V42" s="86" t="str">
        <f t="shared" si="17"/>
        <v/>
      </c>
      <c r="W42" s="87" t="str">
        <f t="shared" si="18"/>
        <v/>
      </c>
      <c r="X42" s="7"/>
    </row>
    <row r="43" spans="2:24">
      <c r="B43" s="75"/>
      <c r="C43" s="76"/>
      <c r="D43" s="61">
        <v>14</v>
      </c>
      <c r="E43" s="4">
        <f t="shared" si="8"/>
        <v>13.9640144</v>
      </c>
      <c r="F43" s="9">
        <f t="shared" si="9"/>
        <v>0.30820033021463955</v>
      </c>
      <c r="G43" s="62">
        <v>1673.8449387916301</v>
      </c>
      <c r="H43" s="63">
        <v>15.869</v>
      </c>
      <c r="I43" s="9">
        <f t="shared" si="10"/>
        <v>1.1335</v>
      </c>
      <c r="J43" s="9">
        <f t="shared" si="6"/>
        <v>0.99602999558888361</v>
      </c>
      <c r="K43" s="64">
        <f t="shared" si="7"/>
        <v>0.96815582768113972</v>
      </c>
      <c r="L43" s="65">
        <f t="shared" si="4"/>
        <v>2.1926912396012851E-2</v>
      </c>
      <c r="M43" s="65">
        <f t="shared" si="11"/>
        <v>0.31100183643189083</v>
      </c>
      <c r="N43" s="4">
        <f t="shared" si="12"/>
        <v>0.13157039999999931</v>
      </c>
      <c r="O43" s="9">
        <f t="shared" si="13"/>
        <v>0.79195066674729553</v>
      </c>
      <c r="P43" s="9">
        <f t="shared" si="19"/>
        <v>11.466519947222206</v>
      </c>
      <c r="Q43" s="9">
        <f t="shared" si="14"/>
        <v>1.7434246928944318E-2</v>
      </c>
      <c r="R43" s="9">
        <f t="shared" si="20"/>
        <v>0.2524275167247596</v>
      </c>
      <c r="S43" s="7">
        <f t="shared" si="5"/>
        <v>0.91173306665085518</v>
      </c>
      <c r="T43" s="7">
        <f t="shared" si="15"/>
        <v>0.30820033021463955</v>
      </c>
      <c r="U43" s="37">
        <f t="shared" si="16"/>
        <v>0.81165924812807666</v>
      </c>
      <c r="V43" s="86" t="str">
        <f t="shared" si="17"/>
        <v/>
      </c>
      <c r="W43" s="87" t="str">
        <f t="shared" si="18"/>
        <v/>
      </c>
      <c r="X43" s="7"/>
    </row>
    <row r="44" spans="2:24">
      <c r="B44" s="75"/>
      <c r="C44" s="76"/>
      <c r="D44" s="61">
        <v>15</v>
      </c>
      <c r="E44" s="4">
        <f t="shared" si="8"/>
        <v>14.961444</v>
      </c>
      <c r="F44" s="9">
        <f t="shared" si="9"/>
        <v>0.33021463951568519</v>
      </c>
      <c r="G44" s="62">
        <v>1793.40529156246</v>
      </c>
      <c r="H44" s="63">
        <v>17.045000000000002</v>
      </c>
      <c r="I44" s="9">
        <f t="shared" si="10"/>
        <v>1.1363333333333334</v>
      </c>
      <c r="J44" s="9">
        <f t="shared" si="6"/>
        <v>1.0349075975359359</v>
      </c>
      <c r="K44" s="64">
        <f t="shared" si="7"/>
        <v>1.0084599232533416</v>
      </c>
      <c r="L44" s="65">
        <f t="shared" si="4"/>
        <v>2.2782775950158193E-2</v>
      </c>
      <c r="M44" s="65">
        <f t="shared" si="11"/>
        <v>0.33378461238204904</v>
      </c>
      <c r="N44" s="4">
        <f t="shared" si="12"/>
        <v>0.17857040000000168</v>
      </c>
      <c r="O44" s="9">
        <f t="shared" si="13"/>
        <v>1.0748538222984299</v>
      </c>
      <c r="P44" s="9">
        <f t="shared" si="19"/>
        <v>12.541373769520636</v>
      </c>
      <c r="Q44" s="9">
        <f t="shared" si="14"/>
        <v>2.3662164497488827E-2</v>
      </c>
      <c r="R44" s="9">
        <f t="shared" si="20"/>
        <v>0.27608968122224842</v>
      </c>
      <c r="S44" s="7">
        <f t="shared" si="5"/>
        <v>0.76366035119218267</v>
      </c>
      <c r="T44" s="7">
        <f t="shared" si="15"/>
        <v>0.33021463951568519</v>
      </c>
      <c r="U44" s="37">
        <f t="shared" si="16"/>
        <v>0.82714921832956412</v>
      </c>
      <c r="V44" s="86" t="str">
        <f t="shared" si="17"/>
        <v/>
      </c>
      <c r="W44" s="87" t="str">
        <f t="shared" si="18"/>
        <v/>
      </c>
      <c r="X44" s="7"/>
    </row>
    <row r="45" spans="2:24">
      <c r="B45" s="75"/>
      <c r="C45" s="76"/>
      <c r="D45" s="61">
        <v>16</v>
      </c>
      <c r="E45" s="4">
        <f t="shared" si="8"/>
        <v>15.9588736</v>
      </c>
      <c r="F45" s="9">
        <f t="shared" si="9"/>
        <v>0.35222894881673089</v>
      </c>
      <c r="G45" s="62">
        <v>1912.9656443332899</v>
      </c>
      <c r="H45" s="63">
        <v>18.234999999999999</v>
      </c>
      <c r="I45" s="9">
        <f t="shared" si="10"/>
        <v>1.1396875</v>
      </c>
      <c r="J45" s="9">
        <f t="shared" si="6"/>
        <v>1.0441458733205355</v>
      </c>
      <c r="K45" s="64">
        <f t="shared" si="7"/>
        <v>1.0204653985301635</v>
      </c>
      <c r="L45" s="65">
        <f t="shared" si="4"/>
        <v>2.2986150210688731E-2</v>
      </c>
      <c r="M45" s="65">
        <f t="shared" si="11"/>
        <v>0.35677076259273777</v>
      </c>
      <c r="N45" s="4">
        <f t="shared" si="12"/>
        <v>0.19257039999999748</v>
      </c>
      <c r="O45" s="9">
        <f t="shared" si="13"/>
        <v>1.159122847356185</v>
      </c>
      <c r="P45" s="9">
        <f t="shared" si="19"/>
        <v>13.700496616876821</v>
      </c>
      <c r="Q45" s="9">
        <f t="shared" si="14"/>
        <v>2.5517288879607816E-2</v>
      </c>
      <c r="R45" s="9">
        <f t="shared" si="20"/>
        <v>0.30160697010185622</v>
      </c>
      <c r="S45" s="7">
        <f t="shared" si="5"/>
        <v>0.63183951913751579</v>
      </c>
      <c r="T45" s="7">
        <f t="shared" si="15"/>
        <v>0.35222894881673089</v>
      </c>
      <c r="U45" s="37">
        <f t="shared" si="16"/>
        <v>0.84538028819964628</v>
      </c>
      <c r="V45" s="86" t="str">
        <f t="shared" si="17"/>
        <v/>
      </c>
      <c r="W45" s="87" t="str">
        <f t="shared" si="18"/>
        <v/>
      </c>
      <c r="X45" s="7"/>
    </row>
    <row r="46" spans="2:24">
      <c r="B46" s="75"/>
      <c r="C46" s="76"/>
      <c r="D46" s="61">
        <v>17</v>
      </c>
      <c r="E46" s="4">
        <f t="shared" si="8"/>
        <v>16.956303200000001</v>
      </c>
      <c r="F46" s="9">
        <f t="shared" si="9"/>
        <v>0.37424325811777659</v>
      </c>
      <c r="G46" s="62">
        <v>2032.5259971041201</v>
      </c>
      <c r="H46" s="63">
        <v>19.344000000000001</v>
      </c>
      <c r="I46" s="9">
        <f t="shared" si="10"/>
        <v>1.1378823529411766</v>
      </c>
      <c r="J46" s="9">
        <f t="shared" si="6"/>
        <v>0.9746174524400345</v>
      </c>
      <c r="K46" s="64">
        <f t="shared" si="7"/>
        <v>0.95100514871424802</v>
      </c>
      <c r="L46" s="65">
        <f t="shared" si="4"/>
        <v>2.1455530048212098E-2</v>
      </c>
      <c r="M46" s="65">
        <f t="shared" si="11"/>
        <v>0.37822629264094987</v>
      </c>
      <c r="N46" s="4">
        <f t="shared" si="12"/>
        <v>0.11157040000000151</v>
      </c>
      <c r="O46" s="9">
        <f t="shared" si="13"/>
        <v>0.67156634523619385</v>
      </c>
      <c r="P46" s="9">
        <f t="shared" si="19"/>
        <v>14.372062962113015</v>
      </c>
      <c r="Q46" s="9">
        <f t="shared" si="14"/>
        <v>1.4784069240202397E-2</v>
      </c>
      <c r="R46" s="9">
        <f t="shared" si="20"/>
        <v>0.31639103934205859</v>
      </c>
      <c r="S46" s="7">
        <f t="shared" si="5"/>
        <v>0.64327602968107089</v>
      </c>
      <c r="T46" s="7">
        <f t="shared" si="15"/>
        <v>0.37424325811777659</v>
      </c>
      <c r="U46" s="37">
        <f t="shared" si="16"/>
        <v>0.83651254684826615</v>
      </c>
      <c r="V46" s="86" t="str">
        <f t="shared" si="17"/>
        <v/>
      </c>
      <c r="W46" s="87" t="str">
        <f t="shared" si="18"/>
        <v/>
      </c>
      <c r="X46" s="7"/>
    </row>
    <row r="47" spans="2:24">
      <c r="B47" s="75"/>
      <c r="C47" s="76"/>
      <c r="D47" s="61">
        <v>18</v>
      </c>
      <c r="E47" s="4">
        <f t="shared" si="8"/>
        <v>17.953732800000001</v>
      </c>
      <c r="F47" s="9">
        <f t="shared" si="9"/>
        <v>0.39625756741882223</v>
      </c>
      <c r="G47" s="62">
        <v>2152.08634987495</v>
      </c>
      <c r="H47" s="63">
        <v>20.463999999999999</v>
      </c>
      <c r="I47" s="9">
        <f t="shared" si="10"/>
        <v>1.1368888888888888</v>
      </c>
      <c r="J47" s="9">
        <f t="shared" si="6"/>
        <v>0.98514464425332071</v>
      </c>
      <c r="K47" s="64">
        <f t="shared" si="7"/>
        <v>0.9604380221460358</v>
      </c>
      <c r="L47" s="65">
        <f t="shared" si="4"/>
        <v>2.1687278904861218E-2</v>
      </c>
      <c r="M47" s="65">
        <f t="shared" si="11"/>
        <v>0.39991357154581109</v>
      </c>
      <c r="N47" s="4">
        <f t="shared" si="12"/>
        <v>0.12257039999999719</v>
      </c>
      <c r="O47" s="9">
        <f t="shared" si="13"/>
        <v>0.73777772206728109</v>
      </c>
      <c r="P47" s="9">
        <f t="shared" si="19"/>
        <v>15.109840684180297</v>
      </c>
      <c r="Q47" s="9">
        <f t="shared" si="14"/>
        <v>1.6241666969010041E-2</v>
      </c>
      <c r="R47" s="9">
        <f t="shared" si="20"/>
        <v>0.33263270631106862</v>
      </c>
      <c r="S47" s="7">
        <f t="shared" si="5"/>
        <v>0.64869332414907321</v>
      </c>
      <c r="T47" s="7">
        <f t="shared" si="15"/>
        <v>0.39625756741882223</v>
      </c>
      <c r="U47" s="37">
        <f t="shared" si="16"/>
        <v>0.83176148542626971</v>
      </c>
      <c r="V47" s="86" t="str">
        <f t="shared" si="17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8"/>
        <v>18.951162400000001</v>
      </c>
      <c r="F48" s="9">
        <f t="shared" si="9"/>
        <v>0.41827187671986793</v>
      </c>
      <c r="G48" s="62">
        <v>2271.6467026457799</v>
      </c>
      <c r="H48" s="63">
        <v>21.552</v>
      </c>
      <c r="I48" s="9">
        <f t="shared" si="10"/>
        <v>1.1343157894736842</v>
      </c>
      <c r="J48" s="9">
        <f t="shared" si="6"/>
        <v>0.95916852264291108</v>
      </c>
      <c r="K48" s="64">
        <f t="shared" si="7"/>
        <v>0.93299693579900911</v>
      </c>
      <c r="L48" s="65">
        <f t="shared" si="4"/>
        <v>2.1115432529288082E-2</v>
      </c>
      <c r="M48" s="65">
        <f t="shared" si="11"/>
        <v>0.42102900407509919</v>
      </c>
      <c r="N48" s="4">
        <f t="shared" si="12"/>
        <v>9.0570400000000717E-2</v>
      </c>
      <c r="O48" s="9">
        <f t="shared" si="13"/>
        <v>0.54516280764951841</v>
      </c>
      <c r="P48" s="9">
        <f t="shared" si="19"/>
        <v>15.655003491829815</v>
      </c>
      <c r="Q48" s="9">
        <f t="shared" si="14"/>
        <v>1.2001382667022971E-2</v>
      </c>
      <c r="R48" s="9">
        <f t="shared" si="20"/>
        <v>0.34463408897809161</v>
      </c>
      <c r="S48" s="7">
        <f t="shared" si="5"/>
        <v>0.62521838145440256</v>
      </c>
      <c r="T48" s="7">
        <f t="shared" si="15"/>
        <v>0.41827187671986793</v>
      </c>
      <c r="U48" s="37">
        <f t="shared" si="16"/>
        <v>0.81855189462581301</v>
      </c>
      <c r="V48" s="86" t="str">
        <f t="shared" si="17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8"/>
        <v>19.948592000000001</v>
      </c>
      <c r="F49" s="9">
        <f t="shared" si="9"/>
        <v>0.44028618602091363</v>
      </c>
      <c r="G49" s="62">
        <v>2391.2070554166098</v>
      </c>
      <c r="H49" s="63">
        <v>22.643000000000001</v>
      </c>
      <c r="I49" s="9">
        <f t="shared" si="10"/>
        <v>1.13215</v>
      </c>
      <c r="J49" s="9">
        <f t="shared" si="6"/>
        <v>0.96365322616261195</v>
      </c>
      <c r="K49" s="64">
        <f t="shared" si="7"/>
        <v>0.93556953764404327</v>
      </c>
      <c r="L49" s="65">
        <f t="shared" si="4"/>
        <v>2.1214160179694266E-2</v>
      </c>
      <c r="M49" s="65">
        <f t="shared" si="11"/>
        <v>0.44224316425479343</v>
      </c>
      <c r="N49" s="4">
        <f t="shared" si="12"/>
        <v>9.3570400000000831E-2</v>
      </c>
      <c r="O49" s="9">
        <f t="shared" si="13"/>
        <v>0.5632204558761863</v>
      </c>
      <c r="P49" s="9">
        <f t="shared" si="19"/>
        <v>16.218223947706001</v>
      </c>
      <c r="Q49" s="9">
        <f t="shared" si="14"/>
        <v>1.2398909320334316E-2</v>
      </c>
      <c r="R49" s="9">
        <f t="shared" si="20"/>
        <v>0.35703299829842594</v>
      </c>
      <c r="S49" s="7">
        <f t="shared" si="5"/>
        <v>0.55780316140818142</v>
      </c>
      <c r="T49" s="7">
        <f t="shared" si="15"/>
        <v>0.44028618602091363</v>
      </c>
      <c r="U49" s="37">
        <f t="shared" si="16"/>
        <v>0.80732281956250973</v>
      </c>
      <c r="V49" s="86" t="str">
        <f t="shared" si="17"/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8"/>
        <v>20.946021600000002</v>
      </c>
      <c r="F50" s="9">
        <f t="shared" si="9"/>
        <v>0.46230049532195933</v>
      </c>
      <c r="G50" s="62">
        <v>2510.7674081874402</v>
      </c>
      <c r="H50" s="63">
        <v>23.776</v>
      </c>
      <c r="I50" s="9">
        <f t="shared" si="10"/>
        <v>1.1321904761904762</v>
      </c>
      <c r="J50" s="9">
        <f t="shared" si="6"/>
        <v>1.0007150067294743</v>
      </c>
      <c r="K50" s="64">
        <f t="shared" si="7"/>
        <v>0.97158596347451798</v>
      </c>
      <c r="L50" s="65">
        <f t="shared" si="4"/>
        <v>2.2030049680340658E-2</v>
      </c>
      <c r="M50" s="65">
        <f t="shared" si="11"/>
        <v>0.4642732139351341</v>
      </c>
      <c r="N50" s="4">
        <f t="shared" si="12"/>
        <v>0.13557039999999887</v>
      </c>
      <c r="O50" s="9">
        <f t="shared" si="13"/>
        <v>0.81602753104951586</v>
      </c>
      <c r="P50" s="9">
        <f t="shared" si="19"/>
        <v>17.034251478755518</v>
      </c>
      <c r="Q50" s="9">
        <f t="shared" si="14"/>
        <v>1.79642824666927E-2</v>
      </c>
      <c r="R50" s="9">
        <f t="shared" si="20"/>
        <v>0.37499728076511862</v>
      </c>
      <c r="S50" s="7">
        <f t="shared" si="5"/>
        <v>0.51205711923396158</v>
      </c>
      <c r="T50" s="7">
        <f t="shared" si="15"/>
        <v>0.46230049532195933</v>
      </c>
      <c r="U50" s="37">
        <f t="shared" si="16"/>
        <v>0.80770819747854616</v>
      </c>
      <c r="V50" s="86" t="str">
        <f t="shared" si="17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8"/>
        <v>21.943451200000002</v>
      </c>
      <c r="F51" s="9">
        <f t="shared" si="9"/>
        <v>0.48431480462300497</v>
      </c>
      <c r="G51" s="62">
        <v>2630.3277609582701</v>
      </c>
      <c r="H51" s="63">
        <v>24.878</v>
      </c>
      <c r="I51" s="9">
        <f t="shared" si="10"/>
        <v>1.1308181818181817</v>
      </c>
      <c r="J51" s="9">
        <f t="shared" si="6"/>
        <v>0.97451563630516957</v>
      </c>
      <c r="K51" s="64">
        <f t="shared" si="7"/>
        <v>0.94500241107583405</v>
      </c>
      <c r="L51" s="65">
        <f t="shared" si="4"/>
        <v>2.1453288636327346E-2</v>
      </c>
      <c r="M51" s="65">
        <f t="shared" si="11"/>
        <v>0.48572650257146144</v>
      </c>
      <c r="N51" s="4">
        <f t="shared" si="12"/>
        <v>0.10457040000000006</v>
      </c>
      <c r="O51" s="9">
        <f t="shared" si="13"/>
        <v>0.62943183270729486</v>
      </c>
      <c r="P51" s="9">
        <f t="shared" si="19"/>
        <v>17.663683311462812</v>
      </c>
      <c r="Q51" s="9">
        <f t="shared" si="14"/>
        <v>1.385650704914243E-2</v>
      </c>
      <c r="R51" s="9">
        <f t="shared" si="20"/>
        <v>0.38885378781426105</v>
      </c>
      <c r="S51" s="7">
        <f t="shared" si="5"/>
        <v>0.48075719564107183</v>
      </c>
      <c r="T51" s="7">
        <f t="shared" si="15"/>
        <v>0.48431480462300497</v>
      </c>
      <c r="U51" s="37">
        <f t="shared" si="16"/>
        <v>0.8005611918551877</v>
      </c>
      <c r="V51" s="86" t="str">
        <f t="shared" si="17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8"/>
        <v>22.940880800000002</v>
      </c>
      <c r="F52" s="9">
        <f t="shared" si="9"/>
        <v>0.50632911392405067</v>
      </c>
      <c r="G52" s="62">
        <v>2749.8881137291</v>
      </c>
      <c r="H52" s="63">
        <v>25.940999999999999</v>
      </c>
      <c r="I52" s="9">
        <f t="shared" si="10"/>
        <v>1.1278695652173913</v>
      </c>
      <c r="J52" s="9">
        <f t="shared" si="6"/>
        <v>0.94248486951158295</v>
      </c>
      <c r="K52" s="64">
        <f t="shared" si="7"/>
        <v>0.91155858709039039</v>
      </c>
      <c r="L52" s="65">
        <f t="shared" si="4"/>
        <v>2.0748153428983666E-2</v>
      </c>
      <c r="M52" s="65">
        <f t="shared" si="11"/>
        <v>0.50647465600044506</v>
      </c>
      <c r="N52" s="4">
        <f t="shared" si="12"/>
        <v>6.5570399999998585E-2</v>
      </c>
      <c r="O52" s="9">
        <f t="shared" si="13"/>
        <v>0.39468240576061192</v>
      </c>
      <c r="P52" s="9">
        <f t="shared" si="19"/>
        <v>18.058365717223424</v>
      </c>
      <c r="Q52" s="9">
        <f t="shared" si="14"/>
        <v>8.6886605560949244E-3</v>
      </c>
      <c r="R52" s="9">
        <f t="shared" si="20"/>
        <v>0.39754244837035596</v>
      </c>
      <c r="S52" s="7">
        <f t="shared" si="5"/>
        <v>0.45427264490862701</v>
      </c>
      <c r="T52" s="7">
        <f t="shared" si="15"/>
        <v>0.50632911392405067</v>
      </c>
      <c r="U52" s="37">
        <f t="shared" si="16"/>
        <v>0.78492071352531134</v>
      </c>
      <c r="V52" s="86" t="str">
        <f t="shared" si="17"/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8"/>
        <v>23.938310399999999</v>
      </c>
      <c r="F53" s="9">
        <f t="shared" si="9"/>
        <v>0.52834342322509631</v>
      </c>
      <c r="G53" s="62">
        <v>2869.44846649993</v>
      </c>
      <c r="H53" s="63">
        <v>27.010999999999999</v>
      </c>
      <c r="I53" s="9">
        <f t="shared" si="10"/>
        <v>1.1254583333333332</v>
      </c>
      <c r="J53" s="9">
        <f t="shared" si="6"/>
        <v>0.95072377920106654</v>
      </c>
      <c r="K53" s="64">
        <f t="shared" si="7"/>
        <v>0.91756132472880436</v>
      </c>
      <c r="L53" s="65">
        <f t="shared" si="4"/>
        <v>2.092952733519134E-2</v>
      </c>
      <c r="M53" s="65">
        <f t="shared" si="11"/>
        <v>0.52740418333563643</v>
      </c>
      <c r="N53" s="4">
        <f t="shared" si="12"/>
        <v>7.2570400000003588E-2</v>
      </c>
      <c r="O53" s="9">
        <f t="shared" si="13"/>
        <v>0.43681691828953229</v>
      </c>
      <c r="P53" s="9">
        <f t="shared" si="19"/>
        <v>18.495182635512958</v>
      </c>
      <c r="Q53" s="9">
        <f t="shared" si="14"/>
        <v>9.6162227471553625E-3</v>
      </c>
      <c r="R53" s="9">
        <f t="shared" si="20"/>
        <v>0.40715867111751131</v>
      </c>
      <c r="S53" s="7">
        <f t="shared" si="5"/>
        <v>0.40070162183617708</v>
      </c>
      <c r="T53" s="7">
        <f t="shared" si="15"/>
        <v>0.52834342322509631</v>
      </c>
      <c r="U53" s="37">
        <f t="shared" si="16"/>
        <v>0.77200500864893273</v>
      </c>
      <c r="V53" s="86" t="str">
        <f t="shared" si="17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8"/>
        <v>24.935739999999999</v>
      </c>
      <c r="F54" s="9">
        <f t="shared" si="9"/>
        <v>0.55035773252614206</v>
      </c>
      <c r="G54" s="62">
        <v>2989.0088192707699</v>
      </c>
      <c r="H54" s="63">
        <v>28.122</v>
      </c>
      <c r="I54" s="9">
        <f t="shared" si="10"/>
        <v>1.1248800000000001</v>
      </c>
      <c r="J54" s="9">
        <f t="shared" si="6"/>
        <v>0.98766090605220158</v>
      </c>
      <c r="K54" s="64">
        <f t="shared" si="7"/>
        <v>0.95272021661093642</v>
      </c>
      <c r="L54" s="65">
        <f t="shared" si="4"/>
        <v>2.1742672670384187E-2</v>
      </c>
      <c r="M54" s="65">
        <f t="shared" si="11"/>
        <v>0.54914685600602064</v>
      </c>
      <c r="N54" s="4">
        <f t="shared" si="12"/>
        <v>0.1135704000000004</v>
      </c>
      <c r="O54" s="9">
        <f t="shared" si="13"/>
        <v>0.68360477738729863</v>
      </c>
      <c r="P54" s="9">
        <f t="shared" si="19"/>
        <v>19.178787412900256</v>
      </c>
      <c r="Q54" s="9">
        <f t="shared" si="14"/>
        <v>1.5049087009076471E-2</v>
      </c>
      <c r="R54" s="9">
        <f t="shared" si="20"/>
        <v>0.42220775812658778</v>
      </c>
      <c r="S54" s="7">
        <f t="shared" si="5"/>
        <v>0.34171330429573388</v>
      </c>
      <c r="T54" s="7">
        <f t="shared" si="15"/>
        <v>0.55035773252614206</v>
      </c>
      <c r="U54" s="37">
        <f t="shared" si="16"/>
        <v>0.76884307632630577</v>
      </c>
      <c r="V54" s="86" t="str">
        <f t="shared" si="17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8"/>
        <v>25.933169599999999</v>
      </c>
      <c r="F55" s="9">
        <f t="shared" si="9"/>
        <v>0.57237204182718771</v>
      </c>
      <c r="G55" s="62">
        <v>3108.5691720415998</v>
      </c>
      <c r="H55" s="63">
        <v>29.173999999999999</v>
      </c>
      <c r="I55" s="9">
        <f t="shared" si="10"/>
        <v>1.122076923076923</v>
      </c>
      <c r="J55" s="9">
        <f t="shared" si="6"/>
        <v>0.93754713100706077</v>
      </c>
      <c r="K55" s="64">
        <f t="shared" si="7"/>
        <v>0.90212571365859962</v>
      </c>
      <c r="L55" s="65">
        <f t="shared" si="4"/>
        <v>2.0639452526297432E-2</v>
      </c>
      <c r="M55" s="65">
        <f t="shared" si="11"/>
        <v>0.56978630853231804</v>
      </c>
      <c r="N55" s="4">
        <f t="shared" si="12"/>
        <v>5.4570399999999353E-2</v>
      </c>
      <c r="O55" s="9">
        <f t="shared" si="13"/>
        <v>0.32847102892950336</v>
      </c>
      <c r="P55" s="9">
        <f t="shared" si="19"/>
        <v>19.507258441829759</v>
      </c>
      <c r="Q55" s="9">
        <f t="shared" si="14"/>
        <v>7.231062827286811E-3</v>
      </c>
      <c r="R55" s="9">
        <f t="shared" si="20"/>
        <v>0.42943882095387459</v>
      </c>
      <c r="S55" s="7">
        <f t="shared" si="5"/>
        <v>0.36338248216773356</v>
      </c>
      <c r="T55" s="7">
        <f t="shared" si="15"/>
        <v>0.57237204182718771</v>
      </c>
      <c r="U55" s="37">
        <f t="shared" si="16"/>
        <v>0.75368399437333444</v>
      </c>
      <c r="V55" s="86" t="str">
        <f t="shared" si="17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8"/>
        <v>26.9305992</v>
      </c>
      <c r="F56" s="9">
        <f t="shared" si="9"/>
        <v>0.59438635112823335</v>
      </c>
      <c r="G56" s="62">
        <v>3228.1295248124302</v>
      </c>
      <c r="H56" s="63">
        <v>30.224</v>
      </c>
      <c r="I56" s="9">
        <f t="shared" si="10"/>
        <v>1.1194074074074074</v>
      </c>
      <c r="J56" s="9">
        <f t="shared" si="6"/>
        <v>0.93799629433562792</v>
      </c>
      <c r="K56" s="64">
        <f t="shared" si="7"/>
        <v>0.90041064576191121</v>
      </c>
      <c r="L56" s="65">
        <f t="shared" si="4"/>
        <v>2.0649340546739198E-2</v>
      </c>
      <c r="M56" s="65">
        <f t="shared" si="11"/>
        <v>0.59043564907905721</v>
      </c>
      <c r="N56" s="4">
        <f t="shared" si="12"/>
        <v>5.2570400000000461E-2</v>
      </c>
      <c r="O56" s="9">
        <f t="shared" si="13"/>
        <v>0.31643259677839852</v>
      </c>
      <c r="P56" s="9">
        <f t="shared" si="19"/>
        <v>19.823691038608157</v>
      </c>
      <c r="Q56" s="9">
        <f t="shared" si="14"/>
        <v>6.9660450584127362E-3</v>
      </c>
      <c r="R56" s="9">
        <f t="shared" si="20"/>
        <v>0.43640486601228734</v>
      </c>
      <c r="S56" s="7">
        <f t="shared" si="5"/>
        <v>0.33629600982772517</v>
      </c>
      <c r="T56" s="7">
        <f t="shared" si="15"/>
        <v>0.59438635112823335</v>
      </c>
      <c r="U56" s="37">
        <f t="shared" si="16"/>
        <v>0.73912350430225171</v>
      </c>
      <c r="V56" s="86" t="str">
        <f t="shared" si="17"/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8"/>
        <v>27.9280288</v>
      </c>
      <c r="F57" s="9">
        <f t="shared" si="9"/>
        <v>0.6164006604292791</v>
      </c>
      <c r="G57" s="62">
        <v>3347.6898775832601</v>
      </c>
      <c r="H57" s="63">
        <v>31.28</v>
      </c>
      <c r="I57" s="9">
        <f t="shared" si="10"/>
        <v>1.1171428571428572</v>
      </c>
      <c r="J57" s="9">
        <f t="shared" si="6"/>
        <v>0.9452685421994893</v>
      </c>
      <c r="K57" s="64">
        <f t="shared" si="7"/>
        <v>0.90555584945197953</v>
      </c>
      <c r="L57" s="65">
        <f t="shared" si="4"/>
        <v>2.0809434060528108E-2</v>
      </c>
      <c r="M57" s="65">
        <f t="shared" si="11"/>
        <v>0.61124508313958537</v>
      </c>
      <c r="N57" s="4">
        <f t="shared" si="12"/>
        <v>5.8570400000000689E-2</v>
      </c>
      <c r="O57" s="9">
        <f t="shared" si="13"/>
        <v>0.35254789323173436</v>
      </c>
      <c r="P57" s="9">
        <f t="shared" si="19"/>
        <v>20.17623893183989</v>
      </c>
      <c r="Q57" s="9">
        <f t="shared" si="14"/>
        <v>7.7610983650354291E-3</v>
      </c>
      <c r="R57" s="9">
        <f t="shared" si="20"/>
        <v>0.44416596437732275</v>
      </c>
      <c r="S57" s="7">
        <f t="shared" si="5"/>
        <v>0.33449024500505431</v>
      </c>
      <c r="T57" s="7">
        <f t="shared" si="15"/>
        <v>0.6164006604292791</v>
      </c>
      <c r="U57" s="37">
        <f t="shared" si="16"/>
        <v>0.72665772965553976</v>
      </c>
      <c r="V57" s="86" t="str">
        <f t="shared" si="17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8"/>
        <v>28.9254584</v>
      </c>
      <c r="F58" s="9">
        <f t="shared" si="9"/>
        <v>0.63841496973032474</v>
      </c>
      <c r="G58" s="62">
        <v>3467.25023035409</v>
      </c>
      <c r="H58" s="63">
        <v>32.340000000000003</v>
      </c>
      <c r="I58" s="9">
        <f t="shared" si="10"/>
        <v>1.1151724137931036</v>
      </c>
      <c r="J58" s="9">
        <f t="shared" si="6"/>
        <v>0.95052566481138101</v>
      </c>
      <c r="K58" s="64">
        <f t="shared" si="7"/>
        <v>0.90898598524535934</v>
      </c>
      <c r="L58" s="65">
        <f t="shared" si="4"/>
        <v>2.0925165983739814E-2</v>
      </c>
      <c r="M58" s="65">
        <f t="shared" si="11"/>
        <v>0.6321702491233252</v>
      </c>
      <c r="N58" s="4">
        <f t="shared" si="12"/>
        <v>6.2570400000002024E-2</v>
      </c>
      <c r="O58" s="9">
        <f t="shared" si="13"/>
        <v>0.3766247575339654</v>
      </c>
      <c r="P58" s="9">
        <f t="shared" si="19"/>
        <v>20.552863689373854</v>
      </c>
      <c r="Q58" s="9">
        <f t="shared" si="14"/>
        <v>8.2911339027840498E-3</v>
      </c>
      <c r="R58" s="9">
        <f t="shared" si="20"/>
        <v>0.45245709828010683</v>
      </c>
      <c r="S58" s="7">
        <f t="shared" si="5"/>
        <v>0.30559800784239394</v>
      </c>
      <c r="T58" s="7">
        <f t="shared" si="15"/>
        <v>0.63841496973032474</v>
      </c>
      <c r="U58" s="37">
        <f t="shared" si="16"/>
        <v>0.71572032835705379</v>
      </c>
      <c r="V58" s="86" t="str">
        <f t="shared" si="17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8"/>
        <v>29.922888</v>
      </c>
      <c r="F59" s="9">
        <f t="shared" si="9"/>
        <v>0.66042927903137039</v>
      </c>
      <c r="G59" s="62">
        <v>3586.81058312492</v>
      </c>
      <c r="H59" s="63">
        <v>33.405000000000001</v>
      </c>
      <c r="I59" s="9">
        <f t="shared" si="10"/>
        <v>1.1134999999999999</v>
      </c>
      <c r="J59" s="9">
        <f t="shared" si="6"/>
        <v>0.95644364616075239</v>
      </c>
      <c r="K59" s="64">
        <f t="shared" si="7"/>
        <v>0.9132736549870788</v>
      </c>
      <c r="L59" s="65">
        <f t="shared" si="4"/>
        <v>2.1055446255602697E-2</v>
      </c>
      <c r="M59" s="65">
        <f t="shared" si="11"/>
        <v>0.65322569537892794</v>
      </c>
      <c r="N59" s="4">
        <f t="shared" si="12"/>
        <v>6.7570399999997477E-2</v>
      </c>
      <c r="O59" s="9">
        <f t="shared" si="13"/>
        <v>0.40672083791171676</v>
      </c>
      <c r="P59" s="9">
        <f t="shared" si="19"/>
        <v>20.959584527285571</v>
      </c>
      <c r="Q59" s="9">
        <f t="shared" si="14"/>
        <v>8.9536783249689993E-3</v>
      </c>
      <c r="R59" s="9">
        <f t="shared" si="20"/>
        <v>0.46141077660507585</v>
      </c>
      <c r="S59" s="7">
        <f t="shared" si="5"/>
        <v>0.33388832339750568</v>
      </c>
      <c r="T59" s="7">
        <f t="shared" si="15"/>
        <v>0.66042927903137039</v>
      </c>
      <c r="U59" s="37">
        <f t="shared" si="16"/>
        <v>0.70635735836664737</v>
      </c>
      <c r="V59" s="86" t="str">
        <f t="shared" si="17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8"/>
        <v>30.920317600000001</v>
      </c>
      <c r="F60" s="9">
        <f t="shared" si="9"/>
        <v>0.68244358833241614</v>
      </c>
      <c r="G60" s="62">
        <v>3706.3709358957499</v>
      </c>
      <c r="H60" s="63">
        <v>34.427999999999997</v>
      </c>
      <c r="I60" s="9">
        <f t="shared" si="10"/>
        <v>1.1105806451612903</v>
      </c>
      <c r="J60" s="9">
        <f t="shared" si="6"/>
        <v>0.92113976995468461</v>
      </c>
      <c r="K60" s="64">
        <f t="shared" si="7"/>
        <v>0.87725722915660098</v>
      </c>
      <c r="L60" s="65">
        <f t="shared" si="4"/>
        <v>2.0278255805276493E-2</v>
      </c>
      <c r="M60" s="65">
        <f t="shared" si="11"/>
        <v>0.67350395118420447</v>
      </c>
      <c r="N60" s="4">
        <f t="shared" si="12"/>
        <v>2.5570399999995885E-2</v>
      </c>
      <c r="O60" s="9">
        <f t="shared" si="13"/>
        <v>0.15391376273836588</v>
      </c>
      <c r="P60" s="9">
        <f t="shared" si="19"/>
        <v>21.113498290023937</v>
      </c>
      <c r="Q60" s="9">
        <f t="shared" si="14"/>
        <v>3.3883051786101461E-3</v>
      </c>
      <c r="R60" s="9">
        <f t="shared" si="20"/>
        <v>0.46479908178368601</v>
      </c>
      <c r="S60" s="7">
        <f t="shared" si="5"/>
        <v>0.32228231172925598</v>
      </c>
      <c r="T60" s="7">
        <f t="shared" si="15"/>
        <v>0.68244358833241614</v>
      </c>
      <c r="U60" s="37">
        <f t="shared" si="16"/>
        <v>0.69012079434195128</v>
      </c>
      <c r="V60" s="86" t="str">
        <f t="shared" si="17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8"/>
        <v>31.917747200000001</v>
      </c>
      <c r="F61" s="9">
        <f t="shared" si="9"/>
        <v>0.70445789763346178</v>
      </c>
      <c r="G61" s="62">
        <v>3825.9312886665798</v>
      </c>
      <c r="H61" s="63">
        <v>35.500999999999998</v>
      </c>
      <c r="I61" s="9">
        <f t="shared" si="10"/>
        <v>1.1094062499999999</v>
      </c>
      <c r="J61" s="9">
        <f t="shared" si="6"/>
        <v>0.9671840229852684</v>
      </c>
      <c r="K61" s="64">
        <f t="shared" si="7"/>
        <v>0.92013392657383852</v>
      </c>
      <c r="L61" s="65">
        <f t="shared" si="4"/>
        <v>2.1291888233027374E-2</v>
      </c>
      <c r="M61" s="65">
        <f t="shared" si="11"/>
        <v>0.69479583941723189</v>
      </c>
      <c r="N61" s="4">
        <f t="shared" si="12"/>
        <v>7.5570400000000149E-2</v>
      </c>
      <c r="O61" s="9">
        <f t="shared" si="13"/>
        <v>0.4548745665161788</v>
      </c>
      <c r="P61" s="9">
        <f t="shared" si="19"/>
        <v>21.568372856540115</v>
      </c>
      <c r="Q61" s="9">
        <f t="shared" si="14"/>
        <v>1.0013749400466237E-2</v>
      </c>
      <c r="R61" s="9">
        <f t="shared" si="20"/>
        <v>0.47481283118415224</v>
      </c>
      <c r="S61" s="7">
        <f t="shared" si="5"/>
        <v>0.2740438325624564</v>
      </c>
      <c r="T61" s="7">
        <f t="shared" si="15"/>
        <v>0.70445789763346178</v>
      </c>
      <c r="U61" s="37">
        <f t="shared" si="16"/>
        <v>0.68338467827096816</v>
      </c>
      <c r="V61" s="86" t="str">
        <f t="shared" si="17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8"/>
        <v>32.915176799999998</v>
      </c>
      <c r="F62" s="9">
        <f t="shared" si="9"/>
        <v>0.72647220693450743</v>
      </c>
      <c r="G62" s="62">
        <v>3945.4916414374102</v>
      </c>
      <c r="H62" s="63">
        <v>36.533000000000001</v>
      </c>
      <c r="I62" s="9">
        <f t="shared" si="10"/>
        <v>1.1070606060606061</v>
      </c>
      <c r="J62" s="9">
        <f t="shared" si="6"/>
        <v>0.93219828648071934</v>
      </c>
      <c r="K62" s="64">
        <f t="shared" si="7"/>
        <v>0.88497503469170946</v>
      </c>
      <c r="L62" s="65">
        <f t="shared" si="4"/>
        <v>2.0521701408491345E-2</v>
      </c>
      <c r="M62" s="65">
        <f t="shared" si="11"/>
        <v>0.71531754082572319</v>
      </c>
      <c r="N62" s="4">
        <f t="shared" si="12"/>
        <v>3.4570400000006885E-2</v>
      </c>
      <c r="O62" s="9">
        <f t="shared" si="13"/>
        <v>0.2080867074184338</v>
      </c>
      <c r="P62" s="9">
        <f t="shared" si="19"/>
        <v>21.77645956395855</v>
      </c>
      <c r="Q62" s="9">
        <f t="shared" si="14"/>
        <v>4.5808851385455984E-3</v>
      </c>
      <c r="R62" s="9">
        <f t="shared" si="20"/>
        <v>0.47939371632269784</v>
      </c>
      <c r="S62" s="7">
        <f t="shared" si="5"/>
        <v>0.26862653809445153</v>
      </c>
      <c r="T62" s="7">
        <f t="shared" si="15"/>
        <v>0.72647220693450743</v>
      </c>
      <c r="U62" s="37">
        <f t="shared" si="16"/>
        <v>0.6701830850803856</v>
      </c>
      <c r="V62" s="86" t="str">
        <f t="shared" si="17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8"/>
        <v>33.912606400000001</v>
      </c>
      <c r="F63" s="9">
        <f t="shared" si="9"/>
        <v>0.74848651623555318</v>
      </c>
      <c r="G63" s="62">
        <v>4065.0519942082401</v>
      </c>
      <c r="H63" s="63">
        <v>37.616999999999997</v>
      </c>
      <c r="I63" s="9">
        <f t="shared" si="10"/>
        <v>1.1063823529411765</v>
      </c>
      <c r="J63" s="9">
        <f t="shared" si="6"/>
        <v>0.97976978493765765</v>
      </c>
      <c r="K63" s="64">
        <f t="shared" si="7"/>
        <v>0.9295668000056263</v>
      </c>
      <c r="L63" s="65">
        <f t="shared" si="4"/>
        <v>2.1568955089436605E-2</v>
      </c>
      <c r="M63" s="65">
        <f t="shared" si="11"/>
        <v>0.73688649591515976</v>
      </c>
      <c r="N63" s="4">
        <f t="shared" si="12"/>
        <v>8.6570399999992276E-2</v>
      </c>
      <c r="O63" s="9">
        <f t="shared" si="13"/>
        <v>0.52108594334724467</v>
      </c>
      <c r="P63" s="9">
        <f t="shared" si="19"/>
        <v>22.297545507305795</v>
      </c>
      <c r="Q63" s="9">
        <f t="shared" si="14"/>
        <v>1.1471347129273411E-2</v>
      </c>
      <c r="R63" s="9">
        <f t="shared" si="20"/>
        <v>0.49086506345197123</v>
      </c>
      <c r="S63" s="7">
        <f t="shared" si="5"/>
        <v>0.24764403239236382</v>
      </c>
      <c r="T63" s="7">
        <f t="shared" si="15"/>
        <v>0.74848651623555318</v>
      </c>
      <c r="U63" s="37">
        <f t="shared" si="16"/>
        <v>0.66613388381117267</v>
      </c>
      <c r="V63" s="86" t="str">
        <f t="shared" si="17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8"/>
        <v>34.910035999999998</v>
      </c>
      <c r="F64" s="9">
        <f t="shared" si="9"/>
        <v>0.77050082553659882</v>
      </c>
      <c r="G64" s="62">
        <v>4184.61234697907</v>
      </c>
      <c r="H64" s="63">
        <v>38.603999999999999</v>
      </c>
      <c r="I64" s="9">
        <f t="shared" si="10"/>
        <v>1.1029714285714285</v>
      </c>
      <c r="J64" s="9">
        <f t="shared" si="6"/>
        <v>0.89485545539322531</v>
      </c>
      <c r="K64" s="64">
        <f t="shared" si="7"/>
        <v>0.84638600701619759</v>
      </c>
      <c r="L64" s="65">
        <f t="shared" si="4"/>
        <v>1.9699624774754548E-2</v>
      </c>
      <c r="M64" s="65">
        <f t="shared" si="11"/>
        <v>0.75658612068991427</v>
      </c>
      <c r="N64" s="4">
        <f t="shared" si="12"/>
        <v>1.0429599999994821E-2</v>
      </c>
      <c r="O64" s="9">
        <f t="shared" si="13"/>
        <v>6.2778015981585028E-2</v>
      </c>
      <c r="P64" s="9">
        <f t="shared" si="19"/>
        <v>22.360323523287381</v>
      </c>
      <c r="Q64" s="9">
        <f t="shared" si="14"/>
        <v>1.3820146611246017E-3</v>
      </c>
      <c r="R64" s="9">
        <f t="shared" si="20"/>
        <v>0.49224707811309582</v>
      </c>
      <c r="S64" s="7">
        <f t="shared" si="5"/>
        <v>0.28874420283083779</v>
      </c>
      <c r="T64" s="7">
        <f t="shared" si="15"/>
        <v>0.77050082553659882</v>
      </c>
      <c r="U64" s="37">
        <f t="shared" si="16"/>
        <v>0.65061605632446251</v>
      </c>
      <c r="V64" s="86" t="str">
        <f t="shared" si="17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8"/>
        <v>35.907465600000002</v>
      </c>
      <c r="F65" s="9">
        <f t="shared" si="9"/>
        <v>0.79251513483764446</v>
      </c>
      <c r="G65" s="62">
        <v>4304.1726997498999</v>
      </c>
      <c r="H65" s="63">
        <v>39.649000000000001</v>
      </c>
      <c r="I65" s="9">
        <f t="shared" si="10"/>
        <v>1.1013611111111112</v>
      </c>
      <c r="J65" s="9">
        <f t="shared" si="6"/>
        <v>0.94882594769098982</v>
      </c>
      <c r="K65" s="64">
        <f t="shared" si="7"/>
        <v>0.89612297602018864</v>
      </c>
      <c r="L65" s="65">
        <f t="shared" si="4"/>
        <v>2.088774788532724E-2</v>
      </c>
      <c r="M65" s="65">
        <f t="shared" si="11"/>
        <v>0.77747386857524148</v>
      </c>
      <c r="N65" s="4">
        <f t="shared" si="12"/>
        <v>4.7570399999997903E-2</v>
      </c>
      <c r="O65" s="9">
        <f t="shared" si="13"/>
        <v>0.28633651640060442</v>
      </c>
      <c r="P65" s="9">
        <f t="shared" si="19"/>
        <v>22.646660039687987</v>
      </c>
      <c r="Q65" s="9">
        <f t="shared" si="14"/>
        <v>6.3035006362268456E-3</v>
      </c>
      <c r="R65" s="9">
        <f t="shared" si="20"/>
        <v>0.49855057874932268</v>
      </c>
      <c r="S65" s="7">
        <f t="shared" si="5"/>
        <v>0.24901737673216773</v>
      </c>
      <c r="T65" s="7">
        <f t="shared" si="15"/>
        <v>0.79251513483764446</v>
      </c>
      <c r="U65" s="37">
        <f t="shared" si="16"/>
        <v>0.64124416125128525</v>
      </c>
      <c r="V65" s="86" t="str">
        <f t="shared" si="17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8"/>
        <v>36.904895199999999</v>
      </c>
      <c r="F66" s="9">
        <f t="shared" si="9"/>
        <v>0.81452944413869022</v>
      </c>
      <c r="G66" s="62">
        <v>4423.7330525207299</v>
      </c>
      <c r="H66" s="63">
        <v>40.695999999999998</v>
      </c>
      <c r="I66" s="9">
        <f t="shared" si="10"/>
        <v>1.0998918918918918</v>
      </c>
      <c r="J66" s="9">
        <f t="shared" si="6"/>
        <v>0.95191173579712729</v>
      </c>
      <c r="K66" s="64">
        <f t="shared" si="7"/>
        <v>0.89783804391687405</v>
      </c>
      <c r="L66" s="65">
        <f t="shared" si="4"/>
        <v>2.0955679379133237E-2</v>
      </c>
      <c r="M66" s="65">
        <f t="shared" si="11"/>
        <v>0.79842954795437471</v>
      </c>
      <c r="N66" s="4">
        <f t="shared" si="12"/>
        <v>4.9570400000000348E-2</v>
      </c>
      <c r="O66" s="9">
        <f t="shared" si="13"/>
        <v>0.29837494855173063</v>
      </c>
      <c r="P66" s="9">
        <f t="shared" si="19"/>
        <v>22.945034988239719</v>
      </c>
      <c r="Q66" s="9">
        <f t="shared" si="14"/>
        <v>6.5685184051013906E-3</v>
      </c>
      <c r="R66" s="9">
        <f t="shared" si="20"/>
        <v>0.50511909715442405</v>
      </c>
      <c r="S66" s="7">
        <f t="shared" si="5"/>
        <v>0.23336741493572055</v>
      </c>
      <c r="T66" s="7">
        <f t="shared" si="15"/>
        <v>0.81452944413869022</v>
      </c>
      <c r="U66" s="37">
        <f t="shared" si="16"/>
        <v>0.63264078646459165</v>
      </c>
      <c r="V66" s="86" t="str">
        <f t="shared" si="17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8"/>
        <v>37.902324800000002</v>
      </c>
      <c r="F67" s="9">
        <f t="shared" si="9"/>
        <v>0.83654375343973586</v>
      </c>
      <c r="G67" s="62">
        <v>4543.2934052915598</v>
      </c>
      <c r="H67" s="63">
        <v>41.743000000000002</v>
      </c>
      <c r="I67" s="9">
        <f t="shared" si="10"/>
        <v>1.0985</v>
      </c>
      <c r="J67" s="9">
        <f t="shared" si="6"/>
        <v>0.95311788802913433</v>
      </c>
      <c r="K67" s="64">
        <f t="shared" si="7"/>
        <v>0.89783804391688016</v>
      </c>
      <c r="L67" s="65">
        <f t="shared" si="4"/>
        <v>2.0982231987432789E-2</v>
      </c>
      <c r="M67" s="65">
        <f t="shared" si="11"/>
        <v>0.81941177994180747</v>
      </c>
      <c r="N67" s="4">
        <f t="shared" si="12"/>
        <v>4.9570400000000348E-2</v>
      </c>
      <c r="O67" s="9">
        <f t="shared" si="13"/>
        <v>0.29837494855173063</v>
      </c>
      <c r="P67" s="9">
        <f t="shared" si="19"/>
        <v>23.243409936791451</v>
      </c>
      <c r="Q67" s="9">
        <f t="shared" si="14"/>
        <v>6.5685184051013906E-3</v>
      </c>
      <c r="R67" s="9">
        <f t="shared" si="20"/>
        <v>0.51168761555952547</v>
      </c>
      <c r="S67" s="7">
        <f t="shared" si="5"/>
        <v>0.20507709938060975</v>
      </c>
      <c r="T67" s="7">
        <f t="shared" si="15"/>
        <v>0.83654375343973586</v>
      </c>
      <c r="U67" s="37">
        <f t="shared" si="16"/>
        <v>0.6244572363798141</v>
      </c>
      <c r="V67" s="86" t="str">
        <f t="shared" si="17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8"/>
        <v>38.899754399999999</v>
      </c>
      <c r="F68" s="9">
        <f t="shared" si="9"/>
        <v>0.85855806274078161</v>
      </c>
      <c r="G68" s="62">
        <v>4662.8537580623897</v>
      </c>
      <c r="H68" s="63">
        <v>42.783999999999999</v>
      </c>
      <c r="I68" s="9">
        <f t="shared" si="10"/>
        <v>1.0970256410256409</v>
      </c>
      <c r="J68" s="9">
        <f t="shared" si="6"/>
        <v>0.94892950635751405</v>
      </c>
      <c r="K68" s="64">
        <f t="shared" si="7"/>
        <v>0.89269284022680584</v>
      </c>
      <c r="L68" s="65">
        <f t="shared" si="4"/>
        <v>2.0890027657842907E-2</v>
      </c>
      <c r="M68" s="65">
        <f t="shared" si="11"/>
        <v>0.84030180759965034</v>
      </c>
      <c r="N68" s="4">
        <f t="shared" si="12"/>
        <v>4.357040000000012E-2</v>
      </c>
      <c r="O68" s="9">
        <f t="shared" si="13"/>
        <v>0.2622596520983948</v>
      </c>
      <c r="P68" s="9">
        <f t="shared" si="19"/>
        <v>23.505669588889845</v>
      </c>
      <c r="Q68" s="9">
        <f t="shared" si="14"/>
        <v>5.7734650984786967E-3</v>
      </c>
      <c r="R68" s="9">
        <f t="shared" si="20"/>
        <v>0.51746108065800411</v>
      </c>
      <c r="S68" s="7">
        <f t="shared" si="5"/>
        <v>0.17498101900283367</v>
      </c>
      <c r="T68" s="7">
        <f t="shared" si="15"/>
        <v>0.85855806274078161</v>
      </c>
      <c r="U68" s="37">
        <f t="shared" si="16"/>
        <v>0.6158038409272838</v>
      </c>
      <c r="V68" s="86" t="str">
        <f t="shared" si="17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8"/>
        <v>39.897184000000003</v>
      </c>
      <c r="F69" s="9">
        <f t="shared" si="9"/>
        <v>0.88057237204182726</v>
      </c>
      <c r="G69" s="62">
        <v>4782.4141108332196</v>
      </c>
      <c r="H69" s="63">
        <v>43.798999999999999</v>
      </c>
      <c r="I69" s="9">
        <f t="shared" si="10"/>
        <v>1.094975</v>
      </c>
      <c r="J69" s="9">
        <f t="shared" si="6"/>
        <v>0.92696180278088591</v>
      </c>
      <c r="K69" s="64">
        <f t="shared" si="7"/>
        <v>0.87039695756984736</v>
      </c>
      <c r="L69" s="65">
        <f t="shared" si="4"/>
        <v>2.0406423836673328E-2</v>
      </c>
      <c r="M69" s="65">
        <f t="shared" si="11"/>
        <v>0.86070823143632369</v>
      </c>
      <c r="N69" s="4">
        <f t="shared" si="12"/>
        <v>1.7570399999996766E-2</v>
      </c>
      <c r="O69" s="9">
        <f t="shared" si="13"/>
        <v>0.10576003413392521</v>
      </c>
      <c r="P69" s="9">
        <f t="shared" si="19"/>
        <v>23.611429623023771</v>
      </c>
      <c r="Q69" s="9">
        <f t="shared" si="14"/>
        <v>2.3282341031133783E-3</v>
      </c>
      <c r="R69" s="9">
        <f t="shared" si="20"/>
        <v>0.51978931476111745</v>
      </c>
      <c r="S69" s="7">
        <f t="shared" si="5"/>
        <v>0.19424251044461047</v>
      </c>
      <c r="T69" s="7">
        <f t="shared" si="15"/>
        <v>0.88057237204182726</v>
      </c>
      <c r="U69" s="37">
        <f t="shared" si="16"/>
        <v>0.60390884596712735</v>
      </c>
      <c r="V69" s="86" t="str">
        <f t="shared" si="17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8"/>
        <v>40.8946136</v>
      </c>
      <c r="F70" s="9">
        <f t="shared" si="9"/>
        <v>0.9025866813428729</v>
      </c>
      <c r="G70" s="62">
        <v>4901.9744636040596</v>
      </c>
      <c r="H70" s="63">
        <v>44.848999999999997</v>
      </c>
      <c r="I70" s="9">
        <f t="shared" si="10"/>
        <v>1.0938780487804878</v>
      </c>
      <c r="J70" s="9">
        <f t="shared" si="6"/>
        <v>0.9598876229124369</v>
      </c>
      <c r="K70" s="64">
        <f t="shared" si="7"/>
        <v>0.90041064576190821</v>
      </c>
      <c r="L70" s="65">
        <f t="shared" si="4"/>
        <v>2.1131263025039888E-2</v>
      </c>
      <c r="M70" s="65">
        <f t="shared" si="11"/>
        <v>0.88183949446136356</v>
      </c>
      <c r="N70" s="4">
        <f t="shared" si="12"/>
        <v>5.2570400000000461E-2</v>
      </c>
      <c r="O70" s="9">
        <f t="shared" si="13"/>
        <v>0.31643259677839852</v>
      </c>
      <c r="P70" s="9">
        <f t="shared" si="19"/>
        <v>23.927862219802169</v>
      </c>
      <c r="Q70" s="9">
        <f t="shared" si="14"/>
        <v>6.9660450584127362E-3</v>
      </c>
      <c r="R70" s="9">
        <f t="shared" si="20"/>
        <v>0.52675535981953014</v>
      </c>
      <c r="S70" s="7">
        <f t="shared" si="5"/>
        <v>0.19183482401439012</v>
      </c>
      <c r="T70" s="7">
        <f t="shared" si="15"/>
        <v>0.9025866813428729</v>
      </c>
      <c r="U70" s="37">
        <f t="shared" si="16"/>
        <v>0.597337001946457</v>
      </c>
      <c r="V70" s="86" t="str">
        <f t="shared" si="17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8"/>
        <v>41.892043200000003</v>
      </c>
      <c r="F71" s="9">
        <f t="shared" si="9"/>
        <v>0.92460099064391865</v>
      </c>
      <c r="G71" s="62">
        <v>5021.5348163748904</v>
      </c>
      <c r="H71" s="63">
        <v>45.868000000000002</v>
      </c>
      <c r="I71" s="9">
        <f t="shared" si="10"/>
        <v>1.0920952380952382</v>
      </c>
      <c r="J71" s="9">
        <f t="shared" si="6"/>
        <v>0.93306880613936127</v>
      </c>
      <c r="K71" s="64">
        <f t="shared" si="7"/>
        <v>0.87382709336323028</v>
      </c>
      <c r="L71" s="65">
        <f t="shared" si="4"/>
        <v>2.0540865297509332E-2</v>
      </c>
      <c r="M71" s="65">
        <f t="shared" si="11"/>
        <v>0.90238035975887287</v>
      </c>
      <c r="N71" s="4">
        <f t="shared" si="12"/>
        <v>2.1570400000001655E-2</v>
      </c>
      <c r="O71" s="9">
        <f t="shared" si="13"/>
        <v>0.12983689843617763</v>
      </c>
      <c r="P71" s="9">
        <f t="shared" si="19"/>
        <v>24.057699118238347</v>
      </c>
      <c r="Q71" s="9">
        <f t="shared" si="14"/>
        <v>2.8582696408624686E-3</v>
      </c>
      <c r="R71" s="9">
        <f t="shared" si="20"/>
        <v>0.52961362946039259</v>
      </c>
      <c r="S71" s="7">
        <f t="shared" si="5"/>
        <v>0.20929055063349963</v>
      </c>
      <c r="T71" s="7">
        <f t="shared" si="15"/>
        <v>0.92460099064391865</v>
      </c>
      <c r="U71" s="37">
        <f t="shared" si="16"/>
        <v>0.58690730990855322</v>
      </c>
      <c r="V71" s="86" t="str">
        <f t="shared" si="17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8"/>
        <v>42.8894728</v>
      </c>
      <c r="F72" s="9">
        <f t="shared" si="9"/>
        <v>0.94661529994496429</v>
      </c>
      <c r="G72" s="62">
        <v>5141.0951691457203</v>
      </c>
      <c r="H72" s="63">
        <v>46.881999999999998</v>
      </c>
      <c r="I72" s="9">
        <f t="shared" si="10"/>
        <v>1.0902790697674418</v>
      </c>
      <c r="J72" s="9">
        <f t="shared" si="6"/>
        <v>0.93003711445757054</v>
      </c>
      <c r="K72" s="64">
        <f t="shared" si="7"/>
        <v>0.86953942362149861</v>
      </c>
      <c r="L72" s="65">
        <f t="shared" si="4"/>
        <v>2.0474124699120983E-2</v>
      </c>
      <c r="M72" s="65">
        <f t="shared" si="11"/>
        <v>0.9228544844579939</v>
      </c>
      <c r="N72" s="4">
        <f t="shared" si="12"/>
        <v>1.6570399999999097E-2</v>
      </c>
      <c r="O72" s="9">
        <f t="shared" si="13"/>
        <v>9.9740818058383487E-2</v>
      </c>
      <c r="P72" s="9">
        <f t="shared" si="19"/>
        <v>24.157439936296729</v>
      </c>
      <c r="Q72" s="9">
        <f t="shared" si="14"/>
        <v>2.1957252186765768E-3</v>
      </c>
      <c r="R72" s="9">
        <f t="shared" si="20"/>
        <v>0.5318093546790692</v>
      </c>
      <c r="S72" s="7">
        <f t="shared" si="5"/>
        <v>0.19063098079928617</v>
      </c>
      <c r="T72" s="7">
        <f t="shared" si="15"/>
        <v>0.94661529994496429</v>
      </c>
      <c r="U72" s="37">
        <f t="shared" si="16"/>
        <v>0.57626566661959577</v>
      </c>
      <c r="V72" s="86" t="str">
        <f t="shared" si="17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8"/>
        <v>43.886902400000004</v>
      </c>
      <c r="F73" s="9">
        <f t="shared" si="9"/>
        <v>0.96862960924600994</v>
      </c>
      <c r="G73" s="62">
        <v>5260.6555219165502</v>
      </c>
      <c r="H73" s="63">
        <v>47.930999999999997</v>
      </c>
      <c r="I73" s="9">
        <f t="shared" si="10"/>
        <v>1.089340909090909</v>
      </c>
      <c r="J73" s="9">
        <f t="shared" si="6"/>
        <v>0.96296759925726527</v>
      </c>
      <c r="K73" s="64">
        <f t="shared" si="7"/>
        <v>0.89955311181356545</v>
      </c>
      <c r="L73" s="65">
        <f t="shared" si="4"/>
        <v>2.1199066576934846E-2</v>
      </c>
      <c r="M73" s="65">
        <f t="shared" si="11"/>
        <v>0.94405355103492872</v>
      </c>
      <c r="N73" s="4">
        <f t="shared" si="12"/>
        <v>5.1570399999995686E-2</v>
      </c>
      <c r="O73" s="9">
        <f t="shared" si="13"/>
        <v>0.31041338070281405</v>
      </c>
      <c r="P73" s="9">
        <f t="shared" si="19"/>
        <v>24.467853316999545</v>
      </c>
      <c r="Q73" s="9">
        <f t="shared" si="14"/>
        <v>6.8335361739749936E-3</v>
      </c>
      <c r="R73" s="9">
        <f t="shared" si="20"/>
        <v>0.53864289085304418</v>
      </c>
      <c r="S73" s="7">
        <f t="shared" si="5"/>
        <v>0.14230775107016219</v>
      </c>
      <c r="T73" s="7">
        <f t="shared" si="15"/>
        <v>0.96862960924600994</v>
      </c>
      <c r="U73" s="37">
        <f t="shared" si="16"/>
        <v>0.57056391585260302</v>
      </c>
      <c r="V73" s="86" t="str">
        <f t="shared" si="17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8"/>
        <v>44.884332000000001</v>
      </c>
      <c r="F74" s="9">
        <f t="shared" si="9"/>
        <v>0.99064391854705569</v>
      </c>
      <c r="G74" s="62">
        <v>5380.2158746873802</v>
      </c>
      <c r="H74" s="63">
        <v>48.963999999999999</v>
      </c>
      <c r="I74" s="9">
        <f t="shared" si="10"/>
        <v>1.0880888888888889</v>
      </c>
      <c r="J74" s="9">
        <f t="shared" si="6"/>
        <v>0.94937096642431285</v>
      </c>
      <c r="K74" s="64">
        <f t="shared" si="7"/>
        <v>0.88583256864005222</v>
      </c>
      <c r="L74" s="65">
        <f t="shared" si="4"/>
        <v>2.0899746096297477E-2</v>
      </c>
      <c r="M74" s="65">
        <f t="shared" si="11"/>
        <v>0.96495329713122624</v>
      </c>
      <c r="N74" s="4">
        <f t="shared" si="12"/>
        <v>3.5570400000004554E-2</v>
      </c>
      <c r="O74" s="9">
        <f t="shared" si="13"/>
        <v>0.2141059234939755</v>
      </c>
      <c r="P74" s="9">
        <f t="shared" si="19"/>
        <v>24.681959240493519</v>
      </c>
      <c r="Q74" s="9">
        <f t="shared" si="14"/>
        <v>4.7133940229823999E-3</v>
      </c>
      <c r="R74" s="9">
        <f t="shared" si="20"/>
        <v>0.54335628487602661</v>
      </c>
      <c r="S74" s="7">
        <f t="shared" si="5"/>
        <v>0.12416535228114794</v>
      </c>
      <c r="T74" s="7">
        <f t="shared" si="15"/>
        <v>0.99064391854705569</v>
      </c>
      <c r="U74" s="37">
        <f t="shared" si="16"/>
        <v>0.56309075940919273</v>
      </c>
      <c r="V74" s="86" t="str">
        <f t="shared" si="17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8"/>
        <v>45.881761600000004</v>
      </c>
      <c r="F75" s="9">
        <f t="shared" si="9"/>
        <v>1.0126582278481013</v>
      </c>
      <c r="G75" s="62">
        <v>5499.7762274582101</v>
      </c>
      <c r="H75" s="63">
        <v>49.988</v>
      </c>
      <c r="I75" s="9">
        <f t="shared" si="10"/>
        <v>1.0866956521739131</v>
      </c>
      <c r="J75" s="9">
        <f t="shared" si="6"/>
        <v>0.94230615347683522</v>
      </c>
      <c r="K75" s="64">
        <f t="shared" si="7"/>
        <v>0.87811476310494985</v>
      </c>
      <c r="L75" s="65">
        <f t="shared" si="4"/>
        <v>2.0744219118917672E-2</v>
      </c>
      <c r="M75" s="65">
        <f t="shared" si="11"/>
        <v>0.9856975162501439</v>
      </c>
      <c r="N75" s="4">
        <f t="shared" si="12"/>
        <v>2.6570399999997107E-2</v>
      </c>
      <c r="O75" s="9">
        <f t="shared" si="13"/>
        <v>0.15993297881392898</v>
      </c>
      <c r="P75" s="9">
        <f t="shared" si="19"/>
        <v>24.841892219307447</v>
      </c>
      <c r="Q75" s="9">
        <f t="shared" si="14"/>
        <v>3.5208140630474186E-3</v>
      </c>
      <c r="R75" s="9">
        <f t="shared" si="20"/>
        <v>0.54687709893907399</v>
      </c>
      <c r="S75" s="7">
        <f t="shared" si="5"/>
        <v>0.12476727388871019</v>
      </c>
      <c r="T75" s="7">
        <f t="shared" si="15"/>
        <v>1.0126582278481013</v>
      </c>
      <c r="U75" s="37">
        <f t="shared" si="16"/>
        <v>0.55481229274021127</v>
      </c>
      <c r="V75" s="86" t="str">
        <f t="shared" si="17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8"/>
        <v>46.879191200000001</v>
      </c>
      <c r="F76" s="9">
        <f t="shared" si="9"/>
        <v>1.034672537149147</v>
      </c>
      <c r="G76" s="62">
        <v>5619.33658022904</v>
      </c>
      <c r="H76" s="63">
        <v>50.999000000000002</v>
      </c>
      <c r="I76" s="9">
        <f t="shared" si="10"/>
        <v>1.0850851063829787</v>
      </c>
      <c r="J76" s="9">
        <f t="shared" si="6"/>
        <v>0.9317241514539526</v>
      </c>
      <c r="K76" s="64">
        <f t="shared" si="7"/>
        <v>0.86696682177647066</v>
      </c>
      <c r="L76" s="65">
        <f t="shared" si="4"/>
        <v>2.0511263653361644E-2</v>
      </c>
      <c r="M76" s="65">
        <f t="shared" si="11"/>
        <v>1.0062087799035055</v>
      </c>
      <c r="N76" s="4">
        <f t="shared" si="12"/>
        <v>1.3570400000006089E-2</v>
      </c>
      <c r="O76" s="9">
        <f t="shared" si="13"/>
        <v>8.1683169831758343E-2</v>
      </c>
      <c r="P76" s="9">
        <f t="shared" si="19"/>
        <v>24.923575389139206</v>
      </c>
      <c r="Q76" s="9">
        <f t="shared" si="14"/>
        <v>1.7981985653661716E-3</v>
      </c>
      <c r="R76" s="9">
        <f t="shared" si="20"/>
        <v>0.54867529750444022</v>
      </c>
      <c r="S76" s="7">
        <f t="shared" si="5"/>
        <v>0.13809429981726404</v>
      </c>
      <c r="T76" s="7">
        <f t="shared" si="15"/>
        <v>1.034672537149147</v>
      </c>
      <c r="U76" s="37">
        <f t="shared" si="16"/>
        <v>0.54528971368850276</v>
      </c>
      <c r="V76" s="86" t="str">
        <f t="shared" si="17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8"/>
        <v>47.876620799999998</v>
      </c>
      <c r="F77" s="9">
        <f t="shared" si="9"/>
        <v>1.0566868464501926</v>
      </c>
      <c r="G77" s="62">
        <v>5738.8969329998699</v>
      </c>
      <c r="H77" s="63">
        <v>51.973999999999997</v>
      </c>
      <c r="I77" s="9">
        <f t="shared" si="10"/>
        <v>1.0827916666666666</v>
      </c>
      <c r="J77" s="9">
        <f t="shared" si="6"/>
        <v>0.90045022511255113</v>
      </c>
      <c r="K77" s="64">
        <f t="shared" si="7"/>
        <v>0.83609559963605495</v>
      </c>
      <c r="L77" s="65">
        <f t="shared" si="4"/>
        <v>1.9822789765823912E-2</v>
      </c>
      <c r="M77" s="65">
        <f t="shared" si="11"/>
        <v>1.0260315696693294</v>
      </c>
      <c r="N77" s="4">
        <f t="shared" si="12"/>
        <v>2.2429600000002381E-2</v>
      </c>
      <c r="O77" s="9">
        <f t="shared" si="13"/>
        <v>0.13500860888829949</v>
      </c>
      <c r="P77" s="9">
        <f t="shared" si="19"/>
        <v>25.058583998027505</v>
      </c>
      <c r="Q77" s="9">
        <f t="shared" si="14"/>
        <v>2.9721212743709299E-3</v>
      </c>
      <c r="R77" s="9">
        <f t="shared" si="20"/>
        <v>0.55164741877881118</v>
      </c>
      <c r="S77" s="7">
        <f t="shared" si="5"/>
        <v>0.1948444320521677</v>
      </c>
      <c r="T77" s="7">
        <f t="shared" si="15"/>
        <v>1.0566868464501926</v>
      </c>
      <c r="U77" s="37">
        <f t="shared" si="16"/>
        <v>0.53765150613893564</v>
      </c>
      <c r="V77" s="86" t="str">
        <f t="shared" si="17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8"/>
        <v>48.874050400000002</v>
      </c>
      <c r="F78" s="9">
        <f t="shared" si="9"/>
        <v>1.0787011557512385</v>
      </c>
      <c r="G78" s="62">
        <v>5858.4572857706999</v>
      </c>
      <c r="H78" s="63">
        <v>52.994</v>
      </c>
      <c r="I78" s="9">
        <f t="shared" si="10"/>
        <v>1.0815102040816327</v>
      </c>
      <c r="J78" s="9">
        <f t="shared" si="6"/>
        <v>0.94312563686455353</v>
      </c>
      <c r="K78" s="64">
        <f t="shared" si="7"/>
        <v>0.87468462731157304</v>
      </c>
      <c r="L78" s="65">
        <f t="shared" si="4"/>
        <v>2.0762259479681973E-2</v>
      </c>
      <c r="M78" s="65">
        <f t="shared" si="11"/>
        <v>1.0467938291490113</v>
      </c>
      <c r="N78" s="4">
        <f t="shared" si="12"/>
        <v>2.2570399999999324E-2</v>
      </c>
      <c r="O78" s="9">
        <f t="shared" si="13"/>
        <v>0.13585611451171933</v>
      </c>
      <c r="P78" s="9">
        <f t="shared" si="19"/>
        <v>25.194440112539223</v>
      </c>
      <c r="Q78" s="9">
        <f t="shared" si="14"/>
        <v>2.9907785252992702E-3</v>
      </c>
      <c r="R78" s="9">
        <f t="shared" si="20"/>
        <v>0.55463819730411046</v>
      </c>
      <c r="S78" s="7">
        <f t="shared" si="5"/>
        <v>0.22115948165991864</v>
      </c>
      <c r="T78" s="7">
        <f t="shared" si="15"/>
        <v>1.0787011557512385</v>
      </c>
      <c r="U78" s="37">
        <f t="shared" si="16"/>
        <v>0.52984473337505467</v>
      </c>
      <c r="V78" s="86" t="str">
        <f t="shared" si="17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8"/>
        <v>49.871479999999998</v>
      </c>
      <c r="F79" s="9">
        <f t="shared" si="9"/>
        <v>1.1007154650522841</v>
      </c>
      <c r="G79" s="62">
        <v>5978.0176385415298</v>
      </c>
      <c r="H79" s="63">
        <v>54.014000000000003</v>
      </c>
      <c r="I79" s="9">
        <f t="shared" si="10"/>
        <v>1.0802800000000001</v>
      </c>
      <c r="J79" s="9">
        <f t="shared" si="6"/>
        <v>0.94419965194209188</v>
      </c>
      <c r="K79" s="64">
        <f t="shared" si="7"/>
        <v>0.87468462731157304</v>
      </c>
      <c r="L79" s="65">
        <f t="shared" si="4"/>
        <v>2.0785903179792887E-2</v>
      </c>
      <c r="M79" s="65">
        <f t="shared" si="11"/>
        <v>1.0675797323288041</v>
      </c>
      <c r="N79" s="4">
        <f t="shared" si="12"/>
        <v>2.257040000000643E-2</v>
      </c>
      <c r="O79" s="9">
        <f t="shared" si="13"/>
        <v>0.1358561145117621</v>
      </c>
      <c r="P79" s="9">
        <f t="shared" si="19"/>
        <v>25.330296227050983</v>
      </c>
      <c r="Q79" s="9">
        <f t="shared" si="14"/>
        <v>2.9907785253002117E-3</v>
      </c>
      <c r="R79" s="9">
        <f t="shared" si="20"/>
        <v>0.55762897582941062</v>
      </c>
      <c r="S79" s="7">
        <f t="shared" si="5"/>
        <v>0.24936504665267892</v>
      </c>
      <c r="T79" s="7">
        <f t="shared" si="15"/>
        <v>1.1007154650522841</v>
      </c>
      <c r="U79" s="37">
        <f t="shared" si="16"/>
        <v>0.52233005080848272</v>
      </c>
      <c r="V79" s="86" t="str">
        <f t="shared" si="17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8"/>
        <v>50.868909600000002</v>
      </c>
      <c r="F80" s="9">
        <f t="shared" si="9"/>
        <v>1.1227297743533298</v>
      </c>
      <c r="G80" s="62">
        <v>6097.5779913123597</v>
      </c>
      <c r="H80" s="63">
        <v>55.036000000000001</v>
      </c>
      <c r="I80" s="9">
        <f t="shared" si="10"/>
        <v>1.0791372549019609</v>
      </c>
      <c r="J80" s="9">
        <f t="shared" si="6"/>
        <v>0.94705283814230534</v>
      </c>
      <c r="K80" s="64">
        <f t="shared" si="7"/>
        <v>0.87639969520825833</v>
      </c>
      <c r="L80" s="65">
        <f t="shared" si="4"/>
        <v>2.0848714103297864E-2</v>
      </c>
      <c r="M80" s="65">
        <f t="shared" si="11"/>
        <v>1.0884284464321019</v>
      </c>
      <c r="N80" s="4">
        <f t="shared" si="12"/>
        <v>2.4570399999994663E-2</v>
      </c>
      <c r="O80" s="9">
        <f t="shared" si="13"/>
        <v>0.14789454666280277</v>
      </c>
      <c r="P80" s="9">
        <f t="shared" si="19"/>
        <v>25.478190773713784</v>
      </c>
      <c r="Q80" s="9">
        <f t="shared" si="14"/>
        <v>3.2557962941728736E-3</v>
      </c>
      <c r="R80" s="9">
        <f t="shared" si="20"/>
        <v>0.56088477212358345</v>
      </c>
      <c r="S80" s="7">
        <f t="shared" si="5"/>
        <v>0.25598618433579651</v>
      </c>
      <c r="T80" s="7">
        <f t="shared" si="15"/>
        <v>1.1227297743533298</v>
      </c>
      <c r="U80" s="37">
        <f t="shared" si="16"/>
        <v>0.51531616429373839</v>
      </c>
      <c r="V80" s="86" t="str">
        <f t="shared" si="17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8"/>
        <v>51.866339199999999</v>
      </c>
      <c r="F81" s="9">
        <f t="shared" si="9"/>
        <v>1.1447440836543754</v>
      </c>
      <c r="G81" s="62">
        <v>6217.1383440831896</v>
      </c>
      <c r="H81" s="63">
        <v>56.101999999999997</v>
      </c>
      <c r="I81" s="9">
        <f t="shared" si="10"/>
        <v>1.0788846153846152</v>
      </c>
      <c r="J81" s="9">
        <f t="shared" si="6"/>
        <v>0.98805746675697426</v>
      </c>
      <c r="K81" s="64">
        <f t="shared" si="7"/>
        <v>0.91413118893542145</v>
      </c>
      <c r="L81" s="65">
        <f t="shared" si="4"/>
        <v>2.1751402680395691E-2</v>
      </c>
      <c r="M81" s="65">
        <f t="shared" si="11"/>
        <v>1.1101798491124977</v>
      </c>
      <c r="N81" s="4">
        <f t="shared" si="12"/>
        <v>6.8570399999998699E-2</v>
      </c>
      <c r="O81" s="9">
        <f t="shared" si="13"/>
        <v>0.41274005398727986</v>
      </c>
      <c r="P81" s="9">
        <f t="shared" si="19"/>
        <v>25.890930827701062</v>
      </c>
      <c r="Q81" s="9">
        <f t="shared" si="14"/>
        <v>9.0861872094062709E-3</v>
      </c>
      <c r="R81" s="9">
        <f t="shared" si="20"/>
        <v>0.56997095933298969</v>
      </c>
      <c r="S81" s="7">
        <f t="shared" si="5"/>
        <v>0.21213065754658614</v>
      </c>
      <c r="T81" s="7">
        <f t="shared" si="15"/>
        <v>1.1447440836543754</v>
      </c>
      <c r="U81" s="37">
        <f t="shared" si="16"/>
        <v>0.51340416581028481</v>
      </c>
      <c r="V81" s="86" t="str">
        <f t="shared" si="17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8"/>
        <v>52.863768800000003</v>
      </c>
      <c r="F82" s="9">
        <f t="shared" si="9"/>
        <v>1.1667583929554211</v>
      </c>
      <c r="G82" s="62">
        <v>6336.6986968540205</v>
      </c>
      <c r="H82" s="63">
        <v>57.078000000000003</v>
      </c>
      <c r="I82" s="9">
        <f t="shared" si="10"/>
        <v>1.0769433962264152</v>
      </c>
      <c r="J82" s="9">
        <f t="shared" si="6"/>
        <v>0.90626861487789201</v>
      </c>
      <c r="K82" s="64">
        <f t="shared" si="7"/>
        <v>0.83695313358440981</v>
      </c>
      <c r="L82" s="65">
        <f t="shared" si="4"/>
        <v>1.9950877597752166E-2</v>
      </c>
      <c r="M82" s="65">
        <f t="shared" si="11"/>
        <v>1.1301307267102498</v>
      </c>
      <c r="N82" s="4">
        <f t="shared" si="12"/>
        <v>2.1429599999997606E-2</v>
      </c>
      <c r="O82" s="9">
        <f t="shared" si="13"/>
        <v>0.12898939281271499</v>
      </c>
      <c r="P82" s="9">
        <f t="shared" si="19"/>
        <v>26.019920220513779</v>
      </c>
      <c r="Q82" s="9">
        <f t="shared" si="14"/>
        <v>2.8396123899331865E-3</v>
      </c>
      <c r="R82" s="9">
        <f t="shared" si="20"/>
        <v>0.57281057172292282</v>
      </c>
      <c r="S82" s="7">
        <f t="shared" si="5"/>
        <v>0.20086364812772434</v>
      </c>
      <c r="T82" s="7">
        <f t="shared" si="15"/>
        <v>1.1667583929554211</v>
      </c>
      <c r="U82" s="37">
        <f t="shared" si="16"/>
        <v>0.50685337384847839</v>
      </c>
      <c r="V82" s="86" t="str">
        <f t="shared" si="17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8"/>
        <v>53.861198399999999</v>
      </c>
      <c r="F83" s="9">
        <f t="shared" si="9"/>
        <v>1.1887727022564667</v>
      </c>
      <c r="G83" s="62">
        <v>6456.2590496248504</v>
      </c>
      <c r="H83" s="63">
        <v>58.122999999999998</v>
      </c>
      <c r="I83" s="9">
        <f t="shared" si="10"/>
        <v>1.0763518518518518</v>
      </c>
      <c r="J83" s="9">
        <f t="shared" si="6"/>
        <v>0.97087211602979395</v>
      </c>
      <c r="K83" s="64">
        <f t="shared" si="7"/>
        <v>0.89612297602018265</v>
      </c>
      <c r="L83" s="65">
        <f t="shared" si="4"/>
        <v>2.1373079054040595E-2</v>
      </c>
      <c r="M83" s="65">
        <f t="shared" si="11"/>
        <v>1.1515038057642903</v>
      </c>
      <c r="N83" s="4">
        <f t="shared" si="12"/>
        <v>4.7570399999997903E-2</v>
      </c>
      <c r="O83" s="9">
        <f t="shared" si="13"/>
        <v>0.28633651640060442</v>
      </c>
      <c r="P83" s="9">
        <f t="shared" si="19"/>
        <v>26.306256736914385</v>
      </c>
      <c r="Q83" s="9">
        <f t="shared" si="14"/>
        <v>6.3035006362268456E-3</v>
      </c>
      <c r="R83" s="9">
        <f t="shared" si="20"/>
        <v>0.57911407235914969</v>
      </c>
      <c r="S83" s="7">
        <f t="shared" si="5"/>
        <v>0.15632144916861768</v>
      </c>
      <c r="T83" s="7">
        <f t="shared" si="15"/>
        <v>1.1887727022564667</v>
      </c>
      <c r="U83" s="37">
        <f t="shared" si="16"/>
        <v>0.50291980752488519</v>
      </c>
      <c r="V83" s="86" t="str">
        <f t="shared" si="17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8"/>
        <v>54.858628000000003</v>
      </c>
      <c r="F84" s="9">
        <f t="shared" si="9"/>
        <v>1.2107870115575126</v>
      </c>
      <c r="G84" s="62">
        <v>6575.8194023956803</v>
      </c>
      <c r="H84" s="63">
        <v>59.161000000000001</v>
      </c>
      <c r="I84" s="9">
        <f t="shared" si="10"/>
        <v>1.0756545454545454</v>
      </c>
      <c r="J84" s="9">
        <f t="shared" si="6"/>
        <v>0.96499383039502729</v>
      </c>
      <c r="K84" s="64">
        <f t="shared" si="7"/>
        <v>0.89012023838177778</v>
      </c>
      <c r="L84" s="65">
        <f t="shared" si="4"/>
        <v>2.1243672655916947E-2</v>
      </c>
      <c r="M84" s="65">
        <f t="shared" si="11"/>
        <v>1.1727474784202072</v>
      </c>
      <c r="N84" s="4">
        <f t="shared" si="12"/>
        <v>4.0570400000000006E-2</v>
      </c>
      <c r="O84" s="9">
        <f t="shared" si="13"/>
        <v>0.24420200387172686</v>
      </c>
      <c r="P84" s="9">
        <f t="shared" si="19"/>
        <v>26.550458740786112</v>
      </c>
      <c r="Q84" s="9">
        <f t="shared" si="14"/>
        <v>5.3759384451673503E-3</v>
      </c>
      <c r="R84" s="9">
        <f t="shared" si="20"/>
        <v>0.58449001080431706</v>
      </c>
      <c r="S84" s="7">
        <f t="shared" si="5"/>
        <v>0.1310407416512788</v>
      </c>
      <c r="T84" s="7">
        <f t="shared" si="15"/>
        <v>1.2107870115575126</v>
      </c>
      <c r="U84" s="37">
        <f t="shared" si="16"/>
        <v>0.49839374763924105</v>
      </c>
      <c r="V84" s="86" t="str">
        <f t="shared" si="17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8"/>
        <v>55.8560576</v>
      </c>
      <c r="F85" s="9">
        <f t="shared" si="9"/>
        <v>1.2328013208585582</v>
      </c>
      <c r="G85" s="62">
        <v>6695.3797551665102</v>
      </c>
      <c r="H85" s="63">
        <v>60.180999999999997</v>
      </c>
      <c r="I85" s="9">
        <f t="shared" si="10"/>
        <v>1.0746607142857143</v>
      </c>
      <c r="J85" s="9">
        <f t="shared" si="6"/>
        <v>0.94913677074159242</v>
      </c>
      <c r="K85" s="64">
        <f t="shared" si="7"/>
        <v>0.87468462731156693</v>
      </c>
      <c r="L85" s="65">
        <f t="shared" si="4"/>
        <v>2.0894590440101099E-2</v>
      </c>
      <c r="M85" s="65">
        <f t="shared" si="11"/>
        <v>1.1936420688603082</v>
      </c>
      <c r="N85" s="4">
        <f t="shared" si="12"/>
        <v>2.2570399999999324E-2</v>
      </c>
      <c r="O85" s="9">
        <f t="shared" si="13"/>
        <v>0.13585611451171933</v>
      </c>
      <c r="P85" s="9">
        <f t="shared" si="19"/>
        <v>26.68631485529783</v>
      </c>
      <c r="Q85" s="9">
        <f t="shared" si="14"/>
        <v>2.9907785252992702E-3</v>
      </c>
      <c r="R85" s="9">
        <f t="shared" si="20"/>
        <v>0.58748078932961634</v>
      </c>
      <c r="S85" s="7">
        <f t="shared" si="5"/>
        <v>0.12923497682860774</v>
      </c>
      <c r="T85" s="7">
        <f t="shared" si="15"/>
        <v>1.2328013208585582</v>
      </c>
      <c r="U85" s="37">
        <f t="shared" si="16"/>
        <v>0.49217500342505871</v>
      </c>
      <c r="V85" s="86" t="str">
        <f t="shared" si="17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8"/>
        <v>56.853487200000004</v>
      </c>
      <c r="F86" s="9">
        <f t="shared" si="9"/>
        <v>1.2548156301596038</v>
      </c>
      <c r="G86" s="62">
        <v>6814.9401079373501</v>
      </c>
      <c r="H86" s="63">
        <v>61.203000000000003</v>
      </c>
      <c r="I86" s="9">
        <f t="shared" si="10"/>
        <v>1.0737368421052631</v>
      </c>
      <c r="J86" s="9">
        <f t="shared" si="6"/>
        <v>0.95181608744669899</v>
      </c>
      <c r="K86" s="64">
        <f t="shared" si="7"/>
        <v>0.87639969520826444</v>
      </c>
      <c r="L86" s="65">
        <f t="shared" si="4"/>
        <v>2.0953573746762776E-2</v>
      </c>
      <c r="M86" s="65">
        <f t="shared" si="11"/>
        <v>1.214595642607071</v>
      </c>
      <c r="N86" s="4">
        <f t="shared" si="12"/>
        <v>2.4570400000001769E-2</v>
      </c>
      <c r="O86" s="9">
        <f t="shared" si="13"/>
        <v>0.14789454666284554</v>
      </c>
      <c r="P86" s="9">
        <f t="shared" si="19"/>
        <v>26.834209401960674</v>
      </c>
      <c r="Q86" s="9">
        <f t="shared" si="14"/>
        <v>3.2557962941738151E-3</v>
      </c>
      <c r="R86" s="9">
        <f t="shared" si="20"/>
        <v>0.59073658562379017</v>
      </c>
      <c r="S86" s="7">
        <f t="shared" si="5"/>
        <v>0.13043882004371157</v>
      </c>
      <c r="T86" s="7">
        <f t="shared" si="15"/>
        <v>1.2548156301596038</v>
      </c>
      <c r="U86" s="37">
        <f t="shared" si="16"/>
        <v>0.48636481550008082</v>
      </c>
      <c r="V86" s="86" t="str">
        <f t="shared" si="17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8"/>
        <v>57.8509168</v>
      </c>
      <c r="F87" s="9">
        <f t="shared" si="9"/>
        <v>1.2768299394606495</v>
      </c>
      <c r="G87" s="62">
        <v>6934.5004607081801</v>
      </c>
      <c r="H87" s="63">
        <v>62.219000000000001</v>
      </c>
      <c r="I87" s="9">
        <f t="shared" si="10"/>
        <v>1.0727413793103449</v>
      </c>
      <c r="J87" s="9">
        <f t="shared" si="6"/>
        <v>0.94710618942766511</v>
      </c>
      <c r="K87" s="64">
        <f t="shared" si="7"/>
        <v>0.87125449151819012</v>
      </c>
      <c r="L87" s="65">
        <f t="shared" si="4"/>
        <v>2.084988859499538E-2</v>
      </c>
      <c r="M87" s="65">
        <f t="shared" si="11"/>
        <v>1.2354455312020665</v>
      </c>
      <c r="N87" s="4">
        <f t="shared" si="12"/>
        <v>1.8570400000001541E-2</v>
      </c>
      <c r="O87" s="9">
        <f t="shared" si="13"/>
        <v>0.1117792502095097</v>
      </c>
      <c r="P87" s="9">
        <f t="shared" si="19"/>
        <v>26.945988652170183</v>
      </c>
      <c r="Q87" s="9">
        <f t="shared" si="14"/>
        <v>2.4607429875511217E-3</v>
      </c>
      <c r="R87" s="9">
        <f t="shared" si="20"/>
        <v>0.59319732861134133</v>
      </c>
      <c r="S87" s="7">
        <f t="shared" si="5"/>
        <v>0.14006956576461674</v>
      </c>
      <c r="T87" s="7">
        <f t="shared" si="15"/>
        <v>1.2768299394606495</v>
      </c>
      <c r="U87" s="37">
        <f t="shared" si="16"/>
        <v>0.48014850807236392</v>
      </c>
      <c r="V87" s="86" t="str">
        <f t="shared" si="17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8"/>
        <v>58.848346400000004</v>
      </c>
      <c r="F88" s="9">
        <f t="shared" si="9"/>
        <v>1.2988442487616951</v>
      </c>
      <c r="G88" s="62">
        <v>7054.06081347901</v>
      </c>
      <c r="H88" s="63">
        <v>63.238</v>
      </c>
      <c r="I88" s="9">
        <f t="shared" si="10"/>
        <v>1.0718305084745763</v>
      </c>
      <c r="J88" s="9">
        <f t="shared" si="6"/>
        <v>0.95071001612954087</v>
      </c>
      <c r="K88" s="64">
        <f t="shared" si="7"/>
        <v>0.87382709336322417</v>
      </c>
      <c r="L88" s="65">
        <f t="shared" si="4"/>
        <v>2.0929224350677841E-2</v>
      </c>
      <c r="M88" s="65">
        <f t="shared" si="11"/>
        <v>1.2563747555527442</v>
      </c>
      <c r="N88" s="4">
        <f t="shared" si="12"/>
        <v>2.1570399999994549E-2</v>
      </c>
      <c r="O88" s="9">
        <f t="shared" si="13"/>
        <v>0.12983689843613486</v>
      </c>
      <c r="P88" s="9">
        <f t="shared" si="19"/>
        <v>27.075825550606318</v>
      </c>
      <c r="Q88" s="9">
        <f t="shared" si="14"/>
        <v>2.8582696408615271E-3</v>
      </c>
      <c r="R88" s="9">
        <f t="shared" si="20"/>
        <v>0.59605559825220289</v>
      </c>
      <c r="S88" s="7">
        <f t="shared" si="5"/>
        <v>0.20086364812773785</v>
      </c>
      <c r="T88" s="7">
        <f t="shared" si="15"/>
        <v>1.2988442487616951</v>
      </c>
      <c r="U88" s="37">
        <f t="shared" si="16"/>
        <v>0.47442500385959058</v>
      </c>
      <c r="V88" s="86" t="str">
        <f t="shared" si="17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8"/>
        <v>59.845776000000001</v>
      </c>
      <c r="F89" s="9">
        <f t="shared" si="9"/>
        <v>1.3208585580627408</v>
      </c>
      <c r="G89" s="62">
        <v>7173.6211662498399</v>
      </c>
      <c r="H89" s="63">
        <v>64.257999999999996</v>
      </c>
      <c r="I89" s="9">
        <f t="shared" si="10"/>
        <v>1.0709666666666666</v>
      </c>
      <c r="J89" s="9">
        <f t="shared" si="6"/>
        <v>0.9524105947897501</v>
      </c>
      <c r="K89" s="64">
        <f t="shared" si="7"/>
        <v>0.87468462731156693</v>
      </c>
      <c r="L89" s="65">
        <f t="shared" si="4"/>
        <v>2.0966661415294446E-2</v>
      </c>
      <c r="M89" s="65">
        <f t="shared" si="11"/>
        <v>1.2773414169680386</v>
      </c>
      <c r="N89" s="4">
        <f t="shared" si="12"/>
        <v>2.2570399999999324E-2</v>
      </c>
      <c r="O89" s="9">
        <f t="shared" si="13"/>
        <v>0.13585611451171933</v>
      </c>
      <c r="P89" s="9">
        <f t="shared" si="19"/>
        <v>27.211681665118036</v>
      </c>
      <c r="Q89" s="9">
        <f t="shared" si="14"/>
        <v>2.9907785252992702E-3</v>
      </c>
      <c r="R89" s="9">
        <f t="shared" si="20"/>
        <v>0.59904637677750217</v>
      </c>
      <c r="S89" s="7">
        <f t="shared" si="5"/>
        <v>0.23259599220349747</v>
      </c>
      <c r="T89" s="7">
        <f t="shared" si="15"/>
        <v>1.3208585580627408</v>
      </c>
      <c r="U89" s="37">
        <f t="shared" si="16"/>
        <v>0.46897905980331284</v>
      </c>
      <c r="V89" s="86" t="str">
        <f t="shared" si="17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8"/>
        <v>60.843205600000005</v>
      </c>
      <c r="F90" s="9">
        <f t="shared" si="9"/>
        <v>1.3428728673637866</v>
      </c>
      <c r="G90" s="62">
        <v>7293.1815190206698</v>
      </c>
      <c r="H90" s="63">
        <v>65.278999999999996</v>
      </c>
      <c r="I90" s="9">
        <f t="shared" si="10"/>
        <v>1.0701475409836065</v>
      </c>
      <c r="J90" s="9">
        <f t="shared" si="6"/>
        <v>0.95407405137946433</v>
      </c>
      <c r="K90" s="64">
        <f t="shared" si="7"/>
        <v>0.87554216125991569</v>
      </c>
      <c r="L90" s="65">
        <f t="shared" si="4"/>
        <v>2.1003281263169277E-2</v>
      </c>
      <c r="M90" s="65">
        <f t="shared" si="11"/>
        <v>1.2983446982312079</v>
      </c>
      <c r="N90" s="4">
        <f t="shared" si="12"/>
        <v>2.3570399999996994E-2</v>
      </c>
      <c r="O90" s="9">
        <f t="shared" si="13"/>
        <v>0.14187533058726104</v>
      </c>
      <c r="P90" s="9">
        <f t="shared" si="19"/>
        <v>27.353556995705297</v>
      </c>
      <c r="Q90" s="9">
        <f t="shared" si="14"/>
        <v>3.1232874097360717E-3</v>
      </c>
      <c r="R90" s="9">
        <f t="shared" si="20"/>
        <v>0.60216966418723827</v>
      </c>
      <c r="S90" s="7">
        <f t="shared" si="5"/>
        <v>0.24695736022248088</v>
      </c>
      <c r="T90" s="7">
        <f t="shared" si="15"/>
        <v>1.3428728673637866</v>
      </c>
      <c r="U90" s="37">
        <f t="shared" si="16"/>
        <v>0.46379799217234108</v>
      </c>
      <c r="V90" s="86" t="str">
        <f t="shared" si="17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8"/>
        <v>61.840635200000001</v>
      </c>
      <c r="F91" s="9">
        <f t="shared" si="9"/>
        <v>1.3648871766648323</v>
      </c>
      <c r="G91" s="62">
        <v>7412.7418717914998</v>
      </c>
      <c r="H91" s="63">
        <v>66.302000000000007</v>
      </c>
      <c r="I91" s="9">
        <f t="shared" si="10"/>
        <v>1.0693870967741936</v>
      </c>
      <c r="J91" s="9">
        <f t="shared" si="6"/>
        <v>0.95662272631294132</v>
      </c>
      <c r="K91" s="64">
        <f t="shared" si="7"/>
        <v>0.87725722915661319</v>
      </c>
      <c r="L91" s="65">
        <f t="shared" si="4"/>
        <v>2.1059388581462661E-2</v>
      </c>
      <c r="M91" s="65">
        <f t="shared" si="11"/>
        <v>1.3194040868126706</v>
      </c>
      <c r="N91" s="4">
        <f t="shared" si="12"/>
        <v>2.5570400000013649E-2</v>
      </c>
      <c r="O91" s="9">
        <f t="shared" si="13"/>
        <v>0.15391376273847279</v>
      </c>
      <c r="P91" s="9">
        <f t="shared" si="19"/>
        <v>27.50747075844377</v>
      </c>
      <c r="Q91" s="9">
        <f t="shared" si="14"/>
        <v>3.3883051786124997E-3</v>
      </c>
      <c r="R91" s="9">
        <f t="shared" si="20"/>
        <v>0.60555796936585082</v>
      </c>
      <c r="S91" s="7">
        <f t="shared" si="5"/>
        <v>0.2295016336033624</v>
      </c>
      <c r="T91" s="7">
        <f t="shared" si="15"/>
        <v>1.3648871766648323</v>
      </c>
      <c r="U91" s="37">
        <f t="shared" si="16"/>
        <v>0.45896323606872996</v>
      </c>
      <c r="V91" s="86" t="str">
        <f t="shared" si="17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8"/>
        <v>62.838064800000005</v>
      </c>
      <c r="F92" s="9">
        <f t="shared" si="9"/>
        <v>1.3869014859658779</v>
      </c>
      <c r="G92" s="62">
        <v>7532.3022245623297</v>
      </c>
      <c r="H92" s="63">
        <v>67.37</v>
      </c>
      <c r="I92" s="9">
        <f t="shared" si="10"/>
        <v>1.0693650793650795</v>
      </c>
      <c r="J92" s="9">
        <f t="shared" si="6"/>
        <v>0.99872346741873019</v>
      </c>
      <c r="K92" s="64">
        <f t="shared" si="7"/>
        <v>0.91584625683211296</v>
      </c>
      <c r="L92" s="65">
        <f t="shared" si="4"/>
        <v>2.1986207317968746E-2</v>
      </c>
      <c r="M92" s="65">
        <f t="shared" si="11"/>
        <v>1.3413902941306395</v>
      </c>
      <c r="N92" s="4">
        <f t="shared" si="12"/>
        <v>7.0570399999994038E-2</v>
      </c>
      <c r="O92" s="9">
        <f t="shared" si="13"/>
        <v>0.42477848613836328</v>
      </c>
      <c r="P92" s="9">
        <f t="shared" si="19"/>
        <v>27.932249244582135</v>
      </c>
      <c r="Q92" s="9">
        <f t="shared" si="14"/>
        <v>9.3512049782798739E-3</v>
      </c>
      <c r="R92" s="9">
        <f t="shared" si="20"/>
        <v>0.61490917434413073</v>
      </c>
      <c r="S92" s="7">
        <f t="shared" si="5"/>
        <v>0.18083073395372226</v>
      </c>
      <c r="T92" s="7">
        <f t="shared" si="15"/>
        <v>1.3869014859658779</v>
      </c>
      <c r="U92" s="37">
        <f t="shared" si="16"/>
        <v>0.45841182617372067</v>
      </c>
      <c r="V92" s="86" t="str">
        <f t="shared" si="17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8"/>
        <v>63.835494400000002</v>
      </c>
      <c r="F93" s="9">
        <f t="shared" si="9"/>
        <v>1.4089157952669236</v>
      </c>
      <c r="G93" s="62">
        <v>7651.8625773331596</v>
      </c>
      <c r="H93" s="63">
        <v>68.341999999999999</v>
      </c>
      <c r="I93" s="9">
        <f t="shared" si="10"/>
        <v>1.06784375</v>
      </c>
      <c r="J93" s="9">
        <f t="shared" si="6"/>
        <v>0.91024552983523499</v>
      </c>
      <c r="K93" s="64">
        <f t="shared" si="7"/>
        <v>0.8335229977910209</v>
      </c>
      <c r="L93" s="65">
        <f t="shared" ref="L93:L105" si="21">J93/$C$4</f>
        <v>2.0038426633687066E-2</v>
      </c>
      <c r="M93" s="65">
        <f t="shared" si="11"/>
        <v>1.3614287207643265</v>
      </c>
      <c r="N93" s="4">
        <f t="shared" si="12"/>
        <v>2.5429600000002495E-2</v>
      </c>
      <c r="O93" s="9">
        <f t="shared" si="13"/>
        <v>0.15306625711496741</v>
      </c>
      <c r="P93" s="9">
        <f t="shared" si="19"/>
        <v>28.085315501697103</v>
      </c>
      <c r="Q93" s="9">
        <f t="shared" si="14"/>
        <v>3.3696479276822768E-3</v>
      </c>
      <c r="R93" s="9">
        <f t="shared" si="20"/>
        <v>0.61827882227181297</v>
      </c>
      <c r="S93" s="7">
        <f>SLOPE(R93:R97,F93:F97)</f>
        <v>0.18039831347084845</v>
      </c>
      <c r="T93" s="7">
        <f t="shared" si="15"/>
        <v>1.4089157952669236</v>
      </c>
      <c r="U93" s="37">
        <f t="shared" si="16"/>
        <v>0.45413969372168228</v>
      </c>
      <c r="V93" s="86" t="str">
        <f t="shared" si="17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8"/>
        <v>64.832924000000006</v>
      </c>
      <c r="F94" s="9">
        <f t="shared" ref="F94:F105" si="22">D94/$C$4</f>
        <v>1.4309301045679692</v>
      </c>
      <c r="G94" s="62">
        <v>7771.4229301039904</v>
      </c>
      <c r="H94" s="63">
        <v>69.375</v>
      </c>
      <c r="I94" s="9">
        <f t="shared" si="10"/>
        <v>1.0673076923076923</v>
      </c>
      <c r="J94" s="9">
        <f t="shared" ref="J94:J105" si="23">(H94-H93)/I94</f>
        <v>0.96785585585585709</v>
      </c>
      <c r="K94" s="64">
        <f t="shared" ref="K94:K105" si="24">(H94-H93)/$G$12</f>
        <v>0.88583256864005222</v>
      </c>
      <c r="L94" s="65">
        <f t="shared" si="21"/>
        <v>2.1306678169639121E-2</v>
      </c>
      <c r="M94" s="65">
        <f t="shared" si="11"/>
        <v>1.3827353989339657</v>
      </c>
      <c r="N94" s="4">
        <f t="shared" si="12"/>
        <v>3.5570399999997449E-2</v>
      </c>
      <c r="O94" s="9">
        <f t="shared" si="13"/>
        <v>0.21410592349393273</v>
      </c>
      <c r="P94" s="9">
        <f t="shared" si="19"/>
        <v>28.299421425191035</v>
      </c>
      <c r="Q94" s="9">
        <f t="shared" si="14"/>
        <v>4.713394022981458E-3</v>
      </c>
      <c r="R94" s="9">
        <f t="shared" si="20"/>
        <v>0.6229922162947944</v>
      </c>
      <c r="S94" s="7">
        <f>SLOPE(R94:R98,F94:F98)</f>
        <v>0.15752529238372157</v>
      </c>
      <c r="T94" s="7">
        <f t="shared" si="15"/>
        <v>1.4309301045679692</v>
      </c>
      <c r="U94" s="37">
        <f t="shared" si="16"/>
        <v>0.45055056576630409</v>
      </c>
      <c r="V94" s="86" t="str">
        <f t="shared" si="17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5">D95*$C$6</f>
        <v>65.830353599999995</v>
      </c>
      <c r="F95" s="9">
        <f t="shared" si="22"/>
        <v>1.4529444138690149</v>
      </c>
      <c r="G95" s="62">
        <v>7890.9832828748204</v>
      </c>
      <c r="H95" s="63">
        <v>70.400999999999996</v>
      </c>
      <c r="I95" s="9">
        <f t="shared" ref="I95:I105" si="26">H95/D95</f>
        <v>1.0666818181818181</v>
      </c>
      <c r="J95" s="9">
        <f t="shared" si="23"/>
        <v>0.96186133719691136</v>
      </c>
      <c r="K95" s="64">
        <f t="shared" si="24"/>
        <v>0.87982983100163514</v>
      </c>
      <c r="L95" s="65">
        <f t="shared" si="21"/>
        <v>2.1174712981770202E-2</v>
      </c>
      <c r="M95" s="65">
        <f t="shared" ref="M95:M105" si="27">L95+M94</f>
        <v>1.4039101119157358</v>
      </c>
      <c r="N95" s="4">
        <f t="shared" ref="N95:N105" si="28">ABS((H95-H94)-(E95-E94))</f>
        <v>2.8570400000006657E-2</v>
      </c>
      <c r="O95" s="9">
        <f t="shared" ref="O95:O105" si="29">N95/($G$12-1)</f>
        <v>0.17197141096509794</v>
      </c>
      <c r="P95" s="9">
        <f t="shared" si="19"/>
        <v>28.471392836156134</v>
      </c>
      <c r="Q95" s="9">
        <f t="shared" ref="Q95:Q105" si="30">O95/$C$4</f>
        <v>3.7858318319229046E-3</v>
      </c>
      <c r="R95" s="9">
        <f t="shared" si="20"/>
        <v>0.62677804812671734</v>
      </c>
      <c r="S95" s="7"/>
      <c r="T95" s="7">
        <f t="shared" ref="T95:T105" si="31">IF(ABS((F95-R95))&gt;$L$4,F95,"")</f>
        <v>1.4529444138690149</v>
      </c>
      <c r="U95" s="37">
        <f t="shared" ref="U95:U105" si="32">R95/M95</f>
        <v>0.44645169431213361</v>
      </c>
      <c r="V95" s="86" t="str">
        <f t="shared" ref="V95:V105" si="33">IF(F95&lt;=$L$5,(R95-F95),"")</f>
        <v/>
      </c>
      <c r="W95" s="87" t="str">
        <f t="shared" ref="W95:W105" si="34">IF(F95&lt;=$L$5,$W$29,"")</f>
        <v/>
      </c>
      <c r="X95" s="7"/>
    </row>
    <row r="96" spans="2:24">
      <c r="B96" s="75"/>
      <c r="C96" s="76"/>
      <c r="D96" s="61">
        <v>67</v>
      </c>
      <c r="E96" s="4">
        <f t="shared" si="25"/>
        <v>66.827783199999999</v>
      </c>
      <c r="F96" s="9">
        <f t="shared" si="22"/>
        <v>1.4749587231700607</v>
      </c>
      <c r="G96" s="62">
        <v>8010.5436356456503</v>
      </c>
      <c r="H96" s="63">
        <v>71.427000000000007</v>
      </c>
      <c r="I96" s="9">
        <f t="shared" si="26"/>
        <v>1.0660746268656718</v>
      </c>
      <c r="J96" s="9">
        <f t="shared" si="23"/>
        <v>0.96240917300181572</v>
      </c>
      <c r="K96" s="64">
        <f t="shared" si="24"/>
        <v>0.87982983100164736</v>
      </c>
      <c r="L96" s="65">
        <f t="shared" si="21"/>
        <v>2.1186773208625553E-2</v>
      </c>
      <c r="M96" s="65">
        <f t="shared" si="27"/>
        <v>1.4250968851243613</v>
      </c>
      <c r="N96" s="4">
        <f t="shared" si="28"/>
        <v>2.8570400000006657E-2</v>
      </c>
      <c r="O96" s="9">
        <f t="shared" si="29"/>
        <v>0.17197141096509794</v>
      </c>
      <c r="P96" s="9">
        <f t="shared" ref="P96:P105" si="35">O96+P95</f>
        <v>28.643364247121234</v>
      </c>
      <c r="Q96" s="9">
        <f t="shared" si="30"/>
        <v>3.7858318319229046E-3</v>
      </c>
      <c r="R96" s="9">
        <f t="shared" ref="R96:R105" si="36">Q96+R95</f>
        <v>0.63056387995864027</v>
      </c>
      <c r="S96" s="7"/>
      <c r="T96" s="7">
        <f t="shared" si="31"/>
        <v>1.4749587231700607</v>
      </c>
      <c r="U96" s="37">
        <f t="shared" si="32"/>
        <v>0.44247088499082227</v>
      </c>
      <c r="V96" s="86" t="str">
        <f t="shared" si="33"/>
        <v/>
      </c>
      <c r="W96" s="87" t="str">
        <f t="shared" si="34"/>
        <v/>
      </c>
      <c r="X96" s="7"/>
    </row>
    <row r="97" spans="2:24">
      <c r="B97" s="75"/>
      <c r="C97" s="76"/>
      <c r="D97" s="61">
        <v>68</v>
      </c>
      <c r="E97" s="4">
        <f t="shared" si="25"/>
        <v>67.825212800000003</v>
      </c>
      <c r="F97" s="9">
        <f t="shared" si="22"/>
        <v>1.4969730324711064</v>
      </c>
      <c r="G97" s="62">
        <v>8130.1039884164802</v>
      </c>
      <c r="H97" s="63">
        <v>72.453000000000003</v>
      </c>
      <c r="I97" s="9">
        <f t="shared" si="26"/>
        <v>1.0654852941176471</v>
      </c>
      <c r="J97" s="9">
        <f t="shared" si="23"/>
        <v>0.96294149310587196</v>
      </c>
      <c r="K97" s="64">
        <f t="shared" si="24"/>
        <v>0.87982983100163514</v>
      </c>
      <c r="L97" s="65">
        <f t="shared" si="21"/>
        <v>2.1198491868043411E-2</v>
      </c>
      <c r="M97" s="65">
        <f t="shared" si="27"/>
        <v>1.4462953769924047</v>
      </c>
      <c r="N97" s="4">
        <f t="shared" si="28"/>
        <v>2.8570399999992446E-2</v>
      </c>
      <c r="O97" s="9">
        <f t="shared" si="29"/>
        <v>0.17197141096501239</v>
      </c>
      <c r="P97" s="9">
        <f t="shared" si="35"/>
        <v>28.815335658086248</v>
      </c>
      <c r="Q97" s="9">
        <f t="shared" si="30"/>
        <v>3.7858318319210216E-3</v>
      </c>
      <c r="R97" s="9">
        <f t="shared" si="36"/>
        <v>0.63434971179056132</v>
      </c>
      <c r="S97" s="7"/>
      <c r="T97" s="7">
        <f t="shared" si="31"/>
        <v>1.4969730324711064</v>
      </c>
      <c r="U97" s="37">
        <f t="shared" si="32"/>
        <v>0.43860315249690013</v>
      </c>
      <c r="V97" s="86" t="str">
        <f t="shared" si="33"/>
        <v/>
      </c>
      <c r="W97" s="87" t="str">
        <f t="shared" si="34"/>
        <v/>
      </c>
      <c r="X97" s="7"/>
    </row>
    <row r="98" spans="2:24">
      <c r="B98" s="75"/>
      <c r="C98" s="76"/>
      <c r="D98" s="61">
        <v>69</v>
      </c>
      <c r="E98" s="4">
        <f t="shared" si="25"/>
        <v>68.822642400000007</v>
      </c>
      <c r="F98" s="9">
        <f t="shared" si="22"/>
        <v>1.518987341772152</v>
      </c>
      <c r="G98" s="62">
        <v>8249.6643411873101</v>
      </c>
      <c r="H98" s="63">
        <v>73.466999999999999</v>
      </c>
      <c r="I98" s="9">
        <f t="shared" si="26"/>
        <v>1.0647391304347826</v>
      </c>
      <c r="J98" s="9">
        <f t="shared" si="23"/>
        <v>0.95234595124341148</v>
      </c>
      <c r="K98" s="64">
        <f t="shared" si="24"/>
        <v>0.86953942362149861</v>
      </c>
      <c r="L98" s="65">
        <f t="shared" si="21"/>
        <v>2.0965238332271031E-2</v>
      </c>
      <c r="M98" s="65">
        <f t="shared" si="27"/>
        <v>1.4672606153246757</v>
      </c>
      <c r="N98" s="4">
        <f t="shared" si="28"/>
        <v>1.6570399999991992E-2</v>
      </c>
      <c r="O98" s="9">
        <f t="shared" si="29"/>
        <v>9.9740818058340716E-2</v>
      </c>
      <c r="P98" s="9">
        <f t="shared" si="35"/>
        <v>28.915076476144588</v>
      </c>
      <c r="Q98" s="9">
        <f t="shared" si="30"/>
        <v>2.1957252186756353E-3</v>
      </c>
      <c r="R98" s="9">
        <f t="shared" si="36"/>
        <v>0.63654543700923694</v>
      </c>
      <c r="S98" s="7"/>
      <c r="T98" s="7">
        <f t="shared" si="31"/>
        <v>1.518987341772152</v>
      </c>
      <c r="U98" s="37">
        <f t="shared" si="32"/>
        <v>0.43383256550396948</v>
      </c>
      <c r="V98" s="86" t="str">
        <f t="shared" si="33"/>
        <v/>
      </c>
      <c r="W98" s="87" t="str">
        <f t="shared" si="34"/>
        <v/>
      </c>
      <c r="X98" s="7"/>
    </row>
    <row r="99" spans="2:24">
      <c r="B99" s="75"/>
      <c r="C99" s="76"/>
      <c r="D99" s="61">
        <v>70</v>
      </c>
      <c r="E99" s="4">
        <f t="shared" si="25"/>
        <v>69.820071999999996</v>
      </c>
      <c r="F99" s="9">
        <f t="shared" si="22"/>
        <v>1.5410016510731976</v>
      </c>
      <c r="G99" s="62">
        <v>8369.2246939581401</v>
      </c>
      <c r="H99" s="63">
        <v>74.459999999999994</v>
      </c>
      <c r="I99" s="9">
        <f t="shared" si="26"/>
        <v>1.0637142857142856</v>
      </c>
      <c r="J99" s="9">
        <f t="shared" si="23"/>
        <v>0.93352135374697365</v>
      </c>
      <c r="K99" s="64">
        <f t="shared" si="24"/>
        <v>0.8515312107062597</v>
      </c>
      <c r="L99" s="65">
        <f t="shared" si="21"/>
        <v>2.0550827820516756E-2</v>
      </c>
      <c r="M99" s="65">
        <f t="shared" si="27"/>
        <v>1.4878114431451923</v>
      </c>
      <c r="N99" s="4">
        <f t="shared" si="28"/>
        <v>4.4295999999945934E-3</v>
      </c>
      <c r="O99" s="9">
        <f t="shared" si="29"/>
        <v>2.6662719528249185E-2</v>
      </c>
      <c r="P99" s="9">
        <f t="shared" si="35"/>
        <v>28.941739195672838</v>
      </c>
      <c r="Q99" s="9">
        <f t="shared" si="30"/>
        <v>5.869613545019084E-4</v>
      </c>
      <c r="R99" s="9">
        <f t="shared" si="36"/>
        <v>0.63713239836373881</v>
      </c>
      <c r="S99" s="7"/>
      <c r="T99" s="7">
        <f t="shared" si="31"/>
        <v>1.5410016510731976</v>
      </c>
      <c r="U99" s="37">
        <f t="shared" si="32"/>
        <v>0.42823464041710724</v>
      </c>
      <c r="V99" s="86" t="str">
        <f t="shared" si="33"/>
        <v/>
      </c>
      <c r="W99" s="87" t="str">
        <f t="shared" si="34"/>
        <v/>
      </c>
      <c r="X99" s="7"/>
    </row>
    <row r="100" spans="2:24">
      <c r="B100" s="75"/>
      <c r="C100" s="76"/>
      <c r="D100" s="61">
        <v>71</v>
      </c>
      <c r="E100" s="4">
        <f t="shared" si="25"/>
        <v>70.8175016</v>
      </c>
      <c r="F100" s="9">
        <f t="shared" si="22"/>
        <v>1.5630159603742433</v>
      </c>
      <c r="G100" s="62">
        <v>8488.78504672897</v>
      </c>
      <c r="H100" s="63">
        <v>75.441000000000003</v>
      </c>
      <c r="I100" s="9">
        <f t="shared" si="26"/>
        <v>1.0625492957746479</v>
      </c>
      <c r="J100" s="9">
        <f t="shared" si="23"/>
        <v>0.92325128245914856</v>
      </c>
      <c r="K100" s="64">
        <f t="shared" si="24"/>
        <v>0.84124080332613538</v>
      </c>
      <c r="L100" s="65">
        <f t="shared" si="21"/>
        <v>2.0324739294642787E-2</v>
      </c>
      <c r="M100" s="65">
        <f t="shared" si="27"/>
        <v>1.5081361824398352</v>
      </c>
      <c r="N100" s="4">
        <f t="shared" si="28"/>
        <v>1.6429599999995048E-2</v>
      </c>
      <c r="O100" s="9">
        <f t="shared" si="29"/>
        <v>9.8893312434920874E-2</v>
      </c>
      <c r="P100" s="9">
        <f t="shared" si="35"/>
        <v>29.040632508107759</v>
      </c>
      <c r="Q100" s="9">
        <f t="shared" si="30"/>
        <v>2.177067967747295E-3</v>
      </c>
      <c r="R100" s="9">
        <f t="shared" si="36"/>
        <v>0.63930946633148611</v>
      </c>
      <c r="S100" s="7"/>
      <c r="T100" s="7">
        <f t="shared" si="31"/>
        <v>1.5630159603742433</v>
      </c>
      <c r="U100" s="37">
        <f t="shared" si="32"/>
        <v>0.4239069878273346</v>
      </c>
      <c r="V100" s="86" t="str">
        <f t="shared" si="33"/>
        <v/>
      </c>
      <c r="W100" s="87" t="str">
        <f t="shared" si="34"/>
        <v/>
      </c>
      <c r="X100" s="7"/>
    </row>
    <row r="101" spans="2:24">
      <c r="B101" s="75"/>
      <c r="C101" s="76"/>
      <c r="D101" s="61">
        <v>72</v>
      </c>
      <c r="E101" s="4">
        <f t="shared" si="25"/>
        <v>71.814931200000004</v>
      </c>
      <c r="F101" s="9">
        <f t="shared" si="22"/>
        <v>1.5850302696752889</v>
      </c>
      <c r="G101" s="62">
        <v>8608.3453994998108</v>
      </c>
      <c r="H101" s="63">
        <v>76.47</v>
      </c>
      <c r="I101" s="9">
        <f t="shared" si="26"/>
        <v>1.0620833333333333</v>
      </c>
      <c r="J101" s="9">
        <f t="shared" si="23"/>
        <v>0.96885052961945528</v>
      </c>
      <c r="K101" s="64">
        <f t="shared" si="24"/>
        <v>0.8824024328466693</v>
      </c>
      <c r="L101" s="65">
        <f t="shared" si="21"/>
        <v>2.1328575225524608E-2</v>
      </c>
      <c r="M101" s="65">
        <f t="shared" si="27"/>
        <v>1.5294647576653597</v>
      </c>
      <c r="N101" s="4">
        <f t="shared" si="28"/>
        <v>3.157039999999256E-2</v>
      </c>
      <c r="O101" s="9">
        <f t="shared" si="29"/>
        <v>0.19002905919168034</v>
      </c>
      <c r="P101" s="9">
        <f t="shared" si="35"/>
        <v>29.230661567299439</v>
      </c>
      <c r="Q101" s="9">
        <f t="shared" si="30"/>
        <v>4.1833584852323689E-3</v>
      </c>
      <c r="R101" s="9">
        <f t="shared" si="36"/>
        <v>0.64349282481671843</v>
      </c>
      <c r="S101" s="7"/>
      <c r="T101" s="7">
        <f t="shared" si="31"/>
        <v>1.5850302696752889</v>
      </c>
      <c r="U101" s="37">
        <f t="shared" si="32"/>
        <v>0.4207307305327998</v>
      </c>
      <c r="V101" s="86" t="str">
        <f t="shared" si="33"/>
        <v/>
      </c>
      <c r="W101" s="87" t="str">
        <f t="shared" si="34"/>
        <v/>
      </c>
      <c r="X101" s="7"/>
    </row>
    <row r="102" spans="2:24">
      <c r="B102" s="75"/>
      <c r="C102" s="76"/>
      <c r="D102" s="61">
        <v>73</v>
      </c>
      <c r="E102" s="4">
        <f t="shared" si="25"/>
        <v>72.812360800000008</v>
      </c>
      <c r="F102" s="9">
        <f t="shared" si="22"/>
        <v>1.6070445789763348</v>
      </c>
      <c r="G102" s="62">
        <v>8727.9057522706407</v>
      </c>
      <c r="H102" s="63">
        <v>77.498000000000005</v>
      </c>
      <c r="I102" s="9">
        <f t="shared" si="26"/>
        <v>1.0616164383561644</v>
      </c>
      <c r="J102" s="9">
        <f t="shared" si="23"/>
        <v>0.96833466670108159</v>
      </c>
      <c r="K102" s="64">
        <f t="shared" si="24"/>
        <v>0.88154489889833265</v>
      </c>
      <c r="L102" s="65">
        <f t="shared" si="21"/>
        <v>2.1317218859682591E-2</v>
      </c>
      <c r="M102" s="65">
        <f t="shared" si="27"/>
        <v>1.5507819765250423</v>
      </c>
      <c r="N102" s="4">
        <f t="shared" si="28"/>
        <v>3.0570400000001996E-2</v>
      </c>
      <c r="O102" s="9">
        <f t="shared" si="29"/>
        <v>0.18400984311618138</v>
      </c>
      <c r="P102" s="9">
        <f t="shared" si="35"/>
        <v>29.414671410415622</v>
      </c>
      <c r="Q102" s="9">
        <f t="shared" si="30"/>
        <v>4.0508496007965085E-3</v>
      </c>
      <c r="R102" s="9">
        <f t="shared" si="36"/>
        <v>0.64754367441751493</v>
      </c>
      <c r="S102" s="7"/>
      <c r="T102" s="7">
        <f t="shared" si="31"/>
        <v>1.6070445789763348</v>
      </c>
      <c r="U102" s="37">
        <f t="shared" si="32"/>
        <v>0.41755945337236661</v>
      </c>
      <c r="V102" s="86" t="str">
        <f t="shared" si="33"/>
        <v/>
      </c>
      <c r="W102" s="87" t="str">
        <f t="shared" si="34"/>
        <v/>
      </c>
      <c r="X102" s="7"/>
    </row>
    <row r="103" spans="2:24">
      <c r="B103" s="75"/>
      <c r="C103" s="76"/>
      <c r="D103" s="61">
        <v>74</v>
      </c>
      <c r="E103" s="4">
        <f t="shared" si="25"/>
        <v>73.809790399999997</v>
      </c>
      <c r="F103" s="9">
        <f t="shared" si="22"/>
        <v>1.6290588882773804</v>
      </c>
      <c r="G103" s="62">
        <v>8847.4661050414707</v>
      </c>
      <c r="H103" s="63">
        <v>78.528000000000006</v>
      </c>
      <c r="I103" s="9">
        <f t="shared" si="26"/>
        <v>1.0611891891891894</v>
      </c>
      <c r="J103" s="9">
        <f t="shared" si="23"/>
        <v>0.97060920945395368</v>
      </c>
      <c r="K103" s="64">
        <f t="shared" si="24"/>
        <v>0.88325996679501806</v>
      </c>
      <c r="L103" s="65">
        <f t="shared" si="21"/>
        <v>2.1367291347362767E-2</v>
      </c>
      <c r="M103" s="65">
        <f t="shared" si="27"/>
        <v>1.5721492678724052</v>
      </c>
      <c r="N103" s="4">
        <f t="shared" si="28"/>
        <v>3.2570400000011546E-2</v>
      </c>
      <c r="O103" s="9">
        <f t="shared" si="29"/>
        <v>0.19604827526735036</v>
      </c>
      <c r="P103" s="9">
        <f t="shared" si="35"/>
        <v>29.610719685682973</v>
      </c>
      <c r="Q103" s="9">
        <f t="shared" si="30"/>
        <v>4.3158673696719945E-3</v>
      </c>
      <c r="R103" s="9">
        <f t="shared" si="36"/>
        <v>0.65185954178718697</v>
      </c>
      <c r="S103" s="7"/>
      <c r="T103" s="7">
        <f t="shared" si="31"/>
        <v>1.6290588882773804</v>
      </c>
      <c r="U103" s="37">
        <f t="shared" si="32"/>
        <v>0.4146295489291234</v>
      </c>
      <c r="V103" s="86" t="str">
        <f t="shared" si="33"/>
        <v/>
      </c>
      <c r="W103" s="87" t="str">
        <f t="shared" si="34"/>
        <v/>
      </c>
      <c r="X103" s="7"/>
    </row>
    <row r="104" spans="2:24">
      <c r="B104" s="75"/>
      <c r="C104" s="76"/>
      <c r="D104" s="61">
        <v>75</v>
      </c>
      <c r="E104" s="4">
        <f t="shared" si="25"/>
        <v>74.807220000000001</v>
      </c>
      <c r="F104" s="9">
        <f t="shared" si="22"/>
        <v>1.6510731975784261</v>
      </c>
      <c r="G104" s="62">
        <v>8967.0264578123006</v>
      </c>
      <c r="H104" s="63">
        <v>79.555000000000007</v>
      </c>
      <c r="I104" s="9">
        <f t="shared" si="26"/>
        <v>1.0607333333333335</v>
      </c>
      <c r="J104" s="9">
        <f t="shared" si="23"/>
        <v>0.96819810194205347</v>
      </c>
      <c r="K104" s="64">
        <f t="shared" si="24"/>
        <v>0.8806873649499839</v>
      </c>
      <c r="L104" s="65">
        <f t="shared" si="21"/>
        <v>2.1314212480837723E-2</v>
      </c>
      <c r="M104" s="65">
        <f t="shared" si="27"/>
        <v>1.5934634803532428</v>
      </c>
      <c r="N104" s="4">
        <f t="shared" si="28"/>
        <v>2.9570399999997221E-2</v>
      </c>
      <c r="O104" s="9">
        <f t="shared" si="29"/>
        <v>0.1779906270405969</v>
      </c>
      <c r="P104" s="9">
        <f t="shared" si="35"/>
        <v>29.78871031272357</v>
      </c>
      <c r="Q104" s="9">
        <f t="shared" si="30"/>
        <v>3.918340716358765E-3</v>
      </c>
      <c r="R104" s="9">
        <f t="shared" si="36"/>
        <v>0.65577788250354574</v>
      </c>
      <c r="S104" s="7"/>
      <c r="T104" s="7">
        <f t="shared" si="31"/>
        <v>1.6510731975784261</v>
      </c>
      <c r="U104" s="37">
        <f t="shared" si="32"/>
        <v>0.41154246117907345</v>
      </c>
      <c r="V104" s="86" t="str">
        <f t="shared" si="33"/>
        <v/>
      </c>
      <c r="W104" s="87" t="str">
        <f t="shared" si="34"/>
        <v/>
      </c>
      <c r="X104" s="7"/>
    </row>
    <row r="105" spans="2:24" ht="16" thickBot="1">
      <c r="B105" s="81"/>
      <c r="C105" s="82"/>
      <c r="D105" s="66">
        <v>76</v>
      </c>
      <c r="E105" s="49">
        <f t="shared" si="25"/>
        <v>75.804649600000005</v>
      </c>
      <c r="F105" s="67">
        <f t="shared" si="22"/>
        <v>1.6730875068794717</v>
      </c>
      <c r="G105" s="62">
        <v>9086.5868105831305</v>
      </c>
      <c r="H105" s="69">
        <v>80.488</v>
      </c>
      <c r="I105" s="67">
        <f t="shared" si="26"/>
        <v>1.0590526315789475</v>
      </c>
      <c r="J105" s="67">
        <f t="shared" si="23"/>
        <v>0.88097604611866909</v>
      </c>
      <c r="K105" s="70">
        <f t="shared" si="24"/>
        <v>0.80007917380557725</v>
      </c>
      <c r="L105" s="71">
        <f t="shared" si="21"/>
        <v>1.9394079166068667E-2</v>
      </c>
      <c r="M105" s="71">
        <f t="shared" si="27"/>
        <v>1.6128575595193115</v>
      </c>
      <c r="N105" s="4">
        <f t="shared" si="28"/>
        <v>6.4429600000011078E-2</v>
      </c>
      <c r="O105" s="67">
        <f t="shared" si="29"/>
        <v>0.38781568406169314</v>
      </c>
      <c r="P105" s="67">
        <f t="shared" si="35"/>
        <v>30.176525996785262</v>
      </c>
      <c r="Q105" s="67">
        <f t="shared" si="30"/>
        <v>8.5374944207307242E-3</v>
      </c>
      <c r="R105" s="67">
        <f t="shared" si="36"/>
        <v>0.66431537692427645</v>
      </c>
      <c r="S105" s="48"/>
      <c r="T105" s="7">
        <f t="shared" si="31"/>
        <v>1.6730875068794717</v>
      </c>
      <c r="U105" s="50">
        <f t="shared" si="32"/>
        <v>0.41188719549559349</v>
      </c>
      <c r="V105" s="86" t="str">
        <f t="shared" si="33"/>
        <v/>
      </c>
      <c r="W105" s="87" t="str">
        <f t="shared" si="34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>
    <tabColor rgb="FF00B050"/>
  </sheetPr>
  <dimension ref="B1:Y106"/>
  <sheetViews>
    <sheetView view="pageBreakPreview" zoomScale="98" zoomScaleNormal="80" zoomScaleSheetLayoutView="85" workbookViewId="0">
      <selection activeCell="G20" sqref="G20"/>
    </sheetView>
  </sheetViews>
  <sheetFormatPr baseColWidth="10" defaultColWidth="8.83203125" defaultRowHeight="15"/>
  <cols>
    <col min="1" max="1" width="3.83203125" customWidth="1"/>
    <col min="2" max="2" width="10.83203125" bestFit="1" customWidth="1"/>
    <col min="3" max="3" width="9" bestFit="1" customWidth="1"/>
    <col min="5" max="5" width="9.5" bestFit="1" customWidth="1"/>
    <col min="6" max="6" width="11.5" customWidth="1"/>
    <col min="7" max="7" width="13.5" customWidth="1"/>
    <col min="8" max="8" width="11.1640625" customWidth="1"/>
    <col min="9" max="9" width="10.6640625" customWidth="1"/>
    <col min="10" max="10" width="24.83203125" bestFit="1" customWidth="1"/>
  </cols>
  <sheetData>
    <row r="1" spans="2:23" s="30" customFormat="1" ht="27" thickBot="1">
      <c r="B1" s="120" t="s">
        <v>69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2"/>
    </row>
    <row r="2" spans="2:23" ht="20" thickBot="1">
      <c r="B2" s="123" t="s">
        <v>60</v>
      </c>
      <c r="C2" s="124"/>
      <c r="D2" s="124"/>
      <c r="E2" s="124"/>
      <c r="F2" s="124"/>
      <c r="G2" s="124"/>
      <c r="H2" s="125"/>
      <c r="I2" s="124" t="s">
        <v>59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</row>
    <row r="3" spans="2:23">
      <c r="B3" s="126" t="s">
        <v>58</v>
      </c>
      <c r="C3" s="127"/>
      <c r="D3" s="127"/>
      <c r="E3" s="127"/>
      <c r="F3" s="127"/>
      <c r="G3" s="127"/>
      <c r="H3" s="128"/>
      <c r="I3" s="7"/>
      <c r="J3" s="129" t="s">
        <v>56</v>
      </c>
      <c r="K3" s="127"/>
      <c r="L3" s="127"/>
      <c r="M3" s="130"/>
      <c r="N3" s="7"/>
      <c r="O3" s="7"/>
      <c r="P3" s="7"/>
      <c r="Q3" s="7"/>
      <c r="R3" s="7"/>
      <c r="S3" s="7"/>
      <c r="T3" s="7"/>
      <c r="U3" s="7"/>
      <c r="V3" s="7"/>
      <c r="W3" s="37"/>
    </row>
    <row r="4" spans="2:23">
      <c r="B4" s="38" t="s">
        <v>2</v>
      </c>
      <c r="C4" s="4">
        <f>AVERAGE(45.26,45.62,45.29,45.53)</f>
        <v>45.424999999999997</v>
      </c>
      <c r="D4" s="21" t="s">
        <v>3</v>
      </c>
      <c r="E4" s="7"/>
      <c r="F4" s="20" t="s">
        <v>33</v>
      </c>
      <c r="G4" s="7"/>
      <c r="H4" s="37"/>
      <c r="I4" s="7"/>
      <c r="J4" s="34"/>
      <c r="K4" s="36"/>
      <c r="L4" s="8"/>
      <c r="M4" s="27"/>
      <c r="N4" s="94" t="s">
        <v>82</v>
      </c>
      <c r="O4" s="96">
        <f>L6/C4</f>
        <v>5.4485415520088062E-3</v>
      </c>
      <c r="P4" s="7"/>
      <c r="Q4" s="7"/>
      <c r="R4" s="7"/>
      <c r="S4" s="7"/>
      <c r="T4" s="7"/>
      <c r="U4" s="7"/>
      <c r="V4" s="7"/>
      <c r="W4" s="37"/>
    </row>
    <row r="5" spans="2:23">
      <c r="B5" s="38" t="s">
        <v>30</v>
      </c>
      <c r="C5" s="5">
        <v>24</v>
      </c>
      <c r="D5" s="21" t="s">
        <v>28</v>
      </c>
      <c r="E5" s="7"/>
      <c r="F5" s="20">
        <f>(C11/C6)</f>
        <v>36.98518356358025</v>
      </c>
      <c r="G5" s="7"/>
      <c r="H5" s="37"/>
      <c r="I5" s="7"/>
      <c r="J5" s="34" t="s">
        <v>55</v>
      </c>
      <c r="K5" s="35"/>
      <c r="L5" s="13">
        <v>0.28610000000000002</v>
      </c>
      <c r="M5" s="27"/>
      <c r="N5" s="7"/>
      <c r="O5" s="7"/>
      <c r="P5" s="7"/>
      <c r="Q5" s="7"/>
      <c r="R5" s="7"/>
      <c r="S5" s="7"/>
      <c r="T5" s="7"/>
      <c r="U5" s="7"/>
      <c r="V5" s="7"/>
      <c r="W5" s="37"/>
    </row>
    <row r="6" spans="2:23">
      <c r="B6" s="39" t="s">
        <v>29</v>
      </c>
      <c r="C6" s="25">
        <f>VLOOKUP(C5,'Water Dens'!$A$3:$B$13,2,TRUE)</f>
        <v>0.99718309999999999</v>
      </c>
      <c r="D6" s="26" t="s">
        <v>15</v>
      </c>
      <c r="E6" s="7"/>
      <c r="F6" s="20">
        <f>100-F5</f>
        <v>63.01481643641975</v>
      </c>
      <c r="G6" s="7"/>
      <c r="H6" s="37"/>
      <c r="I6" s="7"/>
      <c r="J6" s="107" t="s">
        <v>87</v>
      </c>
      <c r="K6" s="35"/>
      <c r="L6" s="28">
        <v>0.2475</v>
      </c>
      <c r="M6" s="21" t="s">
        <v>3</v>
      </c>
      <c r="N6" s="7"/>
      <c r="O6" s="7"/>
      <c r="P6" s="7"/>
      <c r="Q6" s="7"/>
      <c r="R6" s="7"/>
      <c r="S6" s="7"/>
      <c r="T6" s="7"/>
      <c r="U6" s="7"/>
      <c r="V6" s="7"/>
      <c r="W6" s="37"/>
    </row>
    <row r="7" spans="2:23">
      <c r="B7" s="40"/>
      <c r="C7" s="7"/>
      <c r="D7" s="7"/>
      <c r="E7" s="7"/>
      <c r="F7" s="7"/>
      <c r="G7" s="7"/>
      <c r="H7" s="37"/>
      <c r="I7" s="7"/>
      <c r="J7" s="107" t="s">
        <v>91</v>
      </c>
      <c r="K7" s="35"/>
      <c r="L7" s="96">
        <f>L5-L6</f>
        <v>3.8600000000000023E-2</v>
      </c>
      <c r="M7" s="27"/>
      <c r="N7" s="7"/>
      <c r="O7" s="7"/>
      <c r="P7" s="7"/>
      <c r="Q7" s="7"/>
      <c r="R7" s="7"/>
      <c r="S7" s="7"/>
      <c r="T7" s="7"/>
      <c r="U7" s="7"/>
      <c r="V7" s="7"/>
      <c r="W7" s="37"/>
    </row>
    <row r="8" spans="2:23">
      <c r="B8" s="117" t="s">
        <v>14</v>
      </c>
      <c r="C8" s="118"/>
      <c r="D8" s="118"/>
      <c r="E8" s="118"/>
      <c r="F8" s="118"/>
      <c r="G8" s="118"/>
      <c r="H8" s="119"/>
      <c r="I8" s="14"/>
      <c r="J8" s="32" t="s">
        <v>57</v>
      </c>
      <c r="K8" s="33"/>
      <c r="L8" s="29">
        <f>VLOOKUP(1,F29:R105,13,TRUE)</f>
        <v>0.59661222250403056</v>
      </c>
      <c r="M8" s="26"/>
      <c r="N8" s="7"/>
      <c r="O8" s="7"/>
      <c r="P8" s="7"/>
      <c r="Q8" s="7"/>
      <c r="R8" s="7"/>
      <c r="S8" s="7"/>
      <c r="T8" s="7"/>
      <c r="U8" s="7"/>
      <c r="V8" s="7"/>
      <c r="W8" s="37"/>
    </row>
    <row r="9" spans="2:23">
      <c r="B9" s="131" t="s">
        <v>51</v>
      </c>
      <c r="C9" s="132"/>
      <c r="D9" s="132"/>
      <c r="E9" s="31"/>
      <c r="F9" s="132" t="s">
        <v>50</v>
      </c>
      <c r="G9" s="132"/>
      <c r="H9" s="133"/>
      <c r="I9" s="14"/>
      <c r="J9" s="103" t="s">
        <v>90</v>
      </c>
      <c r="K9" s="7"/>
      <c r="L9" s="7">
        <f>VLOOKUP(1,F29:R105,13,TRUE)</f>
        <v>0.59661222250403056</v>
      </c>
      <c r="M9" s="7"/>
      <c r="N9" s="7"/>
      <c r="O9" s="7"/>
      <c r="P9" s="7"/>
      <c r="Q9" s="7"/>
      <c r="R9" s="7"/>
      <c r="S9" s="7"/>
      <c r="T9" s="7"/>
      <c r="U9" s="7"/>
      <c r="V9" s="7"/>
      <c r="W9" s="37"/>
    </row>
    <row r="10" spans="2:23" ht="16">
      <c r="B10" s="41"/>
      <c r="C10" s="6" t="s">
        <v>4</v>
      </c>
      <c r="D10" s="6" t="s">
        <v>23</v>
      </c>
      <c r="E10" s="7"/>
      <c r="F10" s="7" t="s">
        <v>10</v>
      </c>
      <c r="G10" s="8">
        <v>115.55699999999999</v>
      </c>
      <c r="H10" s="42" t="s">
        <v>6</v>
      </c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37"/>
    </row>
    <row r="11" spans="2:23">
      <c r="B11" s="43" t="s">
        <v>24</v>
      </c>
      <c r="C11" s="8">
        <v>36.881</v>
      </c>
      <c r="D11" s="9">
        <f>(C11/C6)</f>
        <v>36.98518356358025</v>
      </c>
      <c r="E11" s="7"/>
      <c r="F11" s="7" t="s">
        <v>11</v>
      </c>
      <c r="G11" s="12">
        <f>(C11/C6)+D12</f>
        <v>99.98518356358025</v>
      </c>
      <c r="H11" s="42" t="s">
        <v>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37"/>
    </row>
    <row r="12" spans="2:23">
      <c r="B12" s="43" t="s">
        <v>25</v>
      </c>
      <c r="C12" s="10" t="s">
        <v>17</v>
      </c>
      <c r="D12" s="5">
        <v>63</v>
      </c>
      <c r="E12" s="7"/>
      <c r="F12" s="7" t="s">
        <v>12</v>
      </c>
      <c r="G12" s="13">
        <f>G10/G11</f>
        <v>1.1557412396659519</v>
      </c>
      <c r="H12" s="42" t="s">
        <v>15</v>
      </c>
      <c r="I12" s="11" t="s">
        <v>122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37"/>
    </row>
    <row r="13" spans="2:23">
      <c r="B13" s="43" t="s">
        <v>26</v>
      </c>
      <c r="C13" s="5">
        <v>6.4000000000000001E-2</v>
      </c>
      <c r="D13" s="7"/>
      <c r="E13" s="7"/>
      <c r="F13" s="7" t="s">
        <v>13</v>
      </c>
      <c r="G13" s="19">
        <f>1173.7/1000</f>
        <v>1.1737</v>
      </c>
      <c r="H13" s="42" t="s">
        <v>15</v>
      </c>
      <c r="I13" s="144" t="s">
        <v>118</v>
      </c>
      <c r="J13" s="7">
        <f>K13-5</f>
        <v>15</v>
      </c>
      <c r="K13" s="7">
        <v>20</v>
      </c>
      <c r="L13" s="7">
        <v>25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37"/>
    </row>
    <row r="14" spans="2:23">
      <c r="B14" s="44" t="s">
        <v>27</v>
      </c>
      <c r="C14" s="15"/>
      <c r="D14" s="15">
        <f>SUM(D11:D12)</f>
        <v>99.98518356358025</v>
      </c>
      <c r="E14" s="16"/>
      <c r="F14" s="18" t="s">
        <v>16</v>
      </c>
      <c r="G14" s="17">
        <f>(G12-G13)/G13</f>
        <v>-1.5300980092057669E-2</v>
      </c>
      <c r="H14" s="45"/>
      <c r="I14" s="7" t="s">
        <v>120</v>
      </c>
      <c r="J14" s="146">
        <f>1.79*EXP(((-1230-J13)*J13)/(36100+360*J13))</f>
        <v>1.1413543914029742</v>
      </c>
      <c r="K14" s="146">
        <f>1.79*EXP(((-1230-K13)*K13)/(36100+360*K13))</f>
        <v>1.0048601868890228</v>
      </c>
      <c r="L14" s="146">
        <f>1.79*EXP(((-1230-L13)*L13)/(36100+360*L13))</f>
        <v>0.89273932046672166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37"/>
    </row>
    <row r="15" spans="2:23">
      <c r="B15" s="40"/>
      <c r="C15" s="7"/>
      <c r="D15" s="7"/>
      <c r="E15" s="7"/>
      <c r="F15" s="7"/>
      <c r="G15" s="7"/>
      <c r="H15" s="37"/>
      <c r="I15" s="7" t="s">
        <v>121</v>
      </c>
      <c r="J15" s="146">
        <f>12100*EXP(((-1233+J13)*J13)/(9900+70*J13))</f>
        <v>2281.2243670360199</v>
      </c>
      <c r="K15" s="146">
        <f>12100*EXP(((-1233+K13)*K13)/(9900+70*K13))</f>
        <v>1413.8306557304975</v>
      </c>
      <c r="L15" s="146">
        <f>12100*EXP(((-1233+L13)*L13)/(9900+70*L13))</f>
        <v>905.68000969384673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37"/>
    </row>
    <row r="16" spans="2:23">
      <c r="B16" s="117" t="s">
        <v>52</v>
      </c>
      <c r="C16" s="118"/>
      <c r="D16" s="118"/>
      <c r="E16" s="118"/>
      <c r="F16" s="118"/>
      <c r="G16" s="118"/>
      <c r="H16" s="119"/>
      <c r="I16" s="7" t="s">
        <v>119</v>
      </c>
      <c r="J16" s="147">
        <f>(G10-C11-C13)/G10</f>
        <v>0.68028765025052573</v>
      </c>
      <c r="K16" s="148">
        <f>(G10-C11-C13)/G10</f>
        <v>0.68028765025052573</v>
      </c>
      <c r="L16" s="147">
        <f>(G10-C11-C13)/G10</f>
        <v>0.68028765025052573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37"/>
    </row>
    <row r="17" spans="2:25">
      <c r="B17" s="40"/>
      <c r="C17" s="10" t="s">
        <v>18</v>
      </c>
      <c r="D17" s="10" t="s">
        <v>19</v>
      </c>
      <c r="E17" s="10" t="s">
        <v>20</v>
      </c>
      <c r="F17" s="7"/>
      <c r="G17" s="7"/>
      <c r="H17" s="37"/>
      <c r="I17" s="7" t="s">
        <v>116</v>
      </c>
      <c r="J17" s="146">
        <f>0.705-(0.0017*J13)</f>
        <v>0.67949999999999999</v>
      </c>
      <c r="K17" s="146">
        <f>0.705-(0.0017*K13)</f>
        <v>0.67099999999999993</v>
      </c>
      <c r="L17" s="146">
        <f>0.705-(0.0017*L13)</f>
        <v>0.66249999999999998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37"/>
    </row>
    <row r="18" spans="2:25">
      <c r="B18" s="40" t="s">
        <v>21</v>
      </c>
      <c r="C18" s="5">
        <v>493.98</v>
      </c>
      <c r="D18" s="5">
        <v>418.69</v>
      </c>
      <c r="E18" s="23">
        <f>C18-D18</f>
        <v>75.29000000000002</v>
      </c>
      <c r="F18" s="84" t="s">
        <v>3</v>
      </c>
      <c r="G18" s="4">
        <f>E18/C4</f>
        <v>1.6574573472757297</v>
      </c>
      <c r="H18" s="37" t="s">
        <v>22</v>
      </c>
      <c r="I18" s="7" t="s">
        <v>117</v>
      </c>
      <c r="J18" s="146">
        <f>(4.9+0.036*J13)*J17^2.5</f>
        <v>2.0704872113623201</v>
      </c>
      <c r="K18" s="146">
        <f>(4.9+0.036*K13)*K17^2.5</f>
        <v>2.0727294402154572</v>
      </c>
      <c r="L18" s="146">
        <f>(4.9+0.036*L13)*L17^2.5</f>
        <v>2.0720140696544975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37"/>
    </row>
    <row r="19" spans="2:25">
      <c r="B19" s="46"/>
      <c r="C19" s="24"/>
      <c r="D19" s="24"/>
      <c r="E19" s="16"/>
      <c r="F19" s="16"/>
      <c r="G19" s="16"/>
      <c r="H19" s="45"/>
      <c r="I19" s="7" t="s">
        <v>115</v>
      </c>
      <c r="J19" s="147">
        <f>1-J16+(J17*J18*J16*(1-J16))/(J17*J16+J18*(1-J16))</f>
        <v>0.5918974401941528</v>
      </c>
      <c r="K19" s="147">
        <f t="shared" ref="K19:L19" si="0">1-K16+(K17*K18*K16*(1-K16))/(K17*K16+K18*(1-K16))</f>
        <v>0.59000158768240352</v>
      </c>
      <c r="L19" s="147">
        <f t="shared" si="0"/>
        <v>0.58792617589850837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37"/>
    </row>
    <row r="20" spans="2:25">
      <c r="B20" s="40"/>
      <c r="C20" s="7"/>
      <c r="D20" s="7"/>
      <c r="F20" s="7"/>
      <c r="G20" s="111" t="s">
        <v>128</v>
      </c>
      <c r="H20" s="37"/>
      <c r="I20" s="7" t="s">
        <v>123</v>
      </c>
      <c r="J20" s="146">
        <f>(J14^J19)*(J15^(1-J19))</f>
        <v>25.378386848703219</v>
      </c>
      <c r="K20" s="146">
        <f t="shared" ref="K20:L20" si="1">(K14^K19)*(K15^(1-K19))</f>
        <v>19.629094256696636</v>
      </c>
      <c r="L20" s="146">
        <f t="shared" si="1"/>
        <v>15.471116131349346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37"/>
    </row>
    <row r="21" spans="2:25" ht="16">
      <c r="B21" s="40" t="s">
        <v>0</v>
      </c>
      <c r="C21" s="7"/>
      <c r="D21" s="5">
        <v>9004</v>
      </c>
      <c r="F21" s="94" t="s">
        <v>81</v>
      </c>
      <c r="G21" s="5">
        <f>19.761/1000</f>
        <v>1.9761000000000001E-2</v>
      </c>
      <c r="H21" s="42" t="s">
        <v>77</v>
      </c>
      <c r="I21" s="145" t="s">
        <v>124</v>
      </c>
      <c r="J21" s="146">
        <f>J20/J14</f>
        <v>22.235325889890895</v>
      </c>
      <c r="K21" s="146">
        <f t="shared" ref="K21:L21" si="2">K20/K14</f>
        <v>19.53415461455085</v>
      </c>
      <c r="L21" s="146">
        <f t="shared" si="2"/>
        <v>17.329936944259483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37"/>
    </row>
    <row r="22" spans="2:25" ht="16">
      <c r="B22" s="40" t="s">
        <v>9</v>
      </c>
      <c r="C22" s="7"/>
      <c r="D22" s="10">
        <f>E18</f>
        <v>75.29000000000002</v>
      </c>
      <c r="F22" s="94" t="s">
        <v>78</v>
      </c>
      <c r="G22" s="90">
        <f>VLOOKUP(C5,'Water Dens'!A3:C13,3,TRUE)</f>
        <v>9.1350000000000003E-4</v>
      </c>
      <c r="H22" s="42" t="s">
        <v>77</v>
      </c>
      <c r="I22" s="145" t="s">
        <v>125</v>
      </c>
      <c r="J22" s="146">
        <f>(J20-J14)/(J14+J20)</f>
        <v>0.91392416833412482</v>
      </c>
      <c r="K22" s="146">
        <f t="shared" ref="K22:L22" si="3">(K20-K14)/(K14+K20)</f>
        <v>0.9026012982982623</v>
      </c>
      <c r="L22" s="146">
        <f t="shared" si="3"/>
        <v>0.89088887724590038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37"/>
    </row>
    <row r="23" spans="2:25">
      <c r="B23" s="40" t="s">
        <v>1</v>
      </c>
      <c r="C23" s="7"/>
      <c r="D23" s="4">
        <f>D21/D22</f>
        <v>119.59091512817103</v>
      </c>
      <c r="F23" s="95" t="s">
        <v>75</v>
      </c>
      <c r="G23" s="92">
        <f>G21/G22</f>
        <v>21.632183908045977</v>
      </c>
      <c r="H23" s="3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7"/>
    </row>
    <row r="24" spans="2:25" ht="16" thickBot="1">
      <c r="B24" s="47"/>
      <c r="C24" s="48"/>
      <c r="D24" s="48"/>
      <c r="F24" s="97" t="s">
        <v>83</v>
      </c>
      <c r="G24" s="48">
        <f>(G21-G22)/(G21+G22)</f>
        <v>0.91163026917216849</v>
      </c>
      <c r="H24" s="5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50"/>
    </row>
    <row r="25" spans="2:25" ht="20" thickBot="1">
      <c r="B25" s="123" t="s">
        <v>56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</row>
    <row r="26" spans="2:25">
      <c r="B26" s="75"/>
      <c r="C26" s="76"/>
      <c r="D26" s="134" t="s">
        <v>49</v>
      </c>
      <c r="E26" s="135"/>
      <c r="F26" s="135"/>
      <c r="G26" s="135"/>
      <c r="H26" s="136"/>
      <c r="I26" s="137" t="s">
        <v>47</v>
      </c>
      <c r="J26" s="138"/>
      <c r="K26" s="138"/>
      <c r="L26" s="138"/>
      <c r="M26" s="138"/>
      <c r="N26" s="139"/>
      <c r="O26" s="138" t="s">
        <v>48</v>
      </c>
      <c r="P26" s="138"/>
      <c r="Q26" s="138"/>
      <c r="R26" s="138"/>
      <c r="S26" s="138"/>
      <c r="T26" s="138"/>
      <c r="U26" s="140"/>
      <c r="V26" s="101"/>
      <c r="W26" s="101"/>
      <c r="X26" s="7"/>
    </row>
    <row r="27" spans="2:25" s="22" customFormat="1" ht="66">
      <c r="B27" s="77"/>
      <c r="C27" s="78"/>
      <c r="D27" s="73" t="s">
        <v>36</v>
      </c>
      <c r="E27" s="51" t="s">
        <v>37</v>
      </c>
      <c r="F27" s="52" t="s">
        <v>7</v>
      </c>
      <c r="G27" s="53" t="s">
        <v>5</v>
      </c>
      <c r="H27" s="74" t="s">
        <v>38</v>
      </c>
      <c r="I27" s="51" t="s">
        <v>40</v>
      </c>
      <c r="J27" s="51" t="s">
        <v>39</v>
      </c>
      <c r="K27" s="54" t="s">
        <v>53</v>
      </c>
      <c r="L27" s="51" t="s">
        <v>45</v>
      </c>
      <c r="M27" s="51" t="s">
        <v>46</v>
      </c>
      <c r="N27" s="53" t="s">
        <v>8</v>
      </c>
      <c r="O27" s="53" t="s">
        <v>34</v>
      </c>
      <c r="P27" s="53" t="s">
        <v>35</v>
      </c>
      <c r="Q27" s="53" t="s">
        <v>43</v>
      </c>
      <c r="R27" s="53" t="s">
        <v>44</v>
      </c>
      <c r="S27" s="53" t="s">
        <v>54</v>
      </c>
      <c r="T27" s="53" t="s">
        <v>41</v>
      </c>
      <c r="U27" s="55" t="s">
        <v>42</v>
      </c>
      <c r="V27" s="115" t="s">
        <v>84</v>
      </c>
      <c r="W27" s="116"/>
      <c r="X27" s="72"/>
      <c r="Y27"/>
    </row>
    <row r="28" spans="2:25" s="3" customFormat="1">
      <c r="B28" s="79"/>
      <c r="C28" s="80"/>
      <c r="D28" s="56" t="s">
        <v>3</v>
      </c>
      <c r="E28" s="20" t="s">
        <v>6</v>
      </c>
      <c r="F28" s="20" t="s">
        <v>17</v>
      </c>
      <c r="G28" s="20" t="s">
        <v>17</v>
      </c>
      <c r="H28" s="20" t="s">
        <v>6</v>
      </c>
      <c r="I28" s="20" t="s">
        <v>15</v>
      </c>
      <c r="J28" s="20"/>
      <c r="K28" s="57" t="s">
        <v>3</v>
      </c>
      <c r="L28" s="20" t="s">
        <v>17</v>
      </c>
      <c r="M28" s="20" t="s">
        <v>17</v>
      </c>
      <c r="N28" s="20" t="s">
        <v>6</v>
      </c>
      <c r="O28" s="20" t="s">
        <v>3</v>
      </c>
      <c r="P28" s="20" t="s">
        <v>3</v>
      </c>
      <c r="Q28" s="20" t="s">
        <v>17</v>
      </c>
      <c r="R28" s="20" t="s">
        <v>17</v>
      </c>
      <c r="S28" s="11"/>
      <c r="T28" s="11"/>
      <c r="U28" s="42"/>
      <c r="V28" s="99" t="s">
        <v>85</v>
      </c>
      <c r="W28" s="98">
        <f>AVERAGE(V30:V105)</f>
        <v>1.8141311764140279E-2</v>
      </c>
      <c r="X28" s="11"/>
      <c r="Y28"/>
    </row>
    <row r="29" spans="2:25">
      <c r="B29" s="75"/>
      <c r="C29" s="76"/>
      <c r="D29" s="58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60">
        <v>0</v>
      </c>
      <c r="L29" s="59">
        <f t="shared" ref="L29:L92" si="4">J29/$C$4</f>
        <v>0</v>
      </c>
      <c r="M29" s="59">
        <f>L29</f>
        <v>0</v>
      </c>
      <c r="N29" s="10" t="s">
        <v>17</v>
      </c>
      <c r="O29" s="10" t="s">
        <v>17</v>
      </c>
      <c r="P29" s="10" t="s">
        <v>17</v>
      </c>
      <c r="Q29" s="10" t="s">
        <v>17</v>
      </c>
      <c r="R29" s="10">
        <v>0</v>
      </c>
      <c r="S29" s="7">
        <f>SLOPE(R29:R31,F29:F31)</f>
        <v>0.54460141823658148</v>
      </c>
      <c r="T29" s="7"/>
      <c r="U29" s="37"/>
      <c r="V29" s="100" t="s">
        <v>86</v>
      </c>
      <c r="W29" s="83">
        <f>STDEV(V30:V105)</f>
        <v>9.9662786311899218E-3</v>
      </c>
      <c r="X29" s="7"/>
    </row>
    <row r="30" spans="2:25">
      <c r="B30" s="75"/>
      <c r="C30" s="76"/>
      <c r="D30" s="61">
        <v>1</v>
      </c>
      <c r="E30" s="4">
        <f>D30*$C$6</f>
        <v>0.99718309999999999</v>
      </c>
      <c r="F30" s="9">
        <f t="shared" ref="F30:F93" si="5">D30/$C$4</f>
        <v>2.2014309301045681E-2</v>
      </c>
      <c r="G30" s="62">
        <v>119.59091512817103</v>
      </c>
      <c r="H30" s="63">
        <v>1.0139999999999958</v>
      </c>
      <c r="I30" s="9">
        <f>H30/D30</f>
        <v>1.0139999999999958</v>
      </c>
      <c r="J30" s="9">
        <f t="shared" ref="J30:J93" si="6">(H30-H29)/I30</f>
        <v>1</v>
      </c>
      <c r="K30" s="64">
        <f t="shared" ref="K30:K93" si="7">(H30-H29)/$G$12</f>
        <v>0.8773590187826783</v>
      </c>
      <c r="L30" s="65">
        <f t="shared" si="4"/>
        <v>2.2014309301045681E-2</v>
      </c>
      <c r="M30" s="65">
        <f>L30+M29</f>
        <v>2.2014309301045681E-2</v>
      </c>
      <c r="N30" s="4">
        <f>ABS((H30-H29)-(E30-E29))</f>
        <v>1.6816899999995805E-2</v>
      </c>
      <c r="O30" s="9">
        <f>N30/($G$12-1)</f>
        <v>0.10797974920493915</v>
      </c>
      <c r="P30" s="9">
        <f>O30</f>
        <v>0.10797974920493915</v>
      </c>
      <c r="Q30" s="9">
        <f>O30/$C$4</f>
        <v>2.3770995972468719E-3</v>
      </c>
      <c r="R30" s="9">
        <f>Q30</f>
        <v>2.3770995972468719E-3</v>
      </c>
      <c r="S30" s="7">
        <f t="shared" ref="S30:S92" si="8">SLOPE(R30:R34,F30:F34)</f>
        <v>1.1417457597062797</v>
      </c>
      <c r="T30" s="7">
        <f>IF((ABS(F30-R30))&gt;$L$4,F30,"")</f>
        <v>2.2014309301045681E-2</v>
      </c>
      <c r="U30" s="37">
        <f>R30/M30</f>
        <v>0.10797974920493915</v>
      </c>
      <c r="V30" s="86">
        <f>IF(F30&lt;=$L$5,ABS(R30-F30),"")</f>
        <v>1.963720970379881E-2</v>
      </c>
      <c r="W30" s="87">
        <f>IF(F30&lt;=$L$5,$W$29,"")</f>
        <v>9.9662786311899218E-3</v>
      </c>
      <c r="X30" s="7"/>
    </row>
    <row r="31" spans="2:25">
      <c r="B31" s="75"/>
      <c r="C31" s="76"/>
      <c r="D31" s="61">
        <v>2</v>
      </c>
      <c r="E31" s="4">
        <f t="shared" ref="E31:E94" si="9">D31*$C$6</f>
        <v>1.9943662</v>
      </c>
      <c r="F31" s="9">
        <f t="shared" si="5"/>
        <v>4.4028618602091361E-2</v>
      </c>
      <c r="G31" s="62">
        <v>239.18183025634207</v>
      </c>
      <c r="H31" s="63">
        <v>2.1640000000000015</v>
      </c>
      <c r="I31" s="9">
        <f t="shared" ref="I31:I94" si="10">H31/D31</f>
        <v>1.0820000000000007</v>
      </c>
      <c r="J31" s="9">
        <f t="shared" si="6"/>
        <v>1.0628465804066589</v>
      </c>
      <c r="K31" s="64">
        <f t="shared" si="7"/>
        <v>0.99503241775156726</v>
      </c>
      <c r="L31" s="65">
        <f t="shared" si="4"/>
        <v>2.3397833360630907E-2</v>
      </c>
      <c r="M31" s="65">
        <f t="shared" ref="M31:M94" si="11">L31+M30</f>
        <v>4.5412142661676591E-2</v>
      </c>
      <c r="N31" s="4">
        <f t="shared" ref="N31:N94" si="12">ABS((H31-H30)-(E31-E30))</f>
        <v>0.1528169000000057</v>
      </c>
      <c r="O31" s="9">
        <f t="shared" ref="O31:O94" si="13">N31/($G$12-1)</f>
        <v>0.98122308726822405</v>
      </c>
      <c r="P31" s="9">
        <f>O31+P30</f>
        <v>1.0892028364731632</v>
      </c>
      <c r="Q31" s="9">
        <f t="shared" ref="Q31:Q94" si="14">O31/$C$4</f>
        <v>2.1600948536449623E-2</v>
      </c>
      <c r="R31" s="9">
        <f>Q31+R30</f>
        <v>2.3978048133696493E-2</v>
      </c>
      <c r="S31" s="7">
        <f t="shared" si="8"/>
        <v>1.0839575976285554</v>
      </c>
      <c r="T31" s="7">
        <f t="shared" ref="T31:T94" si="15">IF((ABS(F31-R31))&gt;$L$4,F31,"")</f>
        <v>4.4028618602091361E-2</v>
      </c>
      <c r="U31" s="37">
        <f t="shared" ref="U31:U94" si="16">R31/M31</f>
        <v>0.52800961875625441</v>
      </c>
      <c r="V31" s="86">
        <f t="shared" ref="V31:V48" si="17">IF(F31&lt;=$L$5,ABS(R31-F31),"")</f>
        <v>2.0050570468394868E-2</v>
      </c>
      <c r="W31" s="87">
        <f t="shared" ref="W31:W94" si="18">IF(F31&lt;=$L$5,$W$29,"")</f>
        <v>9.9662786311899218E-3</v>
      </c>
      <c r="X31" s="7"/>
    </row>
    <row r="32" spans="2:25">
      <c r="B32" s="75"/>
      <c r="C32" s="76"/>
      <c r="D32" s="61">
        <v>3</v>
      </c>
      <c r="E32" s="4">
        <f t="shared" si="9"/>
        <v>2.9915493</v>
      </c>
      <c r="F32" s="9">
        <f t="shared" si="5"/>
        <v>6.6042927903137039E-2</v>
      </c>
      <c r="G32" s="62">
        <v>358.77274538451297</v>
      </c>
      <c r="H32" s="63">
        <v>3.3639999999999901</v>
      </c>
      <c r="I32" s="9">
        <f t="shared" si="10"/>
        <v>1.12133333333333</v>
      </c>
      <c r="J32" s="9">
        <f t="shared" si="6"/>
        <v>1.0701545778834651</v>
      </c>
      <c r="K32" s="64">
        <f t="shared" si="7"/>
        <v>1.0382946967842293</v>
      </c>
      <c r="L32" s="65">
        <f t="shared" si="4"/>
        <v>2.3558713877456582E-2</v>
      </c>
      <c r="M32" s="65">
        <f t="shared" si="11"/>
        <v>6.897085653913318E-2</v>
      </c>
      <c r="N32" s="4">
        <f t="shared" si="12"/>
        <v>0.20281689999998864</v>
      </c>
      <c r="O32" s="9">
        <f t="shared" si="13"/>
        <v>1.3022684321442988</v>
      </c>
      <c r="P32" s="9">
        <f t="shared" ref="P32:P95" si="19">O32+P31</f>
        <v>2.3914712686174617</v>
      </c>
      <c r="Q32" s="9">
        <f t="shared" si="14"/>
        <v>2.8668540058212413E-2</v>
      </c>
      <c r="R32" s="9">
        <f t="shared" ref="R32:R95" si="20">Q32+R31</f>
        <v>5.2646588191908907E-2</v>
      </c>
      <c r="S32" s="7">
        <f t="shared" si="8"/>
        <v>1.0069067148582771</v>
      </c>
      <c r="T32" s="7">
        <f t="shared" si="15"/>
        <v>6.6042927903137039E-2</v>
      </c>
      <c r="U32" s="37">
        <f t="shared" si="16"/>
        <v>0.76331643296379692</v>
      </c>
      <c r="V32" s="86">
        <f t="shared" si="17"/>
        <v>1.3396339711228132E-2</v>
      </c>
      <c r="W32" s="87">
        <f t="shared" si="18"/>
        <v>9.9662786311899218E-3</v>
      </c>
      <c r="X32" s="7"/>
    </row>
    <row r="33" spans="2:24">
      <c r="B33" s="75"/>
      <c r="C33" s="76"/>
      <c r="D33" s="61">
        <v>4</v>
      </c>
      <c r="E33" s="4">
        <f t="shared" si="9"/>
        <v>3.9887324</v>
      </c>
      <c r="F33" s="9">
        <f t="shared" si="5"/>
        <v>8.8057237204182723E-2</v>
      </c>
      <c r="G33" s="62">
        <v>478.36366051268402</v>
      </c>
      <c r="H33" s="63">
        <v>4.5739999999999981</v>
      </c>
      <c r="I33" s="9">
        <f t="shared" si="10"/>
        <v>1.1434999999999995</v>
      </c>
      <c r="J33" s="9">
        <f t="shared" si="6"/>
        <v>1.0581547879317958</v>
      </c>
      <c r="K33" s="64">
        <f t="shared" si="7"/>
        <v>1.0469471525907812</v>
      </c>
      <c r="L33" s="65">
        <f t="shared" si="4"/>
        <v>2.3294546789912954E-2</v>
      </c>
      <c r="M33" s="65">
        <f t="shared" si="11"/>
        <v>9.2265403329046133E-2</v>
      </c>
      <c r="N33" s="4">
        <f t="shared" si="12"/>
        <v>0.21281690000000797</v>
      </c>
      <c r="O33" s="9">
        <f t="shared" si="13"/>
        <v>1.3664775011196597</v>
      </c>
      <c r="P33" s="9">
        <f t="shared" si="19"/>
        <v>3.7579487697371214</v>
      </c>
      <c r="Q33" s="9">
        <f t="shared" si="14"/>
        <v>3.0082058362568186E-2</v>
      </c>
      <c r="R33" s="9">
        <f t="shared" si="20"/>
        <v>8.2728646554477092E-2</v>
      </c>
      <c r="S33" s="7">
        <f t="shared" si="8"/>
        <v>0.92985583208799005</v>
      </c>
      <c r="T33" s="7">
        <f t="shared" si="15"/>
        <v>8.8057237204182723E-2</v>
      </c>
      <c r="U33" s="37">
        <f t="shared" si="16"/>
        <v>0.89663778154680462</v>
      </c>
      <c r="V33" s="86">
        <f t="shared" si="17"/>
        <v>5.3285906497056307E-3</v>
      </c>
      <c r="W33" s="87">
        <f t="shared" si="18"/>
        <v>9.9662786311899218E-3</v>
      </c>
      <c r="X33" s="7"/>
    </row>
    <row r="34" spans="2:24">
      <c r="B34" s="75"/>
      <c r="C34" s="76"/>
      <c r="D34" s="61">
        <v>5</v>
      </c>
      <c r="E34" s="4">
        <f t="shared" si="9"/>
        <v>4.9859154999999999</v>
      </c>
      <c r="F34" s="9">
        <f t="shared" si="5"/>
        <v>0.11007154650522841</v>
      </c>
      <c r="G34" s="62">
        <v>597.95457564085496</v>
      </c>
      <c r="H34" s="63">
        <v>5.6839999999999975</v>
      </c>
      <c r="I34" s="9">
        <f t="shared" si="10"/>
        <v>1.1367999999999996</v>
      </c>
      <c r="J34" s="9">
        <f t="shared" si="6"/>
        <v>0.97642505277973246</v>
      </c>
      <c r="K34" s="64">
        <f t="shared" si="7"/>
        <v>0.96042259452542056</v>
      </c>
      <c r="L34" s="65">
        <f t="shared" si="4"/>
        <v>2.1495323121182883E-2</v>
      </c>
      <c r="M34" s="65">
        <f t="shared" si="11"/>
        <v>0.11376072645022901</v>
      </c>
      <c r="N34" s="4">
        <f t="shared" si="12"/>
        <v>0.11281689999999944</v>
      </c>
      <c r="O34" s="9">
        <f t="shared" si="13"/>
        <v>0.72438681136723637</v>
      </c>
      <c r="P34" s="9">
        <f t="shared" si="19"/>
        <v>4.4823355811043575</v>
      </c>
      <c r="Q34" s="9">
        <f t="shared" si="14"/>
        <v>1.5946875319036574E-2</v>
      </c>
      <c r="R34" s="9">
        <f t="shared" si="20"/>
        <v>9.8675521873513666E-2</v>
      </c>
      <c r="S34" s="7">
        <f t="shared" si="8"/>
        <v>0.94911855278057</v>
      </c>
      <c r="T34" s="7">
        <f t="shared" si="15"/>
        <v>0.11007154650522841</v>
      </c>
      <c r="U34" s="37">
        <f t="shared" si="16"/>
        <v>0.86739532132545571</v>
      </c>
      <c r="V34" s="86">
        <f t="shared" si="17"/>
        <v>1.1396024631714741E-2</v>
      </c>
      <c r="W34" s="87">
        <f t="shared" si="18"/>
        <v>9.9662786311899218E-3</v>
      </c>
      <c r="X34" s="7"/>
    </row>
    <row r="35" spans="2:24">
      <c r="B35" s="75"/>
      <c r="C35" s="76"/>
      <c r="D35" s="61">
        <v>6</v>
      </c>
      <c r="E35" s="4">
        <f t="shared" si="9"/>
        <v>5.9830985999999999</v>
      </c>
      <c r="F35" s="9">
        <f t="shared" si="5"/>
        <v>0.13208585580627408</v>
      </c>
      <c r="G35" s="62">
        <v>717.54549076902595</v>
      </c>
      <c r="H35" s="63">
        <v>6.833999999999989</v>
      </c>
      <c r="I35" s="9">
        <f t="shared" si="10"/>
        <v>1.1389999999999982</v>
      </c>
      <c r="J35" s="9">
        <f t="shared" si="6"/>
        <v>1.00965759438103</v>
      </c>
      <c r="K35" s="64">
        <f t="shared" si="7"/>
        <v>0.99503241775155504</v>
      </c>
      <c r="L35" s="65">
        <f t="shared" si="4"/>
        <v>2.2226914570853715E-2</v>
      </c>
      <c r="M35" s="65">
        <f t="shared" si="11"/>
        <v>0.13598764102108274</v>
      </c>
      <c r="N35" s="4">
        <f t="shared" si="12"/>
        <v>0.15281689999999148</v>
      </c>
      <c r="O35" s="9">
        <f t="shared" si="13"/>
        <v>0.98122308726813279</v>
      </c>
      <c r="P35" s="9">
        <f t="shared" si="19"/>
        <v>5.4635586683724906</v>
      </c>
      <c r="Q35" s="9">
        <f t="shared" si="14"/>
        <v>2.1600948536447614E-2</v>
      </c>
      <c r="R35" s="9">
        <f t="shared" si="20"/>
        <v>0.12027647040996128</v>
      </c>
      <c r="S35" s="7">
        <f t="shared" si="8"/>
        <v>0.86564676311276567</v>
      </c>
      <c r="T35" s="7">
        <f t="shared" si="15"/>
        <v>0.13208585580627408</v>
      </c>
      <c r="U35" s="37">
        <f t="shared" si="16"/>
        <v>0.88446618756563555</v>
      </c>
      <c r="V35" s="86">
        <f t="shared" si="17"/>
        <v>1.1809385396312794E-2</v>
      </c>
      <c r="W35" s="87">
        <f t="shared" si="18"/>
        <v>9.9662786311899218E-3</v>
      </c>
      <c r="X35" s="7"/>
    </row>
    <row r="36" spans="2:24">
      <c r="B36" s="75"/>
      <c r="C36" s="76"/>
      <c r="D36" s="61">
        <v>7</v>
      </c>
      <c r="E36" s="4">
        <f t="shared" si="9"/>
        <v>6.9802816999999999</v>
      </c>
      <c r="F36" s="9">
        <f t="shared" si="5"/>
        <v>0.15410016510731978</v>
      </c>
      <c r="G36" s="62">
        <v>837.13640589719705</v>
      </c>
      <c r="H36" s="63">
        <v>8.0039999999999907</v>
      </c>
      <c r="I36" s="9">
        <f t="shared" si="10"/>
        <v>1.1434285714285701</v>
      </c>
      <c r="J36" s="9">
        <f t="shared" si="6"/>
        <v>1.0232383808095979</v>
      </c>
      <c r="K36" s="64">
        <f t="shared" si="7"/>
        <v>1.0123373293646345</v>
      </c>
      <c r="L36" s="65">
        <f t="shared" si="4"/>
        <v>2.2525886203843656E-2</v>
      </c>
      <c r="M36" s="65">
        <f t="shared" si="11"/>
        <v>0.1585135272249264</v>
      </c>
      <c r="N36" s="4">
        <f t="shared" si="12"/>
        <v>0.17281690000000172</v>
      </c>
      <c r="O36" s="9">
        <f t="shared" si="13"/>
        <v>1.1096412252186723</v>
      </c>
      <c r="P36" s="9">
        <f t="shared" si="19"/>
        <v>6.5731998935911626</v>
      </c>
      <c r="Q36" s="9">
        <f t="shared" si="14"/>
        <v>2.4427985145155141E-2</v>
      </c>
      <c r="R36" s="9">
        <f t="shared" si="20"/>
        <v>0.14470445555511643</v>
      </c>
      <c r="S36" s="7">
        <f t="shared" si="8"/>
        <v>0.71154499757219303</v>
      </c>
      <c r="T36" s="7">
        <f t="shared" si="15"/>
        <v>0.15410016510731978</v>
      </c>
      <c r="U36" s="37">
        <f t="shared" si="16"/>
        <v>0.91288395437560821</v>
      </c>
      <c r="V36" s="86">
        <f t="shared" si="17"/>
        <v>9.3957095522033407E-3</v>
      </c>
      <c r="W36" s="87">
        <f t="shared" si="18"/>
        <v>9.9662786311899218E-3</v>
      </c>
      <c r="X36" s="7"/>
    </row>
    <row r="37" spans="2:24">
      <c r="B37" s="75"/>
      <c r="C37" s="76"/>
      <c r="D37" s="61">
        <v>8</v>
      </c>
      <c r="E37" s="4">
        <f t="shared" si="9"/>
        <v>7.9774647999999999</v>
      </c>
      <c r="F37" s="9">
        <f t="shared" si="5"/>
        <v>0.17611447440836545</v>
      </c>
      <c r="G37" s="62">
        <v>956.72732102536804</v>
      </c>
      <c r="H37" s="63">
        <v>9.1239999999999952</v>
      </c>
      <c r="I37" s="9">
        <f t="shared" si="10"/>
        <v>1.1404999999999994</v>
      </c>
      <c r="J37" s="9">
        <f t="shared" si="6"/>
        <v>0.98202542744410792</v>
      </c>
      <c r="K37" s="64">
        <f t="shared" si="7"/>
        <v>0.96907505033196029</v>
      </c>
      <c r="L37" s="65">
        <f t="shared" si="4"/>
        <v>2.1618611501246186E-2</v>
      </c>
      <c r="M37" s="65">
        <f t="shared" si="11"/>
        <v>0.18013213872617259</v>
      </c>
      <c r="N37" s="4">
        <f t="shared" si="12"/>
        <v>0.12281690000000456</v>
      </c>
      <c r="O37" s="9">
        <f t="shared" si="13"/>
        <v>0.78859588034250616</v>
      </c>
      <c r="P37" s="9">
        <f t="shared" si="19"/>
        <v>7.361795773933669</v>
      </c>
      <c r="Q37" s="9">
        <f t="shared" si="14"/>
        <v>1.7360393623390341E-2</v>
      </c>
      <c r="R37" s="9">
        <f t="shared" si="20"/>
        <v>0.16206484917850678</v>
      </c>
      <c r="S37" s="7">
        <f t="shared" si="8"/>
        <v>0.69870318377714824</v>
      </c>
      <c r="T37" s="7">
        <f t="shared" si="15"/>
        <v>0.17611447440836545</v>
      </c>
      <c r="U37" s="37">
        <f t="shared" si="16"/>
        <v>0.89969979996112326</v>
      </c>
      <c r="V37" s="86">
        <f t="shared" si="17"/>
        <v>1.404962522985867E-2</v>
      </c>
      <c r="W37" s="87">
        <f t="shared" si="18"/>
        <v>9.9662786311899218E-3</v>
      </c>
      <c r="X37" s="7"/>
    </row>
    <row r="38" spans="2:24">
      <c r="B38" s="75"/>
      <c r="C38" s="76"/>
      <c r="D38" s="61">
        <v>9</v>
      </c>
      <c r="E38" s="4">
        <f t="shared" si="9"/>
        <v>8.9746479000000008</v>
      </c>
      <c r="F38" s="9">
        <f t="shared" si="5"/>
        <v>0.19812878370941112</v>
      </c>
      <c r="G38" s="62">
        <v>1076.3182361535401</v>
      </c>
      <c r="H38" s="63">
        <v>10.263999999999996</v>
      </c>
      <c r="I38" s="9">
        <f t="shared" si="10"/>
        <v>1.1404444444444439</v>
      </c>
      <c r="J38" s="9">
        <f t="shared" si="6"/>
        <v>0.99961028838659483</v>
      </c>
      <c r="K38" s="64">
        <f t="shared" si="7"/>
        <v>0.98637996194502753</v>
      </c>
      <c r="L38" s="65">
        <f t="shared" si="4"/>
        <v>2.2005730069049972E-2</v>
      </c>
      <c r="M38" s="65">
        <f t="shared" si="11"/>
        <v>0.20213786879522255</v>
      </c>
      <c r="N38" s="4">
        <f t="shared" si="12"/>
        <v>0.14281689999999969</v>
      </c>
      <c r="O38" s="9">
        <f t="shared" si="13"/>
        <v>0.9170140182929486</v>
      </c>
      <c r="P38" s="9">
        <f t="shared" si="19"/>
        <v>8.2788097922266175</v>
      </c>
      <c r="Q38" s="9">
        <f t="shared" si="14"/>
        <v>2.0187430232095734E-2</v>
      </c>
      <c r="R38" s="9">
        <f t="shared" si="20"/>
        <v>0.18225227941060251</v>
      </c>
      <c r="S38" s="7">
        <f t="shared" si="8"/>
        <v>0.73080771826477287</v>
      </c>
      <c r="T38" s="7">
        <f t="shared" si="15"/>
        <v>0.19812878370941112</v>
      </c>
      <c r="U38" s="37">
        <f t="shared" si="16"/>
        <v>0.90162363191448658</v>
      </c>
      <c r="V38" s="86">
        <f t="shared" si="17"/>
        <v>1.5876504298808602E-2</v>
      </c>
      <c r="W38" s="87">
        <f t="shared" si="18"/>
        <v>9.9662786311899218E-3</v>
      </c>
      <c r="X38" s="7"/>
    </row>
    <row r="39" spans="2:24">
      <c r="B39" s="75"/>
      <c r="C39" s="76"/>
      <c r="D39" s="61">
        <v>10</v>
      </c>
      <c r="E39" s="4">
        <f t="shared" si="9"/>
        <v>9.9718309999999999</v>
      </c>
      <c r="F39" s="9">
        <f t="shared" si="5"/>
        <v>0.22014309301045681</v>
      </c>
      <c r="G39" s="62">
        <v>1195.9091512817099</v>
      </c>
      <c r="H39" s="63">
        <v>11.36399999999999</v>
      </c>
      <c r="I39" s="9">
        <f t="shared" si="10"/>
        <v>1.136399999999999</v>
      </c>
      <c r="J39" s="9">
        <f t="shared" si="6"/>
        <v>0.96796902499119619</v>
      </c>
      <c r="K39" s="64">
        <f t="shared" si="7"/>
        <v>0.95177013871888083</v>
      </c>
      <c r="L39" s="65">
        <f t="shared" si="4"/>
        <v>2.1309169509987808E-2</v>
      </c>
      <c r="M39" s="65">
        <f t="shared" si="11"/>
        <v>0.22344703830521037</v>
      </c>
      <c r="N39" s="4">
        <f t="shared" si="12"/>
        <v>0.10281689999999521</v>
      </c>
      <c r="O39" s="9">
        <f t="shared" si="13"/>
        <v>0.66017774239197236</v>
      </c>
      <c r="P39" s="9">
        <f t="shared" si="19"/>
        <v>8.9389875346185903</v>
      </c>
      <c r="Q39" s="9">
        <f t="shared" si="14"/>
        <v>1.4533357014682937E-2</v>
      </c>
      <c r="R39" s="9">
        <f t="shared" si="20"/>
        <v>0.19678563642528546</v>
      </c>
      <c r="S39" s="7">
        <f t="shared" si="8"/>
        <v>1.0133276217558214</v>
      </c>
      <c r="T39" s="7">
        <f t="shared" si="15"/>
        <v>0.22014309301045681</v>
      </c>
      <c r="U39" s="37">
        <f t="shared" si="16"/>
        <v>0.88068133691927653</v>
      </c>
      <c r="V39" s="86">
        <f t="shared" si="17"/>
        <v>2.3357456585171354E-2</v>
      </c>
      <c r="W39" s="87">
        <f t="shared" si="18"/>
        <v>9.9662786311899218E-3</v>
      </c>
      <c r="X39" s="7"/>
    </row>
    <row r="40" spans="2:24">
      <c r="B40" s="75"/>
      <c r="C40" s="76"/>
      <c r="D40" s="61">
        <v>11</v>
      </c>
      <c r="E40" s="4">
        <f t="shared" si="9"/>
        <v>10.969014099999999</v>
      </c>
      <c r="F40" s="9">
        <f t="shared" si="5"/>
        <v>0.24215740231150248</v>
      </c>
      <c r="G40" s="62">
        <v>1315.50006640988</v>
      </c>
      <c r="H40" s="63">
        <v>12.423999999999992</v>
      </c>
      <c r="I40" s="9">
        <f t="shared" si="10"/>
        <v>1.1294545454545448</v>
      </c>
      <c r="J40" s="9">
        <f t="shared" si="6"/>
        <v>0.93850611719253307</v>
      </c>
      <c r="K40" s="64">
        <f t="shared" si="7"/>
        <v>0.91716031549274646</v>
      </c>
      <c r="L40" s="65">
        <f t="shared" si="4"/>
        <v>2.0660563944799849E-2</v>
      </c>
      <c r="M40" s="65">
        <f t="shared" si="11"/>
        <v>0.24410760225001021</v>
      </c>
      <c r="N40" s="4">
        <f t="shared" si="12"/>
        <v>6.2816900000003173E-2</v>
      </c>
      <c r="O40" s="9">
        <f t="shared" si="13"/>
        <v>0.40334146649107605</v>
      </c>
      <c r="P40" s="9">
        <f t="shared" si="19"/>
        <v>9.3423290011096665</v>
      </c>
      <c r="Q40" s="9">
        <f t="shared" si="14"/>
        <v>8.8792837972719012E-3</v>
      </c>
      <c r="R40" s="9">
        <f t="shared" si="20"/>
        <v>0.20566492022255736</v>
      </c>
      <c r="S40" s="7">
        <f t="shared" si="8"/>
        <v>1.2252175493740938</v>
      </c>
      <c r="T40" s="7">
        <f t="shared" si="15"/>
        <v>0.24215740231150248</v>
      </c>
      <c r="U40" s="37">
        <f t="shared" si="16"/>
        <v>0.84251747314251768</v>
      </c>
      <c r="V40" s="86">
        <f t="shared" si="17"/>
        <v>3.6492482088945122E-2</v>
      </c>
      <c r="W40" s="87">
        <f t="shared" si="18"/>
        <v>9.9662786311899218E-3</v>
      </c>
      <c r="X40" s="7"/>
    </row>
    <row r="41" spans="2:24">
      <c r="B41" s="75"/>
      <c r="C41" s="76"/>
      <c r="D41" s="61">
        <v>12</v>
      </c>
      <c r="E41" s="4">
        <f t="shared" si="9"/>
        <v>11.9661972</v>
      </c>
      <c r="F41" s="9">
        <f t="shared" si="5"/>
        <v>0.26417171161254815</v>
      </c>
      <c r="G41" s="62">
        <v>1435.0909815380501</v>
      </c>
      <c r="H41" s="63">
        <v>13.573999999999998</v>
      </c>
      <c r="I41" s="9">
        <f t="shared" si="10"/>
        <v>1.1311666666666664</v>
      </c>
      <c r="J41" s="9">
        <f t="shared" si="6"/>
        <v>1.0166494769412164</v>
      </c>
      <c r="K41" s="64">
        <f t="shared" si="7"/>
        <v>0.99503241775156726</v>
      </c>
      <c r="L41" s="65">
        <f t="shared" si="4"/>
        <v>2.2380836036130249E-2</v>
      </c>
      <c r="M41" s="65">
        <f t="shared" si="11"/>
        <v>0.26648843828614044</v>
      </c>
      <c r="N41" s="4">
        <f t="shared" si="12"/>
        <v>0.15281690000000481</v>
      </c>
      <c r="O41" s="9">
        <f t="shared" si="13"/>
        <v>0.98122308726821827</v>
      </c>
      <c r="P41" s="9">
        <f t="shared" si="19"/>
        <v>10.323552088377884</v>
      </c>
      <c r="Q41" s="9">
        <f t="shared" si="14"/>
        <v>2.1600948536449494E-2</v>
      </c>
      <c r="R41" s="9">
        <f t="shared" si="20"/>
        <v>0.22726586875900687</v>
      </c>
      <c r="S41" s="7">
        <f t="shared" si="8"/>
        <v>1.3151102459394084</v>
      </c>
      <c r="T41" s="7">
        <f t="shared" si="15"/>
        <v>0.26417171161254815</v>
      </c>
      <c r="U41" s="37">
        <f t="shared" si="16"/>
        <v>0.85281699356495699</v>
      </c>
      <c r="V41" s="86">
        <f t="shared" si="17"/>
        <v>3.6905842853541287E-2</v>
      </c>
      <c r="W41" s="87">
        <f t="shared" si="18"/>
        <v>9.9662786311899218E-3</v>
      </c>
      <c r="X41" s="7"/>
    </row>
    <row r="42" spans="2:24">
      <c r="B42" s="75"/>
      <c r="C42" s="76"/>
      <c r="D42" s="61">
        <v>13</v>
      </c>
      <c r="E42" s="4">
        <f t="shared" si="9"/>
        <v>12.963380300000001</v>
      </c>
      <c r="F42" s="9">
        <f>D42/$C$4</f>
        <v>0.28618602091359385</v>
      </c>
      <c r="G42" s="62">
        <v>1554.6818966662199</v>
      </c>
      <c r="H42" s="63">
        <v>14.713999999999999</v>
      </c>
      <c r="I42" s="9">
        <f t="shared" si="10"/>
        <v>1.1318461538461537</v>
      </c>
      <c r="J42" s="9">
        <f t="shared" si="6"/>
        <v>1.0072040233790953</v>
      </c>
      <c r="K42" s="64">
        <f t="shared" si="7"/>
        <v>0.98637996194502753</v>
      </c>
      <c r="L42" s="65">
        <f t="shared" si="4"/>
        <v>2.217290089992505E-2</v>
      </c>
      <c r="M42" s="65">
        <f t="shared" si="11"/>
        <v>0.28866133918606551</v>
      </c>
      <c r="N42" s="4">
        <f t="shared" si="12"/>
        <v>0.14281689999999969</v>
      </c>
      <c r="O42" s="9">
        <f t="shared" si="13"/>
        <v>0.9170140182929486</v>
      </c>
      <c r="P42" s="9">
        <f t="shared" si="19"/>
        <v>11.240566106670833</v>
      </c>
      <c r="Q42" s="9">
        <f t="shared" si="14"/>
        <v>2.0187430232095734E-2</v>
      </c>
      <c r="R42" s="9">
        <f t="shared" si="20"/>
        <v>0.2474532989911026</v>
      </c>
      <c r="S42" s="7">
        <f t="shared" si="8"/>
        <v>1.2444802700666471</v>
      </c>
      <c r="T42" s="7">
        <f t="shared" si="15"/>
        <v>0.28618602091359385</v>
      </c>
      <c r="U42" s="37">
        <f t="shared" si="16"/>
        <v>0.85724433929684984</v>
      </c>
      <c r="V42" s="86" t="str">
        <f t="shared" si="17"/>
        <v/>
      </c>
      <c r="W42" s="87" t="str">
        <f t="shared" si="18"/>
        <v/>
      </c>
      <c r="X42" s="7"/>
    </row>
    <row r="43" spans="2:24">
      <c r="B43" s="75"/>
      <c r="C43" s="76"/>
      <c r="D43" s="61">
        <v>14</v>
      </c>
      <c r="E43" s="4">
        <f t="shared" si="9"/>
        <v>13.9605634</v>
      </c>
      <c r="F43" s="9">
        <f t="shared" si="5"/>
        <v>0.30820033021463955</v>
      </c>
      <c r="G43" s="62">
        <v>1674.27281179439</v>
      </c>
      <c r="H43" s="63">
        <v>15.994</v>
      </c>
      <c r="I43" s="9">
        <f t="shared" si="10"/>
        <v>1.1424285714285713</v>
      </c>
      <c r="J43" s="9">
        <f t="shared" si="6"/>
        <v>1.1204201575590857</v>
      </c>
      <c r="K43" s="64">
        <f t="shared" si="7"/>
        <v>1.1075143432365226</v>
      </c>
      <c r="L43" s="65">
        <f t="shared" si="4"/>
        <v>2.4665275895632048E-2</v>
      </c>
      <c r="M43" s="65">
        <f t="shared" si="11"/>
        <v>0.31332661508169757</v>
      </c>
      <c r="N43" s="4">
        <f t="shared" si="12"/>
        <v>0.28281690000000204</v>
      </c>
      <c r="O43" s="9">
        <f t="shared" si="13"/>
        <v>1.8159409839462797</v>
      </c>
      <c r="P43" s="9">
        <f t="shared" si="19"/>
        <v>13.056507090617114</v>
      </c>
      <c r="Q43" s="9">
        <f t="shared" si="14"/>
        <v>3.9976686493038628E-2</v>
      </c>
      <c r="R43" s="9">
        <f t="shared" si="20"/>
        <v>0.28742998548414123</v>
      </c>
      <c r="S43" s="7">
        <f t="shared" si="8"/>
        <v>1.0133276217558007</v>
      </c>
      <c r="T43" s="7">
        <f t="shared" si="15"/>
        <v>0.30820033021463955</v>
      </c>
      <c r="U43" s="37">
        <f t="shared" si="16"/>
        <v>0.91734941000526238</v>
      </c>
      <c r="V43" s="86" t="str">
        <f t="shared" si="17"/>
        <v/>
      </c>
      <c r="W43" s="87" t="str">
        <f t="shared" si="18"/>
        <v/>
      </c>
      <c r="X43" s="7"/>
    </row>
    <row r="44" spans="2:24">
      <c r="B44" s="75"/>
      <c r="C44" s="76"/>
      <c r="D44" s="61">
        <v>15</v>
      </c>
      <c r="E44" s="4">
        <f t="shared" si="9"/>
        <v>14.957746499999999</v>
      </c>
      <c r="F44" s="9">
        <f t="shared" si="5"/>
        <v>0.33021463951568519</v>
      </c>
      <c r="G44" s="62">
        <v>1793.8637269225601</v>
      </c>
      <c r="H44" s="63">
        <v>17.153999999999996</v>
      </c>
      <c r="I44" s="9">
        <f t="shared" si="10"/>
        <v>1.1435999999999997</v>
      </c>
      <c r="J44" s="9">
        <f t="shared" si="6"/>
        <v>1.014340678558934</v>
      </c>
      <c r="K44" s="64">
        <f t="shared" si="7"/>
        <v>1.0036848735580948</v>
      </c>
      <c r="L44" s="65">
        <f t="shared" si="4"/>
        <v>2.2330009434428928E-2</v>
      </c>
      <c r="M44" s="65">
        <f t="shared" si="11"/>
        <v>0.33565662451612649</v>
      </c>
      <c r="N44" s="4">
        <f t="shared" si="12"/>
        <v>0.16281689999999749</v>
      </c>
      <c r="O44" s="9">
        <f t="shared" si="13"/>
        <v>1.0454321562434081</v>
      </c>
      <c r="P44" s="9">
        <f t="shared" si="19"/>
        <v>14.101939246860521</v>
      </c>
      <c r="Q44" s="9">
        <f t="shared" si="14"/>
        <v>2.3014466840801502E-2</v>
      </c>
      <c r="R44" s="9">
        <f t="shared" si="20"/>
        <v>0.31044445232494272</v>
      </c>
      <c r="S44" s="7">
        <f t="shared" si="8"/>
        <v>0.85280494931771977</v>
      </c>
      <c r="T44" s="7">
        <f t="shared" si="15"/>
        <v>0.33021463951568519</v>
      </c>
      <c r="U44" s="37">
        <f t="shared" si="16"/>
        <v>0.92488701145842434</v>
      </c>
      <c r="V44" s="86" t="str">
        <f t="shared" si="17"/>
        <v/>
      </c>
      <c r="W44" s="87" t="str">
        <f t="shared" si="18"/>
        <v/>
      </c>
      <c r="X44" s="7"/>
    </row>
    <row r="45" spans="2:24">
      <c r="B45" s="75"/>
      <c r="C45" s="76"/>
      <c r="D45" s="61">
        <v>16</v>
      </c>
      <c r="E45" s="4">
        <f t="shared" si="9"/>
        <v>15.9549296</v>
      </c>
      <c r="F45" s="9">
        <f t="shared" si="5"/>
        <v>0.35222894881673089</v>
      </c>
      <c r="G45" s="62">
        <v>1913.4546420507399</v>
      </c>
      <c r="H45" s="63">
        <v>18.36399999999999</v>
      </c>
      <c r="I45" s="9">
        <f t="shared" si="10"/>
        <v>1.1477499999999994</v>
      </c>
      <c r="J45" s="9">
        <f t="shared" si="6"/>
        <v>1.0542365497712867</v>
      </c>
      <c r="K45" s="64">
        <f t="shared" si="7"/>
        <v>1.046947152590769</v>
      </c>
      <c r="L45" s="65">
        <f t="shared" si="4"/>
        <v>2.3208289483132343E-2</v>
      </c>
      <c r="M45" s="65">
        <f t="shared" si="11"/>
        <v>0.35886491399925885</v>
      </c>
      <c r="N45" s="4">
        <f t="shared" si="12"/>
        <v>0.21281689999999287</v>
      </c>
      <c r="O45" s="9">
        <f t="shared" si="13"/>
        <v>1.3664775011195629</v>
      </c>
      <c r="P45" s="9">
        <f t="shared" si="19"/>
        <v>15.468416747980084</v>
      </c>
      <c r="Q45" s="9">
        <f t="shared" si="14"/>
        <v>3.0082058362566052E-2</v>
      </c>
      <c r="R45" s="9">
        <f t="shared" si="20"/>
        <v>0.34052651068750878</v>
      </c>
      <c r="S45" s="7">
        <f t="shared" si="8"/>
        <v>0.6858613699821029</v>
      </c>
      <c r="T45" s="7">
        <f t="shared" si="15"/>
        <v>0.35222894881673089</v>
      </c>
      <c r="U45" s="37">
        <f t="shared" si="16"/>
        <v>0.9488988680799596</v>
      </c>
      <c r="V45" s="86" t="str">
        <f t="shared" si="17"/>
        <v/>
      </c>
      <c r="W45" s="87" t="str">
        <f t="shared" si="18"/>
        <v/>
      </c>
      <c r="X45" s="7"/>
    </row>
    <row r="46" spans="2:24">
      <c r="B46" s="75"/>
      <c r="C46" s="76"/>
      <c r="D46" s="61">
        <v>17</v>
      </c>
      <c r="E46" s="4">
        <f t="shared" si="9"/>
        <v>16.952112700000001</v>
      </c>
      <c r="F46" s="9">
        <f t="shared" si="5"/>
        <v>0.37424325811777659</v>
      </c>
      <c r="G46" s="62">
        <v>2033.04555717891</v>
      </c>
      <c r="H46" s="63">
        <v>19.483999999999995</v>
      </c>
      <c r="I46" s="9">
        <f t="shared" si="10"/>
        <v>1.1461176470588232</v>
      </c>
      <c r="J46" s="9">
        <f t="shared" si="6"/>
        <v>0.97721207144323974</v>
      </c>
      <c r="K46" s="64">
        <f t="shared" si="7"/>
        <v>0.96907505033196029</v>
      </c>
      <c r="L46" s="65">
        <f t="shared" si="4"/>
        <v>2.151264879346703E-2</v>
      </c>
      <c r="M46" s="65">
        <f t="shared" si="11"/>
        <v>0.38037756279272589</v>
      </c>
      <c r="N46" s="4">
        <f t="shared" si="12"/>
        <v>0.12281690000000367</v>
      </c>
      <c r="O46" s="9">
        <f t="shared" si="13"/>
        <v>0.78859588034250039</v>
      </c>
      <c r="P46" s="9">
        <f t="shared" si="19"/>
        <v>16.257012628322585</v>
      </c>
      <c r="Q46" s="9">
        <f t="shared" si="14"/>
        <v>1.7360393623390213E-2</v>
      </c>
      <c r="R46" s="9">
        <f t="shared" si="20"/>
        <v>0.35788690431089898</v>
      </c>
      <c r="S46" s="7">
        <f t="shared" si="8"/>
        <v>0.68586136998210268</v>
      </c>
      <c r="T46" s="7">
        <f t="shared" si="15"/>
        <v>0.37424325811777659</v>
      </c>
      <c r="U46" s="37">
        <f t="shared" si="16"/>
        <v>0.94087280459788203</v>
      </c>
      <c r="V46" s="86" t="str">
        <f t="shared" si="17"/>
        <v/>
      </c>
      <c r="W46" s="87" t="str">
        <f t="shared" si="18"/>
        <v/>
      </c>
      <c r="X46" s="7"/>
    </row>
    <row r="47" spans="2:24">
      <c r="B47" s="75"/>
      <c r="C47" s="76"/>
      <c r="D47" s="61">
        <v>18</v>
      </c>
      <c r="E47" s="4">
        <f t="shared" si="9"/>
        <v>17.949295800000002</v>
      </c>
      <c r="F47" s="9">
        <f t="shared" si="5"/>
        <v>0.39625756741882223</v>
      </c>
      <c r="G47" s="62">
        <v>2152.6364723070801</v>
      </c>
      <c r="H47" s="63">
        <v>20.603999999999999</v>
      </c>
      <c r="I47" s="9">
        <f t="shared" si="10"/>
        <v>1.1446666666666667</v>
      </c>
      <c r="J47" s="9">
        <f t="shared" si="6"/>
        <v>0.97845078625510007</v>
      </c>
      <c r="K47" s="64">
        <f t="shared" si="7"/>
        <v>0.96907505033196029</v>
      </c>
      <c r="L47" s="65">
        <f t="shared" si="4"/>
        <v>2.1539918244471108E-2</v>
      </c>
      <c r="M47" s="65">
        <f t="shared" si="11"/>
        <v>0.40191748103719699</v>
      </c>
      <c r="N47" s="4">
        <f t="shared" si="12"/>
        <v>0.12281690000000367</v>
      </c>
      <c r="O47" s="9">
        <f t="shared" si="13"/>
        <v>0.78859588034250039</v>
      </c>
      <c r="P47" s="9">
        <f t="shared" si="19"/>
        <v>17.045608508665087</v>
      </c>
      <c r="Q47" s="9">
        <f t="shared" si="14"/>
        <v>1.7360393623390213E-2</v>
      </c>
      <c r="R47" s="9">
        <f t="shared" si="20"/>
        <v>0.37524729793428918</v>
      </c>
      <c r="S47" s="7">
        <f t="shared" si="8"/>
        <v>0.69228227687962263</v>
      </c>
      <c r="T47" s="7">
        <f t="shared" si="15"/>
        <v>0.39625756741882223</v>
      </c>
      <c r="U47" s="37">
        <f t="shared" si="16"/>
        <v>0.93364263969289873</v>
      </c>
      <c r="V47" s="86" t="str">
        <f t="shared" si="17"/>
        <v/>
      </c>
      <c r="W47" s="87" t="str">
        <f t="shared" si="18"/>
        <v/>
      </c>
      <c r="X47" s="7"/>
    </row>
    <row r="48" spans="2:24">
      <c r="B48" s="75"/>
      <c r="C48" s="76"/>
      <c r="D48" s="61">
        <v>19</v>
      </c>
      <c r="E48" s="4">
        <f t="shared" si="9"/>
        <v>18.946478899999999</v>
      </c>
      <c r="F48" s="9">
        <f t="shared" si="5"/>
        <v>0.41827187671986793</v>
      </c>
      <c r="G48" s="62">
        <v>2272.22738743525</v>
      </c>
      <c r="H48" s="63">
        <v>21.683999999999997</v>
      </c>
      <c r="I48" s="9">
        <f t="shared" si="10"/>
        <v>1.1412631578947368</v>
      </c>
      <c r="J48" s="9">
        <f t="shared" si="6"/>
        <v>0.94631986718317507</v>
      </c>
      <c r="K48" s="64">
        <f t="shared" si="7"/>
        <v>0.93446522710581359</v>
      </c>
      <c r="L48" s="65">
        <f t="shared" si="4"/>
        <v>2.0832578253894885E-2</v>
      </c>
      <c r="M48" s="65">
        <f t="shared" si="11"/>
        <v>0.42275005929109188</v>
      </c>
      <c r="N48" s="4">
        <f t="shared" si="12"/>
        <v>8.281690000000097E-2</v>
      </c>
      <c r="O48" s="9">
        <f t="shared" si="13"/>
        <v>0.53175960444153558</v>
      </c>
      <c r="P48" s="9">
        <f t="shared" si="19"/>
        <v>17.577368113106623</v>
      </c>
      <c r="Q48" s="9">
        <f t="shared" si="14"/>
        <v>1.1706320405977669E-2</v>
      </c>
      <c r="R48" s="9">
        <f t="shared" si="20"/>
        <v>0.38695361834026687</v>
      </c>
      <c r="S48" s="7">
        <f t="shared" si="8"/>
        <v>0.64091502169944103</v>
      </c>
      <c r="T48" s="7">
        <f t="shared" si="15"/>
        <v>0.41827187671986793</v>
      </c>
      <c r="U48" s="37">
        <f t="shared" si="16"/>
        <v>0.91532481151900502</v>
      </c>
      <c r="V48" s="86" t="str">
        <f t="shared" si="17"/>
        <v/>
      </c>
      <c r="W48" s="87" t="str">
        <f t="shared" si="18"/>
        <v/>
      </c>
      <c r="X48" s="7"/>
    </row>
    <row r="49" spans="2:24">
      <c r="B49" s="75"/>
      <c r="C49" s="76"/>
      <c r="D49" s="61">
        <v>20</v>
      </c>
      <c r="E49" s="4">
        <f t="shared" si="9"/>
        <v>19.943662</v>
      </c>
      <c r="F49" s="9">
        <f t="shared" si="5"/>
        <v>0.44028618602091363</v>
      </c>
      <c r="G49" s="62">
        <v>2391.8183025634198</v>
      </c>
      <c r="H49" s="63">
        <v>22.783999999999992</v>
      </c>
      <c r="I49" s="9">
        <f t="shared" si="10"/>
        <v>1.1391999999999995</v>
      </c>
      <c r="J49" s="9">
        <f t="shared" si="6"/>
        <v>0.96558988764044484</v>
      </c>
      <c r="K49" s="64">
        <f t="shared" si="7"/>
        <v>0.95177013871888083</v>
      </c>
      <c r="L49" s="65">
        <f t="shared" si="4"/>
        <v>2.1256794444478699E-2</v>
      </c>
      <c r="M49" s="65">
        <f t="shared" si="11"/>
        <v>0.44400685373557058</v>
      </c>
      <c r="N49" s="4">
        <f t="shared" si="12"/>
        <v>0.10281689999999344</v>
      </c>
      <c r="O49" s="9">
        <f t="shared" si="13"/>
        <v>0.66017774239196103</v>
      </c>
      <c r="P49" s="9">
        <f t="shared" si="19"/>
        <v>18.237545855498585</v>
      </c>
      <c r="Q49" s="9">
        <f t="shared" si="14"/>
        <v>1.4533357014682688E-2</v>
      </c>
      <c r="R49" s="9">
        <f t="shared" si="20"/>
        <v>0.40148697535494954</v>
      </c>
      <c r="S49" s="7">
        <f t="shared" si="8"/>
        <v>0.54460141823658259</v>
      </c>
      <c r="T49" s="7">
        <f t="shared" si="15"/>
        <v>0.44028618602091363</v>
      </c>
      <c r="U49" s="37">
        <f t="shared" si="16"/>
        <v>0.90423598639775982</v>
      </c>
      <c r="V49" s="86" t="str">
        <f t="shared" ref="V49:V94" si="21">IF(F49&lt;=$L$5,(R49-F49),"")</f>
        <v/>
      </c>
      <c r="W49" s="87" t="str">
        <f t="shared" si="18"/>
        <v/>
      </c>
      <c r="X49" s="7"/>
    </row>
    <row r="50" spans="2:24">
      <c r="B50" s="75"/>
      <c r="C50" s="76"/>
      <c r="D50" s="61">
        <v>21</v>
      </c>
      <c r="E50" s="4">
        <f t="shared" si="9"/>
        <v>20.940845100000001</v>
      </c>
      <c r="F50" s="9">
        <f t="shared" si="5"/>
        <v>0.46230049532195933</v>
      </c>
      <c r="G50" s="62">
        <v>2511.4092176915901</v>
      </c>
      <c r="H50" s="63">
        <v>23.914000000000001</v>
      </c>
      <c r="I50" s="9">
        <f t="shared" si="10"/>
        <v>1.1387619047619049</v>
      </c>
      <c r="J50" s="9">
        <f t="shared" si="6"/>
        <v>0.99230576231497036</v>
      </c>
      <c r="K50" s="64">
        <f t="shared" si="7"/>
        <v>0.97772750613850012</v>
      </c>
      <c r="L50" s="65">
        <f t="shared" si="4"/>
        <v>2.1844925972811676E-2</v>
      </c>
      <c r="M50" s="65">
        <f t="shared" si="11"/>
        <v>0.46585177970838226</v>
      </c>
      <c r="N50" s="4">
        <f t="shared" si="12"/>
        <v>0.13281690000000879</v>
      </c>
      <c r="O50" s="9">
        <f t="shared" si="13"/>
        <v>0.85280494931777018</v>
      </c>
      <c r="P50" s="9">
        <f t="shared" si="19"/>
        <v>19.090350804816357</v>
      </c>
      <c r="Q50" s="9">
        <f t="shared" si="14"/>
        <v>1.877391192774398E-2</v>
      </c>
      <c r="R50" s="9">
        <f t="shared" si="20"/>
        <v>0.42026088728269351</v>
      </c>
      <c r="S50" s="7">
        <f t="shared" si="8"/>
        <v>0.51249688374895441</v>
      </c>
      <c r="T50" s="7">
        <f t="shared" si="15"/>
        <v>0.46230049532195933</v>
      </c>
      <c r="U50" s="37">
        <f t="shared" si="16"/>
        <v>0.90213433883578142</v>
      </c>
      <c r="V50" s="86" t="str">
        <f t="shared" si="21"/>
        <v/>
      </c>
      <c r="W50" s="87" t="str">
        <f t="shared" si="18"/>
        <v/>
      </c>
      <c r="X50" s="7"/>
    </row>
    <row r="51" spans="2:24">
      <c r="B51" s="75"/>
      <c r="C51" s="76"/>
      <c r="D51" s="61">
        <v>22</v>
      </c>
      <c r="E51" s="4">
        <f t="shared" si="9"/>
        <v>21.938028199999998</v>
      </c>
      <c r="F51" s="9">
        <f t="shared" si="5"/>
        <v>0.48431480462300497</v>
      </c>
      <c r="G51" s="62">
        <v>2631.00013281976</v>
      </c>
      <c r="H51" s="63">
        <v>25.013999999999996</v>
      </c>
      <c r="I51" s="9">
        <f t="shared" si="10"/>
        <v>1.1369999999999998</v>
      </c>
      <c r="J51" s="9">
        <f t="shared" si="6"/>
        <v>0.96745822339489407</v>
      </c>
      <c r="K51" s="64">
        <f t="shared" si="7"/>
        <v>0.95177013871888083</v>
      </c>
      <c r="L51" s="65">
        <f t="shared" si="4"/>
        <v>2.1297924565655348E-2</v>
      </c>
      <c r="M51" s="65">
        <f t="shared" si="11"/>
        <v>0.48714970427403759</v>
      </c>
      <c r="N51" s="4">
        <f t="shared" si="12"/>
        <v>0.10281689999999699</v>
      </c>
      <c r="O51" s="9">
        <f t="shared" si="13"/>
        <v>0.66017774239198379</v>
      </c>
      <c r="P51" s="9">
        <f t="shared" si="19"/>
        <v>19.75052854720834</v>
      </c>
      <c r="Q51" s="9">
        <f t="shared" si="14"/>
        <v>1.4533357014683189E-2</v>
      </c>
      <c r="R51" s="9">
        <f t="shared" si="20"/>
        <v>0.43479424429737668</v>
      </c>
      <c r="S51" s="7">
        <f t="shared" si="8"/>
        <v>0.4611296285687615</v>
      </c>
      <c r="T51" s="7">
        <f t="shared" si="15"/>
        <v>0.48431480462300497</v>
      </c>
      <c r="U51" s="37">
        <f t="shared" si="16"/>
        <v>0.89252695933648918</v>
      </c>
      <c r="V51" s="86" t="str">
        <f t="shared" si="21"/>
        <v/>
      </c>
      <c r="W51" s="87" t="str">
        <f t="shared" si="18"/>
        <v/>
      </c>
      <c r="X51" s="7"/>
    </row>
    <row r="52" spans="2:24">
      <c r="B52" s="75"/>
      <c r="C52" s="76"/>
      <c r="D52" s="61">
        <v>23</v>
      </c>
      <c r="E52" s="4">
        <f t="shared" si="9"/>
        <v>22.935211299999999</v>
      </c>
      <c r="F52" s="9">
        <f t="shared" si="5"/>
        <v>0.50632911392405067</v>
      </c>
      <c r="G52" s="62">
        <v>2750.5910479479298</v>
      </c>
      <c r="H52" s="63">
        <v>26.054000000000002</v>
      </c>
      <c r="I52" s="9">
        <f t="shared" si="10"/>
        <v>1.1327826086956523</v>
      </c>
      <c r="J52" s="9">
        <f t="shared" si="6"/>
        <v>0.91809319106471721</v>
      </c>
      <c r="K52" s="64">
        <f t="shared" si="7"/>
        <v>0.89985540387967922</v>
      </c>
      <c r="L52" s="65">
        <f t="shared" si="4"/>
        <v>2.0211187475282714E-2</v>
      </c>
      <c r="M52" s="65">
        <f t="shared" si="11"/>
        <v>0.50736089174932031</v>
      </c>
      <c r="N52" s="4">
        <f t="shared" si="12"/>
        <v>4.2816900000005376E-2</v>
      </c>
      <c r="O52" s="9">
        <f t="shared" si="13"/>
        <v>0.27492332854061646</v>
      </c>
      <c r="P52" s="9">
        <f t="shared" si="19"/>
        <v>20.025451875748956</v>
      </c>
      <c r="Q52" s="9">
        <f t="shared" si="14"/>
        <v>6.0522471885661308E-3</v>
      </c>
      <c r="R52" s="9">
        <f t="shared" si="20"/>
        <v>0.44084649148594279</v>
      </c>
      <c r="S52" s="7">
        <f t="shared" si="8"/>
        <v>0.48039234926132907</v>
      </c>
      <c r="T52" s="7">
        <f t="shared" si="15"/>
        <v>0.50632911392405067</v>
      </c>
      <c r="U52" s="37">
        <f t="shared" si="16"/>
        <v>0.86890120751316935</v>
      </c>
      <c r="V52" s="86" t="str">
        <f t="shared" si="21"/>
        <v/>
      </c>
      <c r="W52" s="87" t="str">
        <f t="shared" si="18"/>
        <v/>
      </c>
      <c r="X52" s="7"/>
    </row>
    <row r="53" spans="2:24">
      <c r="B53" s="75"/>
      <c r="C53" s="76"/>
      <c r="D53" s="61">
        <v>24</v>
      </c>
      <c r="E53" s="4">
        <f t="shared" si="9"/>
        <v>23.9323944</v>
      </c>
      <c r="F53" s="9">
        <f t="shared" si="5"/>
        <v>0.52834342322509631</v>
      </c>
      <c r="G53" s="62">
        <v>2870.1819630761001</v>
      </c>
      <c r="H53" s="63">
        <v>27.123999999999995</v>
      </c>
      <c r="I53" s="9">
        <f t="shared" si="10"/>
        <v>1.1301666666666665</v>
      </c>
      <c r="J53" s="9">
        <f t="shared" si="6"/>
        <v>0.94676301430466892</v>
      </c>
      <c r="K53" s="64">
        <f t="shared" si="7"/>
        <v>0.92581277129927386</v>
      </c>
      <c r="L53" s="65">
        <f t="shared" si="4"/>
        <v>2.0842333831693319E-2</v>
      </c>
      <c r="M53" s="65">
        <f t="shared" si="11"/>
        <v>0.52820322558101362</v>
      </c>
      <c r="N53" s="4">
        <f t="shared" si="12"/>
        <v>7.2816899999992302E-2</v>
      </c>
      <c r="O53" s="9">
        <f t="shared" si="13"/>
        <v>0.46755053546624309</v>
      </c>
      <c r="P53" s="9">
        <f t="shared" si="19"/>
        <v>20.493002411215201</v>
      </c>
      <c r="Q53" s="9">
        <f t="shared" si="14"/>
        <v>1.0292802101623404E-2</v>
      </c>
      <c r="R53" s="9">
        <f t="shared" si="20"/>
        <v>0.45113929358756621</v>
      </c>
      <c r="S53" s="7">
        <f t="shared" si="8"/>
        <v>0.42902509408114264</v>
      </c>
      <c r="T53" s="7">
        <f t="shared" si="15"/>
        <v>0.52834342322509631</v>
      </c>
      <c r="U53" s="37">
        <f t="shared" si="16"/>
        <v>0.85410173913898668</v>
      </c>
      <c r="V53" s="86" t="str">
        <f t="shared" si="21"/>
        <v/>
      </c>
      <c r="W53" s="87" t="str">
        <f t="shared" si="18"/>
        <v/>
      </c>
      <c r="X53" s="7"/>
    </row>
    <row r="54" spans="2:24">
      <c r="B54" s="75"/>
      <c r="C54" s="76"/>
      <c r="D54" s="61">
        <v>25</v>
      </c>
      <c r="E54" s="4">
        <f t="shared" si="9"/>
        <v>24.929577500000001</v>
      </c>
      <c r="F54" s="9">
        <f t="shared" si="5"/>
        <v>0.55035773252614206</v>
      </c>
      <c r="G54" s="62">
        <v>2989.77287820427</v>
      </c>
      <c r="H54" s="63">
        <v>28.244</v>
      </c>
      <c r="I54" s="9">
        <f t="shared" si="10"/>
        <v>1.1297600000000001</v>
      </c>
      <c r="J54" s="9">
        <f t="shared" si="6"/>
        <v>0.99136099702592095</v>
      </c>
      <c r="K54" s="64">
        <f t="shared" si="7"/>
        <v>0.96907505033196029</v>
      </c>
      <c r="L54" s="65">
        <f t="shared" si="4"/>
        <v>2.1824127617521651E-2</v>
      </c>
      <c r="M54" s="65">
        <f t="shared" si="11"/>
        <v>0.55002735319853524</v>
      </c>
      <c r="N54" s="4">
        <f t="shared" si="12"/>
        <v>0.12281690000000367</v>
      </c>
      <c r="O54" s="9">
        <f t="shared" si="13"/>
        <v>0.78859588034250039</v>
      </c>
      <c r="P54" s="9">
        <f t="shared" si="19"/>
        <v>21.281598291557703</v>
      </c>
      <c r="Q54" s="9">
        <f t="shared" si="14"/>
        <v>1.7360393623390213E-2</v>
      </c>
      <c r="R54" s="9">
        <f t="shared" si="20"/>
        <v>0.46849968721095642</v>
      </c>
      <c r="S54" s="7">
        <f t="shared" si="8"/>
        <v>0.33271149061828398</v>
      </c>
      <c r="T54" s="7">
        <f t="shared" si="15"/>
        <v>0.55035773252614206</v>
      </c>
      <c r="U54" s="37">
        <f t="shared" si="16"/>
        <v>0.85177525169707158</v>
      </c>
      <c r="V54" s="86" t="str">
        <f t="shared" si="21"/>
        <v/>
      </c>
      <c r="W54" s="87" t="str">
        <f t="shared" si="18"/>
        <v/>
      </c>
      <c r="X54" s="7"/>
    </row>
    <row r="55" spans="2:24">
      <c r="B55" s="75"/>
      <c r="C55" s="76"/>
      <c r="D55" s="61">
        <v>26</v>
      </c>
      <c r="E55" s="4">
        <f t="shared" si="9"/>
        <v>25.926760600000001</v>
      </c>
      <c r="F55" s="9">
        <f t="shared" si="5"/>
        <v>0.57237204182718771</v>
      </c>
      <c r="G55" s="62">
        <v>3109.3637933324499</v>
      </c>
      <c r="H55" s="63">
        <v>29.263999999999996</v>
      </c>
      <c r="I55" s="9">
        <f t="shared" si="10"/>
        <v>1.1255384615384614</v>
      </c>
      <c r="J55" s="9">
        <f t="shared" si="6"/>
        <v>0.90623291416074014</v>
      </c>
      <c r="K55" s="64">
        <f t="shared" si="7"/>
        <v>0.88255049226659965</v>
      </c>
      <c r="L55" s="65">
        <f t="shared" si="4"/>
        <v>1.9950091671122515E-2</v>
      </c>
      <c r="M55" s="65">
        <f t="shared" si="11"/>
        <v>0.56997744486965773</v>
      </c>
      <c r="N55" s="4">
        <f t="shared" si="12"/>
        <v>2.2816899999995144E-2</v>
      </c>
      <c r="O55" s="9">
        <f t="shared" si="13"/>
        <v>0.14650519059007702</v>
      </c>
      <c r="P55" s="9">
        <f t="shared" si="19"/>
        <v>21.42810348214778</v>
      </c>
      <c r="Q55" s="9">
        <f t="shared" si="14"/>
        <v>3.2252105798586026E-3</v>
      </c>
      <c r="R55" s="9">
        <f t="shared" si="20"/>
        <v>0.471724897790815</v>
      </c>
      <c r="S55" s="7">
        <f t="shared" si="8"/>
        <v>0.40334146649106439</v>
      </c>
      <c r="T55" s="7">
        <f t="shared" si="15"/>
        <v>0.57237204182718771</v>
      </c>
      <c r="U55" s="37">
        <f t="shared" si="16"/>
        <v>0.82762028925318076</v>
      </c>
      <c r="V55" s="86" t="str">
        <f t="shared" si="21"/>
        <v/>
      </c>
      <c r="W55" s="87" t="str">
        <f t="shared" si="18"/>
        <v/>
      </c>
      <c r="X55" s="7"/>
    </row>
    <row r="56" spans="2:24">
      <c r="B56" s="75"/>
      <c r="C56" s="76"/>
      <c r="D56" s="61">
        <v>27</v>
      </c>
      <c r="E56" s="4">
        <f t="shared" si="9"/>
        <v>26.923943699999999</v>
      </c>
      <c r="F56" s="9">
        <f t="shared" si="5"/>
        <v>0.59438635112823335</v>
      </c>
      <c r="G56" s="62">
        <v>3228.9547084606202</v>
      </c>
      <c r="H56" s="63">
        <v>30.343999999999994</v>
      </c>
      <c r="I56" s="9">
        <f t="shared" si="10"/>
        <v>1.1238518518518517</v>
      </c>
      <c r="J56" s="9">
        <f t="shared" si="6"/>
        <v>0.96098075402056282</v>
      </c>
      <c r="K56" s="64">
        <f t="shared" si="7"/>
        <v>0.93446522710581359</v>
      </c>
      <c r="L56" s="65">
        <f t="shared" si="4"/>
        <v>2.1155327551360768E-2</v>
      </c>
      <c r="M56" s="65">
        <f t="shared" si="11"/>
        <v>0.59113277242101847</v>
      </c>
      <c r="N56" s="4">
        <f t="shared" si="12"/>
        <v>8.281690000000097E-2</v>
      </c>
      <c r="O56" s="9">
        <f t="shared" si="13"/>
        <v>0.53175960444153558</v>
      </c>
      <c r="P56" s="9">
        <f t="shared" si="19"/>
        <v>21.959863086589316</v>
      </c>
      <c r="Q56" s="9">
        <f t="shared" si="14"/>
        <v>1.1706320405977669E-2</v>
      </c>
      <c r="R56" s="9">
        <f t="shared" si="20"/>
        <v>0.48343121819679269</v>
      </c>
      <c r="S56" s="7">
        <f t="shared" si="8"/>
        <v>0.43544600097868752</v>
      </c>
      <c r="T56" s="7">
        <f t="shared" si="15"/>
        <v>0.59438635112823335</v>
      </c>
      <c r="U56" s="37">
        <f t="shared" si="16"/>
        <v>0.81780479910946602</v>
      </c>
      <c r="V56" s="86" t="str">
        <f t="shared" si="21"/>
        <v/>
      </c>
      <c r="W56" s="87" t="str">
        <f t="shared" si="18"/>
        <v/>
      </c>
      <c r="X56" s="7"/>
    </row>
    <row r="57" spans="2:24">
      <c r="B57" s="75"/>
      <c r="C57" s="76"/>
      <c r="D57" s="61">
        <v>28</v>
      </c>
      <c r="E57" s="4">
        <f t="shared" si="9"/>
        <v>27.9211268</v>
      </c>
      <c r="F57" s="9">
        <f t="shared" si="5"/>
        <v>0.6164006604292791</v>
      </c>
      <c r="G57" s="62">
        <v>3348.54562358879</v>
      </c>
      <c r="H57" s="63">
        <v>31.393999999999991</v>
      </c>
      <c r="I57" s="9">
        <f t="shared" si="10"/>
        <v>1.1212142857142855</v>
      </c>
      <c r="J57" s="9">
        <f t="shared" si="6"/>
        <v>0.93648467860100426</v>
      </c>
      <c r="K57" s="64">
        <f t="shared" si="7"/>
        <v>0.90850785968620662</v>
      </c>
      <c r="L57" s="65">
        <f t="shared" si="4"/>
        <v>2.0616063370412864E-2</v>
      </c>
      <c r="M57" s="65">
        <f t="shared" si="11"/>
        <v>0.61174883579143136</v>
      </c>
      <c r="N57" s="4">
        <f t="shared" si="12"/>
        <v>5.2816899999996281E-2</v>
      </c>
      <c r="O57" s="9">
        <f t="shared" si="13"/>
        <v>0.33913239751579494</v>
      </c>
      <c r="P57" s="9">
        <f t="shared" si="19"/>
        <v>22.298995484105109</v>
      </c>
      <c r="Q57" s="9">
        <f t="shared" si="14"/>
        <v>7.4657654929178854E-3</v>
      </c>
      <c r="R57" s="9">
        <f t="shared" si="20"/>
        <v>0.49089698368971058</v>
      </c>
      <c r="S57" s="7">
        <f t="shared" si="8"/>
        <v>0.4675505354663046</v>
      </c>
      <c r="T57" s="7">
        <f t="shared" si="15"/>
        <v>0.6164006604292791</v>
      </c>
      <c r="U57" s="37">
        <f t="shared" si="16"/>
        <v>0.80244857851609575</v>
      </c>
      <c r="V57" s="86" t="str">
        <f t="shared" si="21"/>
        <v/>
      </c>
      <c r="W57" s="87" t="str">
        <f t="shared" si="18"/>
        <v/>
      </c>
      <c r="X57" s="7"/>
    </row>
    <row r="58" spans="2:24">
      <c r="B58" s="75"/>
      <c r="C58" s="76"/>
      <c r="D58" s="61">
        <v>29</v>
      </c>
      <c r="E58" s="4">
        <f t="shared" si="9"/>
        <v>28.918309900000001</v>
      </c>
      <c r="F58" s="9">
        <f t="shared" si="5"/>
        <v>0.63841496973032474</v>
      </c>
      <c r="G58" s="62">
        <v>3468.1365387169599</v>
      </c>
      <c r="H58" s="63">
        <v>32.423999999999992</v>
      </c>
      <c r="I58" s="9">
        <f t="shared" si="10"/>
        <v>1.1180689655172411</v>
      </c>
      <c r="J58" s="9">
        <f t="shared" si="6"/>
        <v>0.92123118677522942</v>
      </c>
      <c r="K58" s="64">
        <f t="shared" si="7"/>
        <v>0.89120294807313949</v>
      </c>
      <c r="L58" s="65">
        <f t="shared" si="4"/>
        <v>2.0280268283439283E-2</v>
      </c>
      <c r="M58" s="65">
        <f t="shared" si="11"/>
        <v>0.63202910407487067</v>
      </c>
      <c r="N58" s="4">
        <f t="shared" si="12"/>
        <v>3.281690000000026E-2</v>
      </c>
      <c r="O58" s="9">
        <f t="shared" si="13"/>
        <v>0.21071425956534673</v>
      </c>
      <c r="P58" s="9">
        <f t="shared" si="19"/>
        <v>22.509709743670456</v>
      </c>
      <c r="Q58" s="9">
        <f t="shared" si="14"/>
        <v>4.6387288842123665E-3</v>
      </c>
      <c r="R58" s="9">
        <f t="shared" si="20"/>
        <v>0.49553571257392293</v>
      </c>
      <c r="S58" s="7">
        <f t="shared" si="8"/>
        <v>0.46112962856876644</v>
      </c>
      <c r="T58" s="7">
        <f t="shared" si="15"/>
        <v>0.63841496973032474</v>
      </c>
      <c r="U58" s="37">
        <f t="shared" si="16"/>
        <v>0.78403938897601999</v>
      </c>
      <c r="V58" s="86" t="str">
        <f t="shared" si="21"/>
        <v/>
      </c>
      <c r="W58" s="87" t="str">
        <f t="shared" si="18"/>
        <v/>
      </c>
      <c r="X58" s="7"/>
    </row>
    <row r="59" spans="2:24">
      <c r="B59" s="75"/>
      <c r="C59" s="76"/>
      <c r="D59" s="61">
        <v>30</v>
      </c>
      <c r="E59" s="4">
        <f t="shared" si="9"/>
        <v>29.915492999999998</v>
      </c>
      <c r="F59" s="9">
        <f t="shared" si="5"/>
        <v>0.66042927903137039</v>
      </c>
      <c r="G59" s="62">
        <v>3587.7274538451302</v>
      </c>
      <c r="H59" s="63">
        <v>33.524000000000001</v>
      </c>
      <c r="I59" s="9">
        <f t="shared" si="10"/>
        <v>1.1174666666666666</v>
      </c>
      <c r="J59" s="9">
        <f t="shared" si="6"/>
        <v>0.98436940699201336</v>
      </c>
      <c r="K59" s="64">
        <f t="shared" si="7"/>
        <v>0.95177013871889315</v>
      </c>
      <c r="L59" s="65">
        <f t="shared" si="4"/>
        <v>2.1670212592009103E-2</v>
      </c>
      <c r="M59" s="65">
        <f t="shared" si="11"/>
        <v>0.65369931666687975</v>
      </c>
      <c r="N59" s="4">
        <f t="shared" si="12"/>
        <v>0.1028169000000112</v>
      </c>
      <c r="O59" s="9">
        <f t="shared" si="13"/>
        <v>0.66017774239207505</v>
      </c>
      <c r="P59" s="9">
        <f t="shared" si="19"/>
        <v>23.169887486062532</v>
      </c>
      <c r="Q59" s="9">
        <f t="shared" si="14"/>
        <v>1.4533357014685198E-2</v>
      </c>
      <c r="R59" s="9">
        <f t="shared" si="20"/>
        <v>0.51006906958860809</v>
      </c>
      <c r="S59" s="7">
        <f t="shared" si="8"/>
        <v>0.35197421131084888</v>
      </c>
      <c r="T59" s="7">
        <f t="shared" si="15"/>
        <v>0.66042927903137039</v>
      </c>
      <c r="U59" s="37">
        <f t="shared" si="16"/>
        <v>0.78028086703436994</v>
      </c>
      <c r="V59" s="86" t="str">
        <f t="shared" si="21"/>
        <v/>
      </c>
      <c r="W59" s="87" t="str">
        <f t="shared" si="18"/>
        <v/>
      </c>
      <c r="X59" s="7"/>
    </row>
    <row r="60" spans="2:24">
      <c r="B60" s="75"/>
      <c r="C60" s="76"/>
      <c r="D60" s="61">
        <v>31</v>
      </c>
      <c r="E60" s="4">
        <f t="shared" si="9"/>
        <v>30.912676099999999</v>
      </c>
      <c r="F60" s="9">
        <f t="shared" si="5"/>
        <v>0.68244358833241614</v>
      </c>
      <c r="G60" s="62">
        <v>3707.3183689733</v>
      </c>
      <c r="H60" s="63">
        <v>34.603999999999999</v>
      </c>
      <c r="I60" s="9">
        <f t="shared" si="10"/>
        <v>1.1162580645161291</v>
      </c>
      <c r="J60" s="9">
        <f t="shared" si="6"/>
        <v>0.96751820598774552</v>
      </c>
      <c r="K60" s="64">
        <f t="shared" si="7"/>
        <v>0.93446522710581359</v>
      </c>
      <c r="L60" s="65">
        <f t="shared" si="4"/>
        <v>2.1299245041007057E-2</v>
      </c>
      <c r="M60" s="65">
        <f t="shared" si="11"/>
        <v>0.67499856170788686</v>
      </c>
      <c r="N60" s="4">
        <f t="shared" si="12"/>
        <v>8.2816899999997418E-2</v>
      </c>
      <c r="O60" s="9">
        <f t="shared" si="13"/>
        <v>0.53175960444151282</v>
      </c>
      <c r="P60" s="9">
        <f t="shared" si="19"/>
        <v>23.701647090504043</v>
      </c>
      <c r="Q60" s="9">
        <f t="shared" si="14"/>
        <v>1.1706320405977168E-2</v>
      </c>
      <c r="R60" s="9">
        <f t="shared" si="20"/>
        <v>0.52177538999458528</v>
      </c>
      <c r="S60" s="7">
        <f t="shared" si="8"/>
        <v>0.27492332854057056</v>
      </c>
      <c r="T60" s="7">
        <f t="shared" si="15"/>
        <v>0.68244358833241614</v>
      </c>
      <c r="U60" s="37">
        <f t="shared" si="16"/>
        <v>0.77300222488531667</v>
      </c>
      <c r="V60" s="86" t="str">
        <f t="shared" si="21"/>
        <v/>
      </c>
      <c r="W60" s="87" t="str">
        <f t="shared" si="18"/>
        <v/>
      </c>
      <c r="X60" s="7"/>
    </row>
    <row r="61" spans="2:24">
      <c r="B61" s="75"/>
      <c r="C61" s="76"/>
      <c r="D61" s="61">
        <v>32</v>
      </c>
      <c r="E61" s="4">
        <f t="shared" si="9"/>
        <v>31.9098592</v>
      </c>
      <c r="F61" s="9">
        <f t="shared" si="5"/>
        <v>0.70445789763346178</v>
      </c>
      <c r="G61" s="62">
        <v>3826.9092841014699</v>
      </c>
      <c r="H61" s="63">
        <v>35.653999999999996</v>
      </c>
      <c r="I61" s="9">
        <f t="shared" si="10"/>
        <v>1.1141874999999999</v>
      </c>
      <c r="J61" s="9">
        <f t="shared" si="6"/>
        <v>0.94239075559544261</v>
      </c>
      <c r="K61" s="64">
        <f t="shared" si="7"/>
        <v>0.90850785968620662</v>
      </c>
      <c r="L61" s="65">
        <f t="shared" si="4"/>
        <v>2.0746081576124221E-2</v>
      </c>
      <c r="M61" s="65">
        <f t="shared" si="11"/>
        <v>0.69574464328401109</v>
      </c>
      <c r="N61" s="4">
        <f t="shared" si="12"/>
        <v>5.2816899999996281E-2</v>
      </c>
      <c r="O61" s="9">
        <f t="shared" si="13"/>
        <v>0.33913239751579494</v>
      </c>
      <c r="P61" s="9">
        <f t="shared" si="19"/>
        <v>24.040779488019837</v>
      </c>
      <c r="Q61" s="9">
        <f t="shared" si="14"/>
        <v>7.4657654929178854E-3</v>
      </c>
      <c r="R61" s="9">
        <f t="shared" si="20"/>
        <v>0.52924115548750317</v>
      </c>
      <c r="S61" s="7">
        <f t="shared" si="8"/>
        <v>0.28776514233561545</v>
      </c>
      <c r="T61" s="7">
        <f t="shared" si="15"/>
        <v>0.70445789763346178</v>
      </c>
      <c r="U61" s="37">
        <f t="shared" si="16"/>
        <v>0.76068304743161452</v>
      </c>
      <c r="V61" s="86" t="str">
        <f t="shared" si="21"/>
        <v/>
      </c>
      <c r="W61" s="87" t="str">
        <f t="shared" si="18"/>
        <v/>
      </c>
      <c r="X61" s="7"/>
    </row>
    <row r="62" spans="2:24">
      <c r="B62" s="75"/>
      <c r="C62" s="76"/>
      <c r="D62" s="61">
        <v>33</v>
      </c>
      <c r="E62" s="4">
        <f t="shared" si="9"/>
        <v>32.907042300000001</v>
      </c>
      <c r="F62" s="9">
        <f t="shared" si="5"/>
        <v>0.72647220693450743</v>
      </c>
      <c r="G62" s="62">
        <v>3946.5001992296402</v>
      </c>
      <c r="H62" s="63">
        <v>36.703999999999994</v>
      </c>
      <c r="I62" s="9">
        <f t="shared" si="10"/>
        <v>1.112242424242424</v>
      </c>
      <c r="J62" s="9">
        <f t="shared" si="6"/>
        <v>0.94403879686137515</v>
      </c>
      <c r="K62" s="64">
        <f t="shared" si="7"/>
        <v>0.90850785968620662</v>
      </c>
      <c r="L62" s="65">
        <f t="shared" si="4"/>
        <v>2.0782362066293344E-2</v>
      </c>
      <c r="M62" s="65">
        <f t="shared" si="11"/>
        <v>0.71652700535030445</v>
      </c>
      <c r="N62" s="4">
        <f t="shared" si="12"/>
        <v>5.2816899999996281E-2</v>
      </c>
      <c r="O62" s="9">
        <f t="shared" si="13"/>
        <v>0.33913239751579494</v>
      </c>
      <c r="P62" s="9">
        <f t="shared" si="19"/>
        <v>24.37991188553563</v>
      </c>
      <c r="Q62" s="9">
        <f t="shared" si="14"/>
        <v>7.4657654929178854E-3</v>
      </c>
      <c r="R62" s="9">
        <f t="shared" si="20"/>
        <v>0.53670692098042105</v>
      </c>
      <c r="S62" s="7">
        <f t="shared" si="8"/>
        <v>0.31344876992573228</v>
      </c>
      <c r="T62" s="7">
        <f t="shared" si="15"/>
        <v>0.72647220693450743</v>
      </c>
      <c r="U62" s="37">
        <f t="shared" si="16"/>
        <v>0.74903934809551143</v>
      </c>
      <c r="V62" s="86" t="str">
        <f t="shared" si="21"/>
        <v/>
      </c>
      <c r="W62" s="87" t="str">
        <f t="shared" si="18"/>
        <v/>
      </c>
      <c r="X62" s="7"/>
    </row>
    <row r="63" spans="2:24">
      <c r="B63" s="75"/>
      <c r="C63" s="76"/>
      <c r="D63" s="61">
        <v>34</v>
      </c>
      <c r="E63" s="4">
        <f t="shared" si="9"/>
        <v>33.904225400000001</v>
      </c>
      <c r="F63" s="9">
        <f t="shared" si="5"/>
        <v>0.74848651623555318</v>
      </c>
      <c r="G63" s="62">
        <v>4066.0911143578101</v>
      </c>
      <c r="H63" s="63">
        <v>37.733999999999995</v>
      </c>
      <c r="I63" s="9">
        <f t="shared" si="10"/>
        <v>1.1098235294117647</v>
      </c>
      <c r="J63" s="9">
        <f t="shared" si="6"/>
        <v>0.92807547569831028</v>
      </c>
      <c r="K63" s="64">
        <f t="shared" si="7"/>
        <v>0.89120294807313949</v>
      </c>
      <c r="L63" s="65">
        <f t="shared" si="4"/>
        <v>2.0430940576737708E-2</v>
      </c>
      <c r="M63" s="65">
        <f t="shared" si="11"/>
        <v>0.73695794592704211</v>
      </c>
      <c r="N63" s="4">
        <f t="shared" si="12"/>
        <v>3.281690000000026E-2</v>
      </c>
      <c r="O63" s="9">
        <f t="shared" si="13"/>
        <v>0.21071425956534673</v>
      </c>
      <c r="P63" s="9">
        <f t="shared" si="19"/>
        <v>24.590626145100977</v>
      </c>
      <c r="Q63" s="9">
        <f t="shared" si="14"/>
        <v>4.6387288842123665E-3</v>
      </c>
      <c r="R63" s="9">
        <f t="shared" si="20"/>
        <v>0.5413456498646334</v>
      </c>
      <c r="S63" s="7">
        <f t="shared" si="8"/>
        <v>0.28776514233564726</v>
      </c>
      <c r="T63" s="7">
        <f t="shared" si="15"/>
        <v>0.74848651623555318</v>
      </c>
      <c r="U63" s="37">
        <f t="shared" si="16"/>
        <v>0.73456789882855256</v>
      </c>
      <c r="V63" s="86" t="str">
        <f t="shared" si="21"/>
        <v/>
      </c>
      <c r="W63" s="87" t="str">
        <f t="shared" si="18"/>
        <v/>
      </c>
      <c r="X63" s="7"/>
    </row>
    <row r="64" spans="2:24">
      <c r="B64" s="75"/>
      <c r="C64" s="76"/>
      <c r="D64" s="61">
        <v>35</v>
      </c>
      <c r="E64" s="4">
        <f t="shared" si="9"/>
        <v>34.901408500000002</v>
      </c>
      <c r="F64" s="9">
        <f t="shared" si="5"/>
        <v>0.77050082553659882</v>
      </c>
      <c r="G64" s="62">
        <v>4185.6820294859899</v>
      </c>
      <c r="H64" s="63">
        <v>38.763999999999996</v>
      </c>
      <c r="I64" s="9">
        <f t="shared" si="10"/>
        <v>1.1075428571428569</v>
      </c>
      <c r="J64" s="9">
        <f t="shared" si="6"/>
        <v>0.92998658549169455</v>
      </c>
      <c r="K64" s="64">
        <f t="shared" si="7"/>
        <v>0.89120294807313949</v>
      </c>
      <c r="L64" s="65">
        <f t="shared" si="4"/>
        <v>2.0473012338837526E-2</v>
      </c>
      <c r="M64" s="65">
        <f t="shared" si="11"/>
        <v>0.75743095826587958</v>
      </c>
      <c r="N64" s="4">
        <f t="shared" si="12"/>
        <v>3.281690000000026E-2</v>
      </c>
      <c r="O64" s="9">
        <f t="shared" si="13"/>
        <v>0.21071425956534673</v>
      </c>
      <c r="P64" s="9">
        <f t="shared" si="19"/>
        <v>24.801340404666323</v>
      </c>
      <c r="Q64" s="9">
        <f t="shared" si="14"/>
        <v>4.6387288842123665E-3</v>
      </c>
      <c r="R64" s="9">
        <f t="shared" si="20"/>
        <v>0.54598437874884576</v>
      </c>
      <c r="S64" s="7">
        <f t="shared" si="8"/>
        <v>0.26850242164307503</v>
      </c>
      <c r="T64" s="7">
        <f t="shared" si="15"/>
        <v>0.77050082553659882</v>
      </c>
      <c r="U64" s="37">
        <f t="shared" si="16"/>
        <v>0.72083715722270469</v>
      </c>
      <c r="V64" s="86" t="str">
        <f t="shared" si="21"/>
        <v/>
      </c>
      <c r="W64" s="87" t="str">
        <f t="shared" si="18"/>
        <v/>
      </c>
      <c r="X64" s="7"/>
    </row>
    <row r="65" spans="2:24">
      <c r="B65" s="75"/>
      <c r="C65" s="76"/>
      <c r="D65" s="61">
        <v>36</v>
      </c>
      <c r="E65" s="4">
        <f t="shared" si="9"/>
        <v>35.898591600000003</v>
      </c>
      <c r="F65" s="9">
        <f t="shared" si="5"/>
        <v>0.79251513483764446</v>
      </c>
      <c r="G65" s="62">
        <v>4305.2729446141602</v>
      </c>
      <c r="H65" s="63">
        <v>39.833999999999989</v>
      </c>
      <c r="I65" s="9">
        <f t="shared" si="10"/>
        <v>1.1064999999999996</v>
      </c>
      <c r="J65" s="9">
        <f t="shared" si="6"/>
        <v>0.96701310438318444</v>
      </c>
      <c r="K65" s="64">
        <f t="shared" si="7"/>
        <v>0.92581277129927386</v>
      </c>
      <c r="L65" s="65">
        <f t="shared" si="4"/>
        <v>2.1288125578055796E-2</v>
      </c>
      <c r="M65" s="65">
        <f t="shared" si="11"/>
        <v>0.7787190838439354</v>
      </c>
      <c r="N65" s="4">
        <f t="shared" si="12"/>
        <v>7.2816899999992302E-2</v>
      </c>
      <c r="O65" s="9">
        <f t="shared" si="13"/>
        <v>0.46755053546624309</v>
      </c>
      <c r="P65" s="9">
        <f t="shared" si="19"/>
        <v>25.268890940132568</v>
      </c>
      <c r="Q65" s="9">
        <f t="shared" si="14"/>
        <v>1.0292802101623404E-2</v>
      </c>
      <c r="R65" s="9">
        <f t="shared" si="20"/>
        <v>0.55627718085046918</v>
      </c>
      <c r="S65" s="7">
        <f t="shared" si="8"/>
        <v>0.21713516646288195</v>
      </c>
      <c r="T65" s="7">
        <f t="shared" si="15"/>
        <v>0.79251513483764446</v>
      </c>
      <c r="U65" s="37">
        <f t="shared" si="16"/>
        <v>0.71434897691804067</v>
      </c>
      <c r="V65" s="86" t="str">
        <f t="shared" si="21"/>
        <v/>
      </c>
      <c r="W65" s="87" t="str">
        <f t="shared" si="18"/>
        <v/>
      </c>
      <c r="X65" s="7"/>
    </row>
    <row r="66" spans="2:24">
      <c r="B66" s="75"/>
      <c r="C66" s="76"/>
      <c r="D66" s="61">
        <v>37</v>
      </c>
      <c r="E66" s="4">
        <f t="shared" si="9"/>
        <v>36.895774699999997</v>
      </c>
      <c r="F66" s="9">
        <f t="shared" si="5"/>
        <v>0.81452944413869022</v>
      </c>
      <c r="G66" s="62">
        <v>4424.8638597423296</v>
      </c>
      <c r="H66" s="63">
        <v>40.884</v>
      </c>
      <c r="I66" s="9">
        <f t="shared" si="10"/>
        <v>1.1049729729729729</v>
      </c>
      <c r="J66" s="9">
        <f t="shared" si="6"/>
        <v>0.95024948635163931</v>
      </c>
      <c r="K66" s="64">
        <f t="shared" si="7"/>
        <v>0.90850785968621894</v>
      </c>
      <c r="L66" s="65">
        <f t="shared" si="4"/>
        <v>2.0919086105704775E-2</v>
      </c>
      <c r="M66" s="65">
        <f t="shared" si="11"/>
        <v>0.79963816994964021</v>
      </c>
      <c r="N66" s="4">
        <f t="shared" si="12"/>
        <v>5.2816900000017597E-2</v>
      </c>
      <c r="O66" s="9">
        <f t="shared" si="13"/>
        <v>0.33913239751593177</v>
      </c>
      <c r="P66" s="9">
        <f t="shared" si="19"/>
        <v>25.6080233376485</v>
      </c>
      <c r="Q66" s="9">
        <f t="shared" si="14"/>
        <v>7.4657654929208978E-3</v>
      </c>
      <c r="R66" s="9">
        <f t="shared" si="20"/>
        <v>0.56374294634339006</v>
      </c>
      <c r="S66" s="7">
        <f t="shared" si="8"/>
        <v>0.26208151474551661</v>
      </c>
      <c r="T66" s="7">
        <f t="shared" si="15"/>
        <v>0.81452944413869022</v>
      </c>
      <c r="U66" s="37">
        <f t="shared" si="16"/>
        <v>0.70499754455054786</v>
      </c>
      <c r="V66" s="86" t="str">
        <f t="shared" si="21"/>
        <v/>
      </c>
      <c r="W66" s="87" t="str">
        <f t="shared" si="18"/>
        <v/>
      </c>
      <c r="X66" s="7"/>
    </row>
    <row r="67" spans="2:24">
      <c r="B67" s="75"/>
      <c r="C67" s="76"/>
      <c r="D67" s="61">
        <v>38</v>
      </c>
      <c r="E67" s="4">
        <f t="shared" si="9"/>
        <v>37.892957799999998</v>
      </c>
      <c r="F67" s="9">
        <f t="shared" si="5"/>
        <v>0.83654375343973586</v>
      </c>
      <c r="G67" s="62">
        <v>4544.4547748704999</v>
      </c>
      <c r="H67" s="63">
        <v>41.884</v>
      </c>
      <c r="I67" s="9">
        <f t="shared" si="10"/>
        <v>1.1022105263157895</v>
      </c>
      <c r="J67" s="9">
        <f t="shared" si="6"/>
        <v>0.90726769171998844</v>
      </c>
      <c r="K67" s="64">
        <f t="shared" si="7"/>
        <v>0.86524558065353252</v>
      </c>
      <c r="L67" s="65">
        <f t="shared" si="4"/>
        <v>1.9972871584369587E-2</v>
      </c>
      <c r="M67" s="65">
        <f t="shared" si="11"/>
        <v>0.81961104153400977</v>
      </c>
      <c r="N67" s="4">
        <f t="shared" si="12"/>
        <v>2.8168999999991229E-3</v>
      </c>
      <c r="O67" s="9">
        <f t="shared" si="13"/>
        <v>1.8087052639628842E-2</v>
      </c>
      <c r="P67" s="9">
        <f t="shared" si="19"/>
        <v>25.62611039028813</v>
      </c>
      <c r="Q67" s="9">
        <f t="shared" si="14"/>
        <v>3.9817397115308404E-4</v>
      </c>
      <c r="R67" s="9">
        <f t="shared" si="20"/>
        <v>0.56414112031454311</v>
      </c>
      <c r="S67" s="7">
        <f t="shared" si="8"/>
        <v>0.27492332854056134</v>
      </c>
      <c r="T67" s="7">
        <f t="shared" si="15"/>
        <v>0.83654375343973586</v>
      </c>
      <c r="U67" s="37">
        <f t="shared" si="16"/>
        <v>0.68830346557884192</v>
      </c>
      <c r="V67" s="86" t="str">
        <f t="shared" si="21"/>
        <v/>
      </c>
      <c r="W67" s="87" t="str">
        <f t="shared" si="18"/>
        <v/>
      </c>
      <c r="X67" s="7"/>
    </row>
    <row r="68" spans="2:24">
      <c r="B68" s="75"/>
      <c r="C68" s="76"/>
      <c r="D68" s="61">
        <v>39</v>
      </c>
      <c r="E68" s="4">
        <f t="shared" si="9"/>
        <v>38.890140899999999</v>
      </c>
      <c r="F68" s="9">
        <f t="shared" si="5"/>
        <v>0.85855806274078161</v>
      </c>
      <c r="G68" s="62">
        <v>4664.0456899986702</v>
      </c>
      <c r="H68" s="63">
        <v>42.933999999999997</v>
      </c>
      <c r="I68" s="9">
        <f t="shared" si="10"/>
        <v>1.1008717948717948</v>
      </c>
      <c r="J68" s="9">
        <f t="shared" si="6"/>
        <v>0.95378953742954053</v>
      </c>
      <c r="K68" s="64">
        <f t="shared" si="7"/>
        <v>0.90850785968620662</v>
      </c>
      <c r="L68" s="65">
        <f t="shared" si="4"/>
        <v>2.0997017885075193E-2</v>
      </c>
      <c r="M68" s="65">
        <f t="shared" si="11"/>
        <v>0.84060805941908501</v>
      </c>
      <c r="N68" s="4">
        <f t="shared" si="12"/>
        <v>5.2816899999996281E-2</v>
      </c>
      <c r="O68" s="9">
        <f t="shared" si="13"/>
        <v>0.33913239751579494</v>
      </c>
      <c r="P68" s="9">
        <f t="shared" si="19"/>
        <v>25.965242787803923</v>
      </c>
      <c r="Q68" s="9">
        <f t="shared" si="14"/>
        <v>7.4657654929178854E-3</v>
      </c>
      <c r="R68" s="9">
        <f t="shared" si="20"/>
        <v>0.571606885807461</v>
      </c>
      <c r="S68" s="7">
        <f t="shared" si="8"/>
        <v>0.21713516646286393</v>
      </c>
      <c r="T68" s="7">
        <f t="shared" si="15"/>
        <v>0.85855806274078161</v>
      </c>
      <c r="U68" s="37">
        <f t="shared" si="16"/>
        <v>0.67999215496753462</v>
      </c>
      <c r="V68" s="86" t="str">
        <f t="shared" si="21"/>
        <v/>
      </c>
      <c r="W68" s="87" t="str">
        <f t="shared" si="18"/>
        <v/>
      </c>
      <c r="X68" s="7"/>
    </row>
    <row r="69" spans="2:24">
      <c r="B69" s="75"/>
      <c r="C69" s="76"/>
      <c r="D69" s="61">
        <v>40</v>
      </c>
      <c r="E69" s="4">
        <f t="shared" si="9"/>
        <v>39.887324</v>
      </c>
      <c r="F69" s="9">
        <f t="shared" si="5"/>
        <v>0.88057237204182726</v>
      </c>
      <c r="G69" s="62">
        <v>4783.6366051268396</v>
      </c>
      <c r="H69" s="63">
        <v>43.963999999999999</v>
      </c>
      <c r="I69" s="9">
        <f t="shared" si="10"/>
        <v>1.0991</v>
      </c>
      <c r="J69" s="9">
        <f t="shared" si="6"/>
        <v>0.93713037940132937</v>
      </c>
      <c r="K69" s="64">
        <f t="shared" si="7"/>
        <v>0.89120294807313949</v>
      </c>
      <c r="L69" s="65">
        <f t="shared" si="4"/>
        <v>2.0630278027547154E-2</v>
      </c>
      <c r="M69" s="65">
        <f t="shared" si="11"/>
        <v>0.86123833744663214</v>
      </c>
      <c r="N69" s="4">
        <f t="shared" si="12"/>
        <v>3.281690000000026E-2</v>
      </c>
      <c r="O69" s="9">
        <f t="shared" si="13"/>
        <v>0.21071425956534673</v>
      </c>
      <c r="P69" s="9">
        <f t="shared" si="19"/>
        <v>26.17595704736927</v>
      </c>
      <c r="Q69" s="9">
        <f t="shared" si="14"/>
        <v>4.6387288842123665E-3</v>
      </c>
      <c r="R69" s="9">
        <f t="shared" si="20"/>
        <v>0.57624561469167335</v>
      </c>
      <c r="S69" s="7">
        <f t="shared" si="8"/>
        <v>0.14650519059010345</v>
      </c>
      <c r="T69" s="7">
        <f t="shared" si="15"/>
        <v>0.88057237204182726</v>
      </c>
      <c r="U69" s="37">
        <f t="shared" si="16"/>
        <v>0.66908959998239881</v>
      </c>
      <c r="V69" s="86" t="str">
        <f t="shared" si="21"/>
        <v/>
      </c>
      <c r="W69" s="87" t="str">
        <f t="shared" si="18"/>
        <v/>
      </c>
      <c r="X69" s="7"/>
    </row>
    <row r="70" spans="2:24">
      <c r="B70" s="75"/>
      <c r="C70" s="76"/>
      <c r="D70" s="61">
        <v>41</v>
      </c>
      <c r="E70" s="4">
        <f t="shared" si="9"/>
        <v>40.8845071</v>
      </c>
      <c r="F70" s="9">
        <f t="shared" si="5"/>
        <v>0.9025866813428729</v>
      </c>
      <c r="G70" s="62">
        <v>4903.2275202550099</v>
      </c>
      <c r="H70" s="63">
        <v>45.033999999999992</v>
      </c>
      <c r="I70" s="9">
        <f t="shared" si="10"/>
        <v>1.0983902439024389</v>
      </c>
      <c r="J70" s="9">
        <f t="shared" si="6"/>
        <v>0.9741528622818254</v>
      </c>
      <c r="K70" s="64">
        <f t="shared" si="7"/>
        <v>0.92581277129927386</v>
      </c>
      <c r="L70" s="65">
        <f t="shared" si="4"/>
        <v>2.1445302416771062E-2</v>
      </c>
      <c r="M70" s="65">
        <f t="shared" si="11"/>
        <v>0.88268363986340326</v>
      </c>
      <c r="N70" s="4">
        <f t="shared" si="12"/>
        <v>7.2816899999992302E-2</v>
      </c>
      <c r="O70" s="9">
        <f t="shared" si="13"/>
        <v>0.46755053546624309</v>
      </c>
      <c r="P70" s="9">
        <f t="shared" si="19"/>
        <v>26.643507582835515</v>
      </c>
      <c r="Q70" s="9">
        <f t="shared" si="14"/>
        <v>1.0292802101623404E-2</v>
      </c>
      <c r="R70" s="9">
        <f t="shared" si="20"/>
        <v>0.58653841679329677</v>
      </c>
      <c r="S70" s="7">
        <f t="shared" si="8"/>
        <v>0.1079797492049914</v>
      </c>
      <c r="T70" s="7">
        <f t="shared" si="15"/>
        <v>0.9025866813428729</v>
      </c>
      <c r="U70" s="37">
        <f t="shared" si="16"/>
        <v>0.66449449191565912</v>
      </c>
      <c r="V70" s="86" t="str">
        <f t="shared" si="21"/>
        <v/>
      </c>
      <c r="W70" s="87" t="str">
        <f t="shared" si="18"/>
        <v/>
      </c>
      <c r="X70" s="7"/>
    </row>
    <row r="71" spans="2:24">
      <c r="B71" s="75"/>
      <c r="C71" s="76"/>
      <c r="D71" s="61">
        <v>42</v>
      </c>
      <c r="E71" s="4">
        <f t="shared" si="9"/>
        <v>41.881690200000001</v>
      </c>
      <c r="F71" s="9">
        <f t="shared" si="5"/>
        <v>0.92460099064391865</v>
      </c>
      <c r="G71" s="62">
        <v>5022.8184353831803</v>
      </c>
      <c r="H71" s="63">
        <v>46.033999999999992</v>
      </c>
      <c r="I71" s="9">
        <f t="shared" si="10"/>
        <v>1.0960476190476189</v>
      </c>
      <c r="J71" s="9">
        <f t="shared" si="6"/>
        <v>0.91236911847764701</v>
      </c>
      <c r="K71" s="64">
        <f t="shared" si="7"/>
        <v>0.86524558065353252</v>
      </c>
      <c r="L71" s="65">
        <f t="shared" si="4"/>
        <v>2.0085175970889314E-2</v>
      </c>
      <c r="M71" s="65">
        <f t="shared" si="11"/>
        <v>0.90276881583429258</v>
      </c>
      <c r="N71" s="4">
        <f t="shared" si="12"/>
        <v>2.8168999999991229E-3</v>
      </c>
      <c r="O71" s="9">
        <f t="shared" si="13"/>
        <v>1.8087052639628842E-2</v>
      </c>
      <c r="P71" s="9">
        <f t="shared" si="19"/>
        <v>26.661594635475144</v>
      </c>
      <c r="Q71" s="9">
        <f t="shared" si="14"/>
        <v>3.9817397115308404E-4</v>
      </c>
      <c r="R71" s="9">
        <f t="shared" si="20"/>
        <v>0.58693659076444982</v>
      </c>
      <c r="S71" s="7">
        <f t="shared" si="8"/>
        <v>0.13366337679508125</v>
      </c>
      <c r="T71" s="7">
        <f t="shared" si="15"/>
        <v>0.92460099064391865</v>
      </c>
      <c r="U71" s="37">
        <f t="shared" si="16"/>
        <v>0.65015160079719103</v>
      </c>
      <c r="V71" s="86" t="str">
        <f t="shared" si="21"/>
        <v/>
      </c>
      <c r="W71" s="87" t="str">
        <f t="shared" si="18"/>
        <v/>
      </c>
      <c r="X71" s="7"/>
    </row>
    <row r="72" spans="2:24">
      <c r="B72" s="75"/>
      <c r="C72" s="76"/>
      <c r="D72" s="61">
        <v>43</v>
      </c>
      <c r="E72" s="4">
        <f t="shared" si="9"/>
        <v>42.878873300000002</v>
      </c>
      <c r="F72" s="9">
        <f t="shared" si="5"/>
        <v>0.94661529994496429</v>
      </c>
      <c r="G72" s="62">
        <v>5142.4093505113497</v>
      </c>
      <c r="H72" s="63">
        <v>47.054000000000002</v>
      </c>
      <c r="I72" s="9">
        <f t="shared" si="10"/>
        <v>1.0942790697674418</v>
      </c>
      <c r="J72" s="9">
        <f t="shared" si="6"/>
        <v>0.93212054235560082</v>
      </c>
      <c r="K72" s="64">
        <f t="shared" si="7"/>
        <v>0.88255049226661197</v>
      </c>
      <c r="L72" s="65">
        <f t="shared" si="4"/>
        <v>2.0519989925274647E-2</v>
      </c>
      <c r="M72" s="65">
        <f t="shared" si="11"/>
        <v>0.92328880575956718</v>
      </c>
      <c r="N72" s="4">
        <f t="shared" si="12"/>
        <v>2.2816900000009355E-2</v>
      </c>
      <c r="O72" s="9">
        <f t="shared" si="13"/>
        <v>0.14650519059016828</v>
      </c>
      <c r="P72" s="9">
        <f t="shared" si="19"/>
        <v>26.808099826065312</v>
      </c>
      <c r="Q72" s="9">
        <f t="shared" si="14"/>
        <v>3.2252105798606118E-3</v>
      </c>
      <c r="R72" s="9">
        <f t="shared" si="20"/>
        <v>0.5901618013443104</v>
      </c>
      <c r="S72" s="7">
        <f t="shared" si="8"/>
        <v>0.20429335266781909</v>
      </c>
      <c r="T72" s="7">
        <f t="shared" si="15"/>
        <v>0.94661529994496429</v>
      </c>
      <c r="U72" s="37">
        <f t="shared" si="16"/>
        <v>0.63919523085606855</v>
      </c>
      <c r="V72" s="86" t="str">
        <f t="shared" si="21"/>
        <v/>
      </c>
      <c r="W72" s="87" t="str">
        <f t="shared" si="18"/>
        <v/>
      </c>
      <c r="X72" s="7"/>
    </row>
    <row r="73" spans="2:24">
      <c r="B73" s="75"/>
      <c r="C73" s="76"/>
      <c r="D73" s="61">
        <v>44</v>
      </c>
      <c r="E73" s="4">
        <f t="shared" si="9"/>
        <v>43.876056399999996</v>
      </c>
      <c r="F73" s="9">
        <f t="shared" si="5"/>
        <v>0.96862960924600994</v>
      </c>
      <c r="G73" s="62">
        <v>5262.00026563952</v>
      </c>
      <c r="H73" s="63">
        <v>48.053999999999988</v>
      </c>
      <c r="I73" s="9">
        <f t="shared" si="10"/>
        <v>1.0921363636363635</v>
      </c>
      <c r="J73" s="9">
        <f t="shared" si="6"/>
        <v>0.91563657551919464</v>
      </c>
      <c r="K73" s="64">
        <f t="shared" si="7"/>
        <v>0.8652455806535202</v>
      </c>
      <c r="L73" s="65">
        <f t="shared" si="4"/>
        <v>2.0157106780829822E-2</v>
      </c>
      <c r="M73" s="65">
        <f t="shared" si="11"/>
        <v>0.943445912540397</v>
      </c>
      <c r="N73" s="4">
        <f t="shared" si="12"/>
        <v>2.8168999999920175E-3</v>
      </c>
      <c r="O73" s="9">
        <f t="shared" si="13"/>
        <v>1.8087052639583219E-2</v>
      </c>
      <c r="P73" s="9">
        <f t="shared" si="19"/>
        <v>26.826186878704895</v>
      </c>
      <c r="Q73" s="9">
        <f t="shared" si="14"/>
        <v>3.9817397115207969E-4</v>
      </c>
      <c r="R73" s="9">
        <f t="shared" si="20"/>
        <v>0.59055997531546245</v>
      </c>
      <c r="S73" s="7">
        <f t="shared" si="8"/>
        <v>0.24923970095048995</v>
      </c>
      <c r="T73" s="7">
        <f t="shared" si="15"/>
        <v>0.96862960924600994</v>
      </c>
      <c r="U73" s="37">
        <f t="shared" si="16"/>
        <v>0.62596060618384997</v>
      </c>
      <c r="V73" s="86" t="str">
        <f t="shared" si="21"/>
        <v/>
      </c>
      <c r="W73" s="87" t="str">
        <f t="shared" si="18"/>
        <v/>
      </c>
      <c r="X73" s="7"/>
    </row>
    <row r="74" spans="2:24">
      <c r="B74" s="75"/>
      <c r="C74" s="76"/>
      <c r="D74" s="61">
        <v>45</v>
      </c>
      <c r="E74" s="4">
        <f t="shared" si="9"/>
        <v>44.873239499999997</v>
      </c>
      <c r="F74" s="9">
        <f t="shared" si="5"/>
        <v>0.99064391854705569</v>
      </c>
      <c r="G74" s="62">
        <v>5381.5911807677003</v>
      </c>
      <c r="H74" s="63">
        <v>49.094000000000008</v>
      </c>
      <c r="I74" s="9">
        <f t="shared" si="10"/>
        <v>1.090977777777778</v>
      </c>
      <c r="J74" s="9">
        <f t="shared" si="6"/>
        <v>0.95327331242108826</v>
      </c>
      <c r="K74" s="64">
        <f t="shared" si="7"/>
        <v>0.89985540387969154</v>
      </c>
      <c r="L74" s="65">
        <f t="shared" si="4"/>
        <v>2.098565354807019E-2</v>
      </c>
      <c r="M74" s="65">
        <f t="shared" si="11"/>
        <v>0.96443156608846714</v>
      </c>
      <c r="N74" s="4">
        <f t="shared" si="12"/>
        <v>4.2816900000019587E-2</v>
      </c>
      <c r="O74" s="9">
        <f t="shared" si="13"/>
        <v>0.27492332854070772</v>
      </c>
      <c r="P74" s="9">
        <f t="shared" si="19"/>
        <v>27.101110207245604</v>
      </c>
      <c r="Q74" s="9">
        <f t="shared" si="14"/>
        <v>6.0522471885681396E-3</v>
      </c>
      <c r="R74" s="9">
        <f t="shared" si="20"/>
        <v>0.59661222250403056</v>
      </c>
      <c r="S74" s="7">
        <f t="shared" si="8"/>
        <v>0.25566060784798944</v>
      </c>
      <c r="T74" s="7">
        <f t="shared" si="15"/>
        <v>0.99064391854705569</v>
      </c>
      <c r="U74" s="37">
        <f t="shared" si="16"/>
        <v>0.61861540360376743</v>
      </c>
      <c r="V74" s="86" t="str">
        <f t="shared" si="21"/>
        <v/>
      </c>
      <c r="W74" s="87" t="str">
        <f t="shared" si="18"/>
        <v/>
      </c>
      <c r="X74" s="7"/>
    </row>
    <row r="75" spans="2:24">
      <c r="B75" s="75"/>
      <c r="C75" s="76"/>
      <c r="D75" s="61">
        <v>46</v>
      </c>
      <c r="E75" s="4">
        <f t="shared" si="9"/>
        <v>45.870422599999998</v>
      </c>
      <c r="F75" s="9">
        <f t="shared" si="5"/>
        <v>1.0126582278481013</v>
      </c>
      <c r="G75" s="62">
        <v>5501.1820958958697</v>
      </c>
      <c r="H75" s="63">
        <v>50.103999999999999</v>
      </c>
      <c r="I75" s="9">
        <f t="shared" si="10"/>
        <v>1.0892173913043479</v>
      </c>
      <c r="J75" s="9">
        <f t="shared" si="6"/>
        <v>0.92727127574643897</v>
      </c>
      <c r="K75" s="64">
        <f t="shared" si="7"/>
        <v>0.87389803646005992</v>
      </c>
      <c r="L75" s="65">
        <f t="shared" si="4"/>
        <v>2.0413236670257327E-2</v>
      </c>
      <c r="M75" s="65">
        <f t="shared" si="11"/>
        <v>0.98484480275872444</v>
      </c>
      <c r="N75" s="4">
        <f t="shared" si="12"/>
        <v>1.2816899999990028E-2</v>
      </c>
      <c r="O75" s="9">
        <f t="shared" si="13"/>
        <v>8.2296121614807302E-2</v>
      </c>
      <c r="P75" s="9">
        <f t="shared" si="19"/>
        <v>27.183406328860411</v>
      </c>
      <c r="Q75" s="9">
        <f t="shared" si="14"/>
        <v>1.8116922755048389E-3</v>
      </c>
      <c r="R75" s="9">
        <f t="shared" si="20"/>
        <v>0.59842391477953538</v>
      </c>
      <c r="S75" s="7">
        <f t="shared" si="8"/>
        <v>0.23639788715541737</v>
      </c>
      <c r="T75" s="7">
        <f t="shared" si="15"/>
        <v>1.0126582278481013</v>
      </c>
      <c r="U75" s="37">
        <f t="shared" si="16"/>
        <v>0.60763270832444283</v>
      </c>
      <c r="V75" s="86" t="str">
        <f t="shared" si="21"/>
        <v/>
      </c>
      <c r="W75" s="87" t="str">
        <f t="shared" si="18"/>
        <v/>
      </c>
      <c r="X75" s="7"/>
    </row>
    <row r="76" spans="2:24">
      <c r="B76" s="75"/>
      <c r="C76" s="76"/>
      <c r="D76" s="61">
        <v>47</v>
      </c>
      <c r="E76" s="4">
        <f t="shared" si="9"/>
        <v>46.867605699999999</v>
      </c>
      <c r="F76" s="9">
        <f t="shared" si="5"/>
        <v>1.034672537149147</v>
      </c>
      <c r="G76" s="62">
        <v>5620.77301102404</v>
      </c>
      <c r="H76" s="63">
        <v>51.173999999999992</v>
      </c>
      <c r="I76" s="9">
        <f t="shared" si="10"/>
        <v>1.0888085106382976</v>
      </c>
      <c r="J76" s="9">
        <f t="shared" si="6"/>
        <v>0.98272560284518873</v>
      </c>
      <c r="K76" s="64">
        <f t="shared" si="7"/>
        <v>0.92581277129927386</v>
      </c>
      <c r="L76" s="65">
        <f t="shared" si="4"/>
        <v>2.1634025379090562E-2</v>
      </c>
      <c r="M76" s="65">
        <f t="shared" si="11"/>
        <v>1.006478828137815</v>
      </c>
      <c r="N76" s="4">
        <f t="shared" si="12"/>
        <v>7.2816899999992302E-2</v>
      </c>
      <c r="O76" s="9">
        <f t="shared" si="13"/>
        <v>0.46755053546624309</v>
      </c>
      <c r="P76" s="9">
        <f t="shared" si="19"/>
        <v>27.650956864326655</v>
      </c>
      <c r="Q76" s="9">
        <f t="shared" si="14"/>
        <v>1.0292802101623404E-2</v>
      </c>
      <c r="R76" s="9">
        <f t="shared" si="20"/>
        <v>0.6087167168811588</v>
      </c>
      <c r="S76" s="7">
        <f t="shared" si="8"/>
        <v>0.19145153887277391</v>
      </c>
      <c r="T76" s="7">
        <f t="shared" si="15"/>
        <v>1.034672537149147</v>
      </c>
      <c r="U76" s="37">
        <f t="shared" si="16"/>
        <v>0.60479833242732506</v>
      </c>
      <c r="V76" s="86" t="str">
        <f t="shared" si="21"/>
        <v/>
      </c>
      <c r="W76" s="87" t="str">
        <f t="shared" si="18"/>
        <v/>
      </c>
      <c r="X76" s="7"/>
    </row>
    <row r="77" spans="2:24">
      <c r="B77" s="75"/>
      <c r="C77" s="76"/>
      <c r="D77" s="61">
        <v>48</v>
      </c>
      <c r="E77" s="4">
        <f t="shared" si="9"/>
        <v>47.864788799999999</v>
      </c>
      <c r="F77" s="9">
        <f t="shared" si="5"/>
        <v>1.0566868464501926</v>
      </c>
      <c r="G77" s="62">
        <v>5740.3639261522103</v>
      </c>
      <c r="H77" s="63">
        <v>52.194000000000003</v>
      </c>
      <c r="I77" s="9">
        <f t="shared" si="10"/>
        <v>1.087375</v>
      </c>
      <c r="J77" s="9">
        <f t="shared" si="6"/>
        <v>0.93803885504081874</v>
      </c>
      <c r="K77" s="64">
        <f t="shared" si="7"/>
        <v>0.88255049226661197</v>
      </c>
      <c r="L77" s="65">
        <f t="shared" si="4"/>
        <v>2.0650277491267337E-2</v>
      </c>
      <c r="M77" s="65">
        <f t="shared" si="11"/>
        <v>1.0271291056290823</v>
      </c>
      <c r="N77" s="4">
        <f t="shared" si="12"/>
        <v>2.2816900000009355E-2</v>
      </c>
      <c r="O77" s="9">
        <f t="shared" si="13"/>
        <v>0.14650519059016828</v>
      </c>
      <c r="P77" s="9">
        <f t="shared" si="19"/>
        <v>27.797462054916824</v>
      </c>
      <c r="Q77" s="9">
        <f t="shared" si="14"/>
        <v>3.2252105798606118E-3</v>
      </c>
      <c r="R77" s="9">
        <f t="shared" si="20"/>
        <v>0.61194192746101939</v>
      </c>
      <c r="S77" s="7">
        <f t="shared" si="8"/>
        <v>0.17860972507772016</v>
      </c>
      <c r="T77" s="7">
        <f t="shared" si="15"/>
        <v>1.0566868464501926</v>
      </c>
      <c r="U77" s="37">
        <f t="shared" si="16"/>
        <v>0.59577897667131663</v>
      </c>
      <c r="V77" s="86" t="str">
        <f t="shared" si="21"/>
        <v/>
      </c>
      <c r="W77" s="87" t="str">
        <f t="shared" si="18"/>
        <v/>
      </c>
      <c r="X77" s="7"/>
    </row>
    <row r="78" spans="2:24">
      <c r="B78" s="75"/>
      <c r="C78" s="76"/>
      <c r="D78" s="61">
        <v>49</v>
      </c>
      <c r="E78" s="4">
        <f t="shared" si="9"/>
        <v>48.8619719</v>
      </c>
      <c r="F78" s="9">
        <f t="shared" si="5"/>
        <v>1.0787011557512385</v>
      </c>
      <c r="G78" s="62">
        <v>5859.9548412803797</v>
      </c>
      <c r="H78" s="63">
        <v>53.233999999999995</v>
      </c>
      <c r="I78" s="9">
        <f t="shared" si="10"/>
        <v>1.086408163265306</v>
      </c>
      <c r="J78" s="9">
        <f t="shared" si="6"/>
        <v>0.95728293947476462</v>
      </c>
      <c r="K78" s="64">
        <f t="shared" si="7"/>
        <v>0.89985540387966689</v>
      </c>
      <c r="L78" s="65">
        <f t="shared" si="4"/>
        <v>2.1073922718211662E-2</v>
      </c>
      <c r="M78" s="65">
        <f t="shared" si="11"/>
        <v>1.0482030283472941</v>
      </c>
      <c r="N78" s="4">
        <f t="shared" si="12"/>
        <v>4.2816899999991165E-2</v>
      </c>
      <c r="O78" s="9">
        <f t="shared" si="13"/>
        <v>0.2749233285405252</v>
      </c>
      <c r="P78" s="9">
        <f t="shared" si="19"/>
        <v>28.072385383457348</v>
      </c>
      <c r="Q78" s="9">
        <f t="shared" si="14"/>
        <v>6.0522471885641211E-3</v>
      </c>
      <c r="R78" s="9">
        <f t="shared" si="20"/>
        <v>0.61799417464958351</v>
      </c>
      <c r="S78" s="7">
        <f t="shared" si="8"/>
        <v>0.13284946263671671</v>
      </c>
      <c r="T78" s="7">
        <f t="shared" si="15"/>
        <v>1.0787011557512385</v>
      </c>
      <c r="U78" s="37">
        <f t="shared" si="16"/>
        <v>0.58957487999627078</v>
      </c>
      <c r="V78" s="86" t="str">
        <f t="shared" si="21"/>
        <v/>
      </c>
      <c r="W78" s="87" t="str">
        <f t="shared" si="18"/>
        <v/>
      </c>
      <c r="X78" s="7"/>
    </row>
    <row r="79" spans="2:24">
      <c r="B79" s="75"/>
      <c r="C79" s="76"/>
      <c r="D79" s="61">
        <v>50</v>
      </c>
      <c r="E79" s="4">
        <f t="shared" si="9"/>
        <v>49.859155000000001</v>
      </c>
      <c r="F79" s="9">
        <f t="shared" si="5"/>
        <v>1.1007154650522841</v>
      </c>
      <c r="G79" s="62">
        <v>5979.54575640855</v>
      </c>
      <c r="H79" s="63">
        <v>54.243999999999986</v>
      </c>
      <c r="I79" s="9">
        <f t="shared" si="10"/>
        <v>1.0848799999999996</v>
      </c>
      <c r="J79" s="9">
        <f t="shared" si="6"/>
        <v>0.93097854140549297</v>
      </c>
      <c r="K79" s="64">
        <f t="shared" si="7"/>
        <v>0.87389803646005992</v>
      </c>
      <c r="L79" s="65">
        <f t="shared" si="4"/>
        <v>2.0494849563136887E-2</v>
      </c>
      <c r="M79" s="65">
        <f t="shared" si="11"/>
        <v>1.068697877910431</v>
      </c>
      <c r="N79" s="4">
        <f t="shared" si="12"/>
        <v>1.2816899999990028E-2</v>
      </c>
      <c r="O79" s="9">
        <f t="shared" si="13"/>
        <v>8.2296121614807302E-2</v>
      </c>
      <c r="P79" s="9">
        <f t="shared" si="19"/>
        <v>28.154681505072155</v>
      </c>
      <c r="Q79" s="9">
        <f t="shared" si="14"/>
        <v>1.8116922755048389E-3</v>
      </c>
      <c r="R79" s="9">
        <f t="shared" si="20"/>
        <v>0.61980586692508832</v>
      </c>
      <c r="S79" s="7">
        <f t="shared" si="8"/>
        <v>0.13565295900630461</v>
      </c>
      <c r="T79" s="7">
        <f t="shared" si="15"/>
        <v>1.1007154650522841</v>
      </c>
      <c r="U79" s="37">
        <f t="shared" si="16"/>
        <v>0.57996359844651535</v>
      </c>
      <c r="V79" s="86" t="str">
        <f t="shared" si="21"/>
        <v/>
      </c>
      <c r="W79" s="87" t="str">
        <f t="shared" si="18"/>
        <v/>
      </c>
      <c r="X79" s="7"/>
    </row>
    <row r="80" spans="2:24">
      <c r="B80" s="75"/>
      <c r="C80" s="76"/>
      <c r="D80" s="61">
        <v>51</v>
      </c>
      <c r="E80" s="4">
        <f t="shared" si="9"/>
        <v>50.856338100000002</v>
      </c>
      <c r="F80" s="9">
        <f t="shared" si="5"/>
        <v>1.1227297743533298</v>
      </c>
      <c r="G80" s="62">
        <v>6099.1366715367203</v>
      </c>
      <c r="H80" s="63">
        <v>55.284000000000006</v>
      </c>
      <c r="I80" s="9">
        <f t="shared" si="10"/>
        <v>1.0840000000000001</v>
      </c>
      <c r="J80" s="9">
        <f t="shared" si="6"/>
        <v>0.95940959409595972</v>
      </c>
      <c r="K80" s="64">
        <f t="shared" si="7"/>
        <v>0.89985540387969154</v>
      </c>
      <c r="L80" s="65">
        <f t="shared" si="4"/>
        <v>2.1120739550819147E-2</v>
      </c>
      <c r="M80" s="65">
        <f t="shared" si="11"/>
        <v>1.0898186174612501</v>
      </c>
      <c r="N80" s="4">
        <f t="shared" si="12"/>
        <v>4.2816900000019587E-2</v>
      </c>
      <c r="O80" s="9">
        <f t="shared" si="13"/>
        <v>0.27492332854070772</v>
      </c>
      <c r="P80" s="9">
        <f t="shared" si="19"/>
        <v>28.429604833612864</v>
      </c>
      <c r="Q80" s="9">
        <f t="shared" si="14"/>
        <v>6.0522471885681396E-3</v>
      </c>
      <c r="R80" s="9">
        <f t="shared" si="20"/>
        <v>0.62585811411365644</v>
      </c>
      <c r="S80" s="7">
        <f t="shared" si="8"/>
        <v>0.12281114521121408</v>
      </c>
      <c r="T80" s="7">
        <f t="shared" si="15"/>
        <v>1.1227297743533298</v>
      </c>
      <c r="U80" s="37">
        <f t="shared" si="16"/>
        <v>0.57427731925850467</v>
      </c>
      <c r="V80" s="86" t="str">
        <f t="shared" si="21"/>
        <v/>
      </c>
      <c r="W80" s="87" t="str">
        <f t="shared" si="18"/>
        <v/>
      </c>
      <c r="X80" s="7"/>
    </row>
    <row r="81" spans="2:24">
      <c r="B81" s="75"/>
      <c r="C81" s="76"/>
      <c r="D81" s="61">
        <v>52</v>
      </c>
      <c r="E81" s="4">
        <f t="shared" si="9"/>
        <v>51.853521200000003</v>
      </c>
      <c r="F81" s="9">
        <f t="shared" si="5"/>
        <v>1.1447440836543754</v>
      </c>
      <c r="G81" s="62">
        <v>6218.7275866648897</v>
      </c>
      <c r="H81" s="63">
        <v>56.293999999999997</v>
      </c>
      <c r="I81" s="9">
        <f t="shared" si="10"/>
        <v>1.0825769230769231</v>
      </c>
      <c r="J81" s="9">
        <f t="shared" si="6"/>
        <v>0.93295910754253608</v>
      </c>
      <c r="K81" s="64">
        <f t="shared" si="7"/>
        <v>0.87389803646005992</v>
      </c>
      <c r="L81" s="65">
        <f t="shared" si="4"/>
        <v>2.0538450358668931E-2</v>
      </c>
      <c r="M81" s="65">
        <f t="shared" si="11"/>
        <v>1.1103570678199191</v>
      </c>
      <c r="N81" s="4">
        <f t="shared" si="12"/>
        <v>1.2816899999990028E-2</v>
      </c>
      <c r="O81" s="9">
        <f t="shared" si="13"/>
        <v>8.2296121614807302E-2</v>
      </c>
      <c r="P81" s="9">
        <f t="shared" si="19"/>
        <v>28.51190095522767</v>
      </c>
      <c r="Q81" s="9">
        <f t="shared" si="14"/>
        <v>1.8116922755048389E-3</v>
      </c>
      <c r="R81" s="9">
        <f t="shared" si="20"/>
        <v>0.62766980638916126</v>
      </c>
      <c r="S81" s="7">
        <f t="shared" si="8"/>
        <v>0.15853309022676976</v>
      </c>
      <c r="T81" s="7">
        <f t="shared" si="15"/>
        <v>1.1447440836543754</v>
      </c>
      <c r="U81" s="37">
        <f t="shared" si="16"/>
        <v>0.56528645116073473</v>
      </c>
      <c r="V81" s="86" t="str">
        <f t="shared" si="21"/>
        <v/>
      </c>
      <c r="W81" s="87" t="str">
        <f t="shared" si="18"/>
        <v/>
      </c>
      <c r="X81" s="7"/>
    </row>
    <row r="82" spans="2:24">
      <c r="B82" s="75"/>
      <c r="C82" s="76"/>
      <c r="D82" s="61">
        <v>53</v>
      </c>
      <c r="E82" s="4">
        <f t="shared" si="9"/>
        <v>52.850704299999997</v>
      </c>
      <c r="F82" s="9">
        <f t="shared" si="5"/>
        <v>1.1667583929554211</v>
      </c>
      <c r="G82" s="62">
        <v>6338.31850179306</v>
      </c>
      <c r="H82" s="63">
        <v>57.284000000000006</v>
      </c>
      <c r="I82" s="9">
        <f t="shared" si="10"/>
        <v>1.0808301886792453</v>
      </c>
      <c r="J82" s="9">
        <f t="shared" si="6"/>
        <v>0.9159625724460666</v>
      </c>
      <c r="K82" s="64">
        <f t="shared" si="7"/>
        <v>0.85659312484700501</v>
      </c>
      <c r="L82" s="65">
        <f t="shared" si="4"/>
        <v>2.0164283378009174E-2</v>
      </c>
      <c r="M82" s="65">
        <f t="shared" si="11"/>
        <v>1.1305213511979282</v>
      </c>
      <c r="N82" s="4">
        <f t="shared" si="12"/>
        <v>7.1830999999846767E-3</v>
      </c>
      <c r="O82" s="9">
        <f t="shared" si="13"/>
        <v>4.6122016335504001E-2</v>
      </c>
      <c r="P82" s="9">
        <f t="shared" si="19"/>
        <v>28.558022971563172</v>
      </c>
      <c r="Q82" s="9">
        <f t="shared" si="14"/>
        <v>1.0153443331976666E-3</v>
      </c>
      <c r="R82" s="9">
        <f t="shared" si="20"/>
        <v>0.62868515072235898</v>
      </c>
      <c r="S82" s="7">
        <f t="shared" si="8"/>
        <v>0.15292609748759389</v>
      </c>
      <c r="T82" s="7">
        <f t="shared" si="15"/>
        <v>1.1667583929554211</v>
      </c>
      <c r="U82" s="37">
        <f t="shared" si="16"/>
        <v>0.55610197017171659</v>
      </c>
      <c r="V82" s="86" t="str">
        <f t="shared" si="21"/>
        <v/>
      </c>
      <c r="W82" s="87" t="str">
        <f t="shared" si="18"/>
        <v/>
      </c>
      <c r="X82" s="7"/>
    </row>
    <row r="83" spans="2:24">
      <c r="B83" s="75"/>
      <c r="C83" s="76"/>
      <c r="D83" s="61">
        <v>54</v>
      </c>
      <c r="E83" s="4">
        <f t="shared" si="9"/>
        <v>53.847887399999998</v>
      </c>
      <c r="F83" s="9">
        <f t="shared" si="5"/>
        <v>1.1887727022564667</v>
      </c>
      <c r="G83" s="62">
        <v>6457.9094169212303</v>
      </c>
      <c r="H83" s="63">
        <v>58.314000000000007</v>
      </c>
      <c r="I83" s="9">
        <f t="shared" si="10"/>
        <v>1.0798888888888891</v>
      </c>
      <c r="J83" s="9">
        <f t="shared" si="6"/>
        <v>0.95380183146414321</v>
      </c>
      <c r="K83" s="64">
        <f t="shared" si="7"/>
        <v>0.89120294807313949</v>
      </c>
      <c r="L83" s="65">
        <f t="shared" si="4"/>
        <v>2.0997288529755492E-2</v>
      </c>
      <c r="M83" s="65">
        <f t="shared" si="11"/>
        <v>1.1515186397276838</v>
      </c>
      <c r="N83" s="4">
        <f t="shared" si="12"/>
        <v>3.281690000000026E-2</v>
      </c>
      <c r="O83" s="9">
        <f t="shared" si="13"/>
        <v>0.21071425956534673</v>
      </c>
      <c r="P83" s="9">
        <f t="shared" si="19"/>
        <v>28.768737231128519</v>
      </c>
      <c r="Q83" s="9">
        <f t="shared" si="14"/>
        <v>4.6387288842123665E-3</v>
      </c>
      <c r="R83" s="9">
        <f t="shared" si="20"/>
        <v>0.63332387960657133</v>
      </c>
      <c r="S83" s="7">
        <f t="shared" si="8"/>
        <v>0.14008428369255824</v>
      </c>
      <c r="T83" s="7">
        <f t="shared" si="15"/>
        <v>1.1887727022564667</v>
      </c>
      <c r="U83" s="37">
        <f t="shared" si="16"/>
        <v>0.54999012413411086</v>
      </c>
      <c r="V83" s="86" t="str">
        <f t="shared" si="21"/>
        <v/>
      </c>
      <c r="W83" s="87" t="str">
        <f t="shared" si="18"/>
        <v/>
      </c>
      <c r="X83" s="7"/>
    </row>
    <row r="84" spans="2:24">
      <c r="B84" s="75"/>
      <c r="C84" s="76"/>
      <c r="D84" s="61">
        <v>55</v>
      </c>
      <c r="E84" s="4">
        <f t="shared" si="9"/>
        <v>54.845070499999999</v>
      </c>
      <c r="F84" s="9">
        <f t="shared" si="5"/>
        <v>1.2107870115575126</v>
      </c>
      <c r="G84" s="62">
        <v>6577.5003320494097</v>
      </c>
      <c r="H84" s="63">
        <v>59.333999999999989</v>
      </c>
      <c r="I84" s="9">
        <f t="shared" si="10"/>
        <v>1.0787999999999998</v>
      </c>
      <c r="J84" s="9">
        <f t="shared" si="6"/>
        <v>0.94549499443824814</v>
      </c>
      <c r="K84" s="64">
        <f t="shared" si="7"/>
        <v>0.88255049226658744</v>
      </c>
      <c r="L84" s="65">
        <f t="shared" si="4"/>
        <v>2.0814419250154061E-2</v>
      </c>
      <c r="M84" s="65">
        <f t="shared" si="11"/>
        <v>1.1723330589778378</v>
      </c>
      <c r="N84" s="4">
        <f t="shared" si="12"/>
        <v>2.2816899999980933E-2</v>
      </c>
      <c r="O84" s="9">
        <f t="shared" si="13"/>
        <v>0.14650519058998579</v>
      </c>
      <c r="P84" s="9">
        <f t="shared" si="19"/>
        <v>28.915242421718503</v>
      </c>
      <c r="Q84" s="9">
        <f t="shared" si="14"/>
        <v>3.2252105798565942E-3</v>
      </c>
      <c r="R84" s="9">
        <f t="shared" si="20"/>
        <v>0.63654909018642791</v>
      </c>
      <c r="S84" s="7">
        <f t="shared" si="8"/>
        <v>0.13284946263670658</v>
      </c>
      <c r="T84" s="7">
        <f t="shared" si="15"/>
        <v>1.2107870115575126</v>
      </c>
      <c r="U84" s="37">
        <f t="shared" si="16"/>
        <v>0.54297632000707874</v>
      </c>
      <c r="V84" s="86" t="str">
        <f t="shared" si="21"/>
        <v/>
      </c>
      <c r="W84" s="87" t="str">
        <f t="shared" si="18"/>
        <v/>
      </c>
      <c r="X84" s="7"/>
    </row>
    <row r="85" spans="2:24">
      <c r="B85" s="75"/>
      <c r="C85" s="76"/>
      <c r="D85" s="61">
        <v>56</v>
      </c>
      <c r="E85" s="4">
        <f t="shared" si="9"/>
        <v>55.842253599999999</v>
      </c>
      <c r="F85" s="9">
        <f t="shared" si="5"/>
        <v>1.2328013208585582</v>
      </c>
      <c r="G85" s="62">
        <v>6697.09124717758</v>
      </c>
      <c r="H85" s="63">
        <v>60.36399999999999</v>
      </c>
      <c r="I85" s="9">
        <f t="shared" si="10"/>
        <v>1.0779285714285713</v>
      </c>
      <c r="J85" s="9">
        <f t="shared" si="6"/>
        <v>0.95553641243125154</v>
      </c>
      <c r="K85" s="64">
        <f t="shared" si="7"/>
        <v>0.89120294807313949</v>
      </c>
      <c r="L85" s="65">
        <f t="shared" si="4"/>
        <v>2.1035474131673122E-2</v>
      </c>
      <c r="M85" s="65">
        <f t="shared" si="11"/>
        <v>1.193368533109511</v>
      </c>
      <c r="N85" s="4">
        <f t="shared" si="12"/>
        <v>3.281690000000026E-2</v>
      </c>
      <c r="O85" s="9">
        <f t="shared" si="13"/>
        <v>0.21071425956534673</v>
      </c>
      <c r="P85" s="9">
        <f t="shared" si="19"/>
        <v>29.125956681283849</v>
      </c>
      <c r="Q85" s="9">
        <f t="shared" si="14"/>
        <v>4.6387288842123665E-3</v>
      </c>
      <c r="R85" s="9">
        <f t="shared" si="20"/>
        <v>0.64118781907064026</v>
      </c>
      <c r="S85" s="7">
        <f t="shared" si="8"/>
        <v>0.12923205210875341</v>
      </c>
      <c r="T85" s="7">
        <f t="shared" si="15"/>
        <v>1.2328013208585582</v>
      </c>
      <c r="U85" s="37">
        <f t="shared" si="16"/>
        <v>0.53729237974787525</v>
      </c>
      <c r="V85" s="86" t="str">
        <f t="shared" si="21"/>
        <v/>
      </c>
      <c r="W85" s="87" t="str">
        <f t="shared" si="18"/>
        <v/>
      </c>
      <c r="X85" s="7"/>
    </row>
    <row r="86" spans="2:24">
      <c r="B86" s="75"/>
      <c r="C86" s="76"/>
      <c r="D86" s="61">
        <v>57</v>
      </c>
      <c r="E86" s="4">
        <f t="shared" si="9"/>
        <v>56.8394367</v>
      </c>
      <c r="F86" s="9">
        <f t="shared" si="5"/>
        <v>1.2548156301596038</v>
      </c>
      <c r="G86" s="62">
        <v>6816.6821623057504</v>
      </c>
      <c r="H86" s="63">
        <v>61.36399999999999</v>
      </c>
      <c r="I86" s="9">
        <f t="shared" si="10"/>
        <v>1.0765614035087718</v>
      </c>
      <c r="J86" s="9">
        <f t="shared" si="6"/>
        <v>0.92888338439475926</v>
      </c>
      <c r="K86" s="64">
        <f t="shared" si="7"/>
        <v>0.86524558065353252</v>
      </c>
      <c r="L86" s="65">
        <f t="shared" si="4"/>
        <v>2.044872612866834E-2</v>
      </c>
      <c r="M86" s="65">
        <f t="shared" si="11"/>
        <v>1.2138172592381793</v>
      </c>
      <c r="N86" s="4">
        <f t="shared" si="12"/>
        <v>2.8168999999991229E-3</v>
      </c>
      <c r="O86" s="9">
        <f t="shared" si="13"/>
        <v>1.8087052639628842E-2</v>
      </c>
      <c r="P86" s="9">
        <f t="shared" si="19"/>
        <v>29.144043733923478</v>
      </c>
      <c r="Q86" s="9">
        <f t="shared" si="14"/>
        <v>3.9817397115308404E-4</v>
      </c>
      <c r="R86" s="9">
        <f t="shared" si="20"/>
        <v>0.64158599304179331</v>
      </c>
      <c r="S86" s="7">
        <f t="shared" si="8"/>
        <v>0.17417840039140123</v>
      </c>
      <c r="T86" s="7">
        <f t="shared" si="15"/>
        <v>1.2548156301596038</v>
      </c>
      <c r="U86" s="37">
        <f t="shared" si="16"/>
        <v>0.52856885017804744</v>
      </c>
      <c r="V86" s="86" t="str">
        <f t="shared" si="21"/>
        <v/>
      </c>
      <c r="W86" s="87" t="str">
        <f t="shared" si="18"/>
        <v/>
      </c>
      <c r="X86" s="7"/>
    </row>
    <row r="87" spans="2:24">
      <c r="B87" s="75"/>
      <c r="C87" s="76"/>
      <c r="D87" s="61">
        <v>58</v>
      </c>
      <c r="E87" s="4">
        <f t="shared" si="9"/>
        <v>57.836619800000001</v>
      </c>
      <c r="F87" s="9">
        <f t="shared" si="5"/>
        <v>1.2768299394606495</v>
      </c>
      <c r="G87" s="62">
        <v>6936.2730774339198</v>
      </c>
      <c r="H87" s="63">
        <v>62.393999999999991</v>
      </c>
      <c r="I87" s="9">
        <f t="shared" si="10"/>
        <v>1.075758620689655</v>
      </c>
      <c r="J87" s="9">
        <f t="shared" si="6"/>
        <v>0.95746385870436379</v>
      </c>
      <c r="K87" s="64">
        <f t="shared" si="7"/>
        <v>0.89120294807313949</v>
      </c>
      <c r="L87" s="65">
        <f t="shared" si="4"/>
        <v>2.1077905530090563E-2</v>
      </c>
      <c r="M87" s="65">
        <f t="shared" si="11"/>
        <v>1.2348951647682698</v>
      </c>
      <c r="N87" s="4">
        <f t="shared" si="12"/>
        <v>3.281690000000026E-2</v>
      </c>
      <c r="O87" s="9">
        <f t="shared" si="13"/>
        <v>0.21071425956534673</v>
      </c>
      <c r="P87" s="9">
        <f t="shared" si="19"/>
        <v>29.354757993488825</v>
      </c>
      <c r="Q87" s="9">
        <f t="shared" si="14"/>
        <v>4.6387288842123665E-3</v>
      </c>
      <c r="R87" s="9">
        <f t="shared" si="20"/>
        <v>0.64622472192600566</v>
      </c>
      <c r="S87" s="7">
        <f t="shared" si="8"/>
        <v>0.15771917606842217</v>
      </c>
      <c r="T87" s="7">
        <f t="shared" si="15"/>
        <v>1.2768299394606495</v>
      </c>
      <c r="U87" s="37">
        <f t="shared" si="16"/>
        <v>0.52330330570795525</v>
      </c>
      <c r="V87" s="86" t="str">
        <f t="shared" si="21"/>
        <v/>
      </c>
      <c r="W87" s="87" t="str">
        <f t="shared" si="18"/>
        <v/>
      </c>
      <c r="X87" s="7"/>
    </row>
    <row r="88" spans="2:24">
      <c r="B88" s="75"/>
      <c r="C88" s="76"/>
      <c r="D88" s="61">
        <v>59</v>
      </c>
      <c r="E88" s="4">
        <f t="shared" si="9"/>
        <v>58.833802900000002</v>
      </c>
      <c r="F88" s="9">
        <f t="shared" si="5"/>
        <v>1.2988442487616951</v>
      </c>
      <c r="G88" s="62">
        <v>7055.8639925620901</v>
      </c>
      <c r="H88" s="63">
        <v>63.374000000000009</v>
      </c>
      <c r="I88" s="9">
        <f t="shared" si="10"/>
        <v>1.0741355932203391</v>
      </c>
      <c r="J88" s="9">
        <f t="shared" si="6"/>
        <v>0.91236153627672334</v>
      </c>
      <c r="K88" s="64">
        <f t="shared" si="7"/>
        <v>0.8479406690404776</v>
      </c>
      <c r="L88" s="65">
        <f t="shared" si="4"/>
        <v>2.0085009053972997E-2</v>
      </c>
      <c r="M88" s="65">
        <f t="shared" si="11"/>
        <v>1.2549801738222428</v>
      </c>
      <c r="N88" s="4">
        <f t="shared" si="12"/>
        <v>1.7183099999982687E-2</v>
      </c>
      <c r="O88" s="9">
        <f t="shared" si="13"/>
        <v>0.11033108531072809</v>
      </c>
      <c r="P88" s="9">
        <f t="shared" si="19"/>
        <v>29.465089078799554</v>
      </c>
      <c r="Q88" s="9">
        <f t="shared" si="14"/>
        <v>2.428862637550426E-3</v>
      </c>
      <c r="R88" s="9">
        <f t="shared" si="20"/>
        <v>0.64865358456355604</v>
      </c>
      <c r="S88" s="7">
        <f t="shared" si="8"/>
        <v>0.16052267243804741</v>
      </c>
      <c r="T88" s="7">
        <f t="shared" si="15"/>
        <v>1.2988442487616951</v>
      </c>
      <c r="U88" s="37">
        <f t="shared" si="16"/>
        <v>0.51686361115010915</v>
      </c>
      <c r="V88" s="86" t="str">
        <f t="shared" si="21"/>
        <v/>
      </c>
      <c r="W88" s="87" t="str">
        <f t="shared" si="18"/>
        <v/>
      </c>
      <c r="X88" s="7"/>
    </row>
    <row r="89" spans="2:24">
      <c r="B89" s="75"/>
      <c r="C89" s="76"/>
      <c r="D89" s="61">
        <v>60</v>
      </c>
      <c r="E89" s="4">
        <f t="shared" si="9"/>
        <v>59.830985999999996</v>
      </c>
      <c r="F89" s="9">
        <f t="shared" si="5"/>
        <v>1.3208585580627408</v>
      </c>
      <c r="G89" s="62">
        <v>7175.4549076902604</v>
      </c>
      <c r="H89" s="63">
        <v>64.393999999999991</v>
      </c>
      <c r="I89" s="9">
        <f t="shared" si="10"/>
        <v>1.0732333333333333</v>
      </c>
      <c r="J89" s="9">
        <f t="shared" si="6"/>
        <v>0.95039910550670736</v>
      </c>
      <c r="K89" s="64">
        <f t="shared" si="7"/>
        <v>0.88255049226658744</v>
      </c>
      <c r="L89" s="65">
        <f t="shared" si="4"/>
        <v>2.0922379868061804E-2</v>
      </c>
      <c r="M89" s="65">
        <f t="shared" si="11"/>
        <v>1.2759025536903046</v>
      </c>
      <c r="N89" s="4">
        <f t="shared" si="12"/>
        <v>2.2816899999988038E-2</v>
      </c>
      <c r="O89" s="9">
        <f t="shared" si="13"/>
        <v>0.14650519059003139</v>
      </c>
      <c r="P89" s="9">
        <f t="shared" si="19"/>
        <v>29.611594269389585</v>
      </c>
      <c r="Q89" s="9">
        <f t="shared" si="14"/>
        <v>3.2252105798575982E-3</v>
      </c>
      <c r="R89" s="9">
        <f t="shared" si="20"/>
        <v>0.65187879514341363</v>
      </c>
      <c r="S89" s="7">
        <f t="shared" si="8"/>
        <v>0.17616798260270305</v>
      </c>
      <c r="T89" s="7">
        <f t="shared" si="15"/>
        <v>1.3208585580627408</v>
      </c>
      <c r="U89" s="37">
        <f t="shared" si="16"/>
        <v>0.51091581661779628</v>
      </c>
      <c r="V89" s="86" t="str">
        <f t="shared" si="21"/>
        <v/>
      </c>
      <c r="W89" s="87" t="str">
        <f t="shared" si="18"/>
        <v/>
      </c>
      <c r="X89" s="7"/>
    </row>
    <row r="90" spans="2:24">
      <c r="B90" s="75"/>
      <c r="C90" s="76"/>
      <c r="D90" s="61">
        <v>61</v>
      </c>
      <c r="E90" s="4">
        <f t="shared" si="9"/>
        <v>60.828169099999997</v>
      </c>
      <c r="F90" s="9">
        <f t="shared" si="5"/>
        <v>1.3428728673637866</v>
      </c>
      <c r="G90" s="62">
        <v>7295.0458228184298</v>
      </c>
      <c r="H90" s="63">
        <v>65.433999999999983</v>
      </c>
      <c r="I90" s="9">
        <f t="shared" si="10"/>
        <v>1.0726885245901636</v>
      </c>
      <c r="J90" s="9">
        <f t="shared" si="6"/>
        <v>0.96952654583243469</v>
      </c>
      <c r="K90" s="64">
        <f t="shared" si="7"/>
        <v>0.89985540387966689</v>
      </c>
      <c r="L90" s="65">
        <f t="shared" si="4"/>
        <v>2.134345725552966E-2</v>
      </c>
      <c r="M90" s="65">
        <f t="shared" si="11"/>
        <v>1.2972460109458341</v>
      </c>
      <c r="N90" s="4">
        <f t="shared" si="12"/>
        <v>4.2816899999991165E-2</v>
      </c>
      <c r="O90" s="9">
        <f t="shared" si="13"/>
        <v>0.2749233285405252</v>
      </c>
      <c r="P90" s="9">
        <f t="shared" si="19"/>
        <v>29.886517597930109</v>
      </c>
      <c r="Q90" s="9">
        <f t="shared" si="14"/>
        <v>6.0522471885641211E-3</v>
      </c>
      <c r="R90" s="9">
        <f t="shared" si="20"/>
        <v>0.65793104233197774</v>
      </c>
      <c r="S90" s="7">
        <f t="shared" si="8"/>
        <v>0.16612966517724084</v>
      </c>
      <c r="T90" s="7">
        <f t="shared" si="15"/>
        <v>1.3428728673637866</v>
      </c>
      <c r="U90" s="37">
        <f t="shared" si="16"/>
        <v>0.50717522873882193</v>
      </c>
      <c r="V90" s="86" t="str">
        <f t="shared" si="21"/>
        <v/>
      </c>
      <c r="W90" s="87" t="str">
        <f t="shared" si="18"/>
        <v/>
      </c>
      <c r="X90" s="7"/>
    </row>
    <row r="91" spans="2:24">
      <c r="B91" s="75"/>
      <c r="C91" s="76"/>
      <c r="D91" s="61">
        <v>62</v>
      </c>
      <c r="E91" s="4">
        <f t="shared" si="9"/>
        <v>61.825352199999998</v>
      </c>
      <c r="F91" s="9">
        <f t="shared" si="5"/>
        <v>1.3648871766648323</v>
      </c>
      <c r="G91" s="62">
        <v>7414.6367379466001</v>
      </c>
      <c r="H91" s="63">
        <v>66.423999999999992</v>
      </c>
      <c r="I91" s="9">
        <f t="shared" si="10"/>
        <v>1.0713548387096774</v>
      </c>
      <c r="J91" s="9">
        <f t="shared" si="6"/>
        <v>0.92406359147297013</v>
      </c>
      <c r="K91" s="64">
        <f t="shared" si="7"/>
        <v>0.85659312484700501</v>
      </c>
      <c r="L91" s="65">
        <f t="shared" si="4"/>
        <v>2.0342621716521084E-2</v>
      </c>
      <c r="M91" s="65">
        <f t="shared" si="11"/>
        <v>1.3175886326623552</v>
      </c>
      <c r="N91" s="4">
        <f t="shared" si="12"/>
        <v>7.1830999999917822E-3</v>
      </c>
      <c r="O91" s="9">
        <f t="shared" si="13"/>
        <v>4.6122016335549625E-2</v>
      </c>
      <c r="P91" s="9">
        <f t="shared" si="19"/>
        <v>29.932639614265657</v>
      </c>
      <c r="Q91" s="9">
        <f t="shared" si="14"/>
        <v>1.015344333198671E-3</v>
      </c>
      <c r="R91" s="9">
        <f t="shared" si="20"/>
        <v>0.65894638666517646</v>
      </c>
      <c r="S91" s="7">
        <f t="shared" si="8"/>
        <v>0.205469020720699</v>
      </c>
      <c r="T91" s="7">
        <f t="shared" si="15"/>
        <v>1.3648871766648323</v>
      </c>
      <c r="U91" s="37">
        <f t="shared" si="16"/>
        <v>0.50011541563901596</v>
      </c>
      <c r="V91" s="86" t="str">
        <f t="shared" si="21"/>
        <v/>
      </c>
      <c r="W91" s="87" t="str">
        <f t="shared" si="18"/>
        <v/>
      </c>
      <c r="X91" s="7"/>
    </row>
    <row r="92" spans="2:24">
      <c r="B92" s="75"/>
      <c r="C92" s="76"/>
      <c r="D92" s="61">
        <v>63</v>
      </c>
      <c r="E92" s="4">
        <f t="shared" si="9"/>
        <v>62.822535299999998</v>
      </c>
      <c r="F92" s="9">
        <f t="shared" si="5"/>
        <v>1.3869014859658779</v>
      </c>
      <c r="G92" s="62">
        <v>7534.2276530747704</v>
      </c>
      <c r="H92" s="63">
        <v>67.393999999999991</v>
      </c>
      <c r="I92" s="9">
        <f t="shared" si="10"/>
        <v>1.0697460317460317</v>
      </c>
      <c r="J92" s="9">
        <f t="shared" si="6"/>
        <v>0.90675727809597195</v>
      </c>
      <c r="K92" s="64">
        <f t="shared" si="7"/>
        <v>0.83928821323392555</v>
      </c>
      <c r="L92" s="65">
        <f t="shared" si="4"/>
        <v>1.9961635180979022E-2</v>
      </c>
      <c r="M92" s="65">
        <f t="shared" si="11"/>
        <v>1.3375502678433342</v>
      </c>
      <c r="N92" s="4">
        <f t="shared" si="12"/>
        <v>2.7183100000002014E-2</v>
      </c>
      <c r="O92" s="9">
        <f t="shared" si="13"/>
        <v>0.17454015428608904</v>
      </c>
      <c r="P92" s="9">
        <f t="shared" si="19"/>
        <v>30.107179768551745</v>
      </c>
      <c r="Q92" s="9">
        <f t="shared" si="14"/>
        <v>3.8423809419061983E-3</v>
      </c>
      <c r="R92" s="9">
        <f t="shared" si="20"/>
        <v>0.66278876760708272</v>
      </c>
      <c r="S92" s="7">
        <f t="shared" si="8"/>
        <v>0.19986202798151365</v>
      </c>
      <c r="T92" s="7">
        <f t="shared" si="15"/>
        <v>1.3869014859658779</v>
      </c>
      <c r="U92" s="37">
        <f t="shared" si="16"/>
        <v>0.49552438031040374</v>
      </c>
      <c r="V92" s="86" t="str">
        <f t="shared" si="21"/>
        <v/>
      </c>
      <c r="W92" s="87" t="str">
        <f t="shared" si="18"/>
        <v/>
      </c>
      <c r="X92" s="7"/>
    </row>
    <row r="93" spans="2:24">
      <c r="B93" s="75"/>
      <c r="C93" s="76"/>
      <c r="D93" s="61">
        <v>64</v>
      </c>
      <c r="E93" s="4">
        <f t="shared" si="9"/>
        <v>63.819718399999999</v>
      </c>
      <c r="F93" s="9">
        <f t="shared" si="5"/>
        <v>1.4089157952669236</v>
      </c>
      <c r="G93" s="62">
        <v>7653.8185682029398</v>
      </c>
      <c r="H93" s="63">
        <v>68.433999999999983</v>
      </c>
      <c r="I93" s="9">
        <f t="shared" si="10"/>
        <v>1.0692812499999997</v>
      </c>
      <c r="J93" s="9">
        <f t="shared" si="6"/>
        <v>0.97261595113539334</v>
      </c>
      <c r="K93" s="64">
        <f t="shared" si="7"/>
        <v>0.89985540387966689</v>
      </c>
      <c r="L93" s="65">
        <f t="shared" ref="L93:L105" si="22">J93/$C$4</f>
        <v>2.1411468379425282E-2</v>
      </c>
      <c r="M93" s="65">
        <f t="shared" si="11"/>
        <v>1.3589617362227595</v>
      </c>
      <c r="N93" s="4">
        <f t="shared" si="12"/>
        <v>4.2816899999991165E-2</v>
      </c>
      <c r="O93" s="9">
        <f t="shared" si="13"/>
        <v>0.2749233285405252</v>
      </c>
      <c r="P93" s="9">
        <f t="shared" si="19"/>
        <v>30.382103097092269</v>
      </c>
      <c r="Q93" s="9">
        <f t="shared" si="14"/>
        <v>6.0522471885641211E-3</v>
      </c>
      <c r="R93" s="9">
        <f t="shared" si="20"/>
        <v>0.66884101479564684</v>
      </c>
      <c r="S93" s="7">
        <f>SLOPE(R93:R97,F93:F97)</f>
        <v>0.17779581091934962</v>
      </c>
      <c r="T93" s="7">
        <f t="shared" si="15"/>
        <v>1.4089157952669236</v>
      </c>
      <c r="U93" s="37">
        <f t="shared" si="16"/>
        <v>0.49217060125231604</v>
      </c>
      <c r="V93" s="86" t="str">
        <f t="shared" si="21"/>
        <v/>
      </c>
      <c r="W93" s="87" t="str">
        <f t="shared" si="18"/>
        <v/>
      </c>
      <c r="X93" s="7"/>
    </row>
    <row r="94" spans="2:24">
      <c r="B94" s="75"/>
      <c r="C94" s="76"/>
      <c r="D94" s="61">
        <v>65</v>
      </c>
      <c r="E94" s="4">
        <f t="shared" si="9"/>
        <v>64.8169015</v>
      </c>
      <c r="F94" s="9">
        <f t="shared" ref="F94:F105" si="23">D94/$C$4</f>
        <v>1.4309301045679692</v>
      </c>
      <c r="G94" s="62">
        <v>7773.4094833311201</v>
      </c>
      <c r="H94" s="63">
        <v>69.414000000000001</v>
      </c>
      <c r="I94" s="9">
        <f t="shared" si="10"/>
        <v>1.0679076923076922</v>
      </c>
      <c r="J94" s="9">
        <f t="shared" ref="J94:J105" si="24">(H94-H93)/I94</f>
        <v>0.91768231192556526</v>
      </c>
      <c r="K94" s="64">
        <f t="shared" ref="K94:K105" si="25">(H94-H93)/$G$12</f>
        <v>0.8479406690404776</v>
      </c>
      <c r="L94" s="65">
        <f t="shared" si="22"/>
        <v>2.0202142254828075E-2</v>
      </c>
      <c r="M94" s="65">
        <f t="shared" si="11"/>
        <v>1.3791638784775875</v>
      </c>
      <c r="N94" s="4">
        <f t="shared" si="12"/>
        <v>1.7183099999982687E-2</v>
      </c>
      <c r="O94" s="9">
        <f t="shared" si="13"/>
        <v>0.11033108531072809</v>
      </c>
      <c r="P94" s="9">
        <f t="shared" si="19"/>
        <v>30.492434182402999</v>
      </c>
      <c r="Q94" s="9">
        <f t="shared" si="14"/>
        <v>2.428862637550426E-3</v>
      </c>
      <c r="R94" s="9">
        <f t="shared" si="20"/>
        <v>0.67126987743319722</v>
      </c>
      <c r="S94" s="7">
        <f>SLOPE(R94:R98,F94:F98)</f>
        <v>0.14650519059007602</v>
      </c>
      <c r="T94" s="7">
        <f t="shared" si="15"/>
        <v>1.4309301045679692</v>
      </c>
      <c r="U94" s="37">
        <f t="shared" si="16"/>
        <v>0.48672234526196367</v>
      </c>
      <c r="V94" s="86" t="str">
        <f t="shared" si="21"/>
        <v/>
      </c>
      <c r="W94" s="87" t="str">
        <f t="shared" si="18"/>
        <v/>
      </c>
      <c r="X94" s="7"/>
    </row>
    <row r="95" spans="2:24">
      <c r="B95" s="75"/>
      <c r="C95" s="76"/>
      <c r="D95" s="61">
        <v>66</v>
      </c>
      <c r="E95" s="4">
        <f t="shared" ref="E95:E105" si="26">D95*$C$6</f>
        <v>65.814084600000001</v>
      </c>
      <c r="F95" s="9">
        <f t="shared" si="23"/>
        <v>1.4529444138690149</v>
      </c>
      <c r="G95" s="62">
        <v>7893.0003984592904</v>
      </c>
      <c r="H95" s="63">
        <v>70.453999999999994</v>
      </c>
      <c r="I95" s="9">
        <f t="shared" ref="I95:I105" si="27">H95/D95</f>
        <v>1.0674848484848485</v>
      </c>
      <c r="J95" s="9">
        <f t="shared" si="24"/>
        <v>0.97425270389189367</v>
      </c>
      <c r="K95" s="64">
        <f t="shared" si="25"/>
        <v>0.89985540387966689</v>
      </c>
      <c r="L95" s="65">
        <f t="shared" si="22"/>
        <v>2.1447500360856218E-2</v>
      </c>
      <c r="M95" s="65">
        <f t="shared" ref="M95:M105" si="28">L95+M94</f>
        <v>1.4006113788384438</v>
      </c>
      <c r="N95" s="4">
        <f t="shared" ref="N95:N105" si="29">ABS((H95-H94)-(E95-E94))</f>
        <v>4.2816899999991165E-2</v>
      </c>
      <c r="O95" s="9">
        <f t="shared" ref="O95:O105" si="30">N95/($G$12-1)</f>
        <v>0.2749233285405252</v>
      </c>
      <c r="P95" s="9">
        <f t="shared" si="19"/>
        <v>30.767357510943523</v>
      </c>
      <c r="Q95" s="9">
        <f t="shared" ref="Q95:Q105" si="31">O95/$C$4</f>
        <v>6.0522471885641211E-3</v>
      </c>
      <c r="R95" s="9">
        <f t="shared" si="20"/>
        <v>0.67732212462176133</v>
      </c>
      <c r="S95" s="7"/>
      <c r="T95" s="7">
        <f t="shared" ref="T95:T105" si="32">IF((ABS(F95-R95))&gt;$L$4,F95,"")</f>
        <v>1.4529444138690149</v>
      </c>
      <c r="U95" s="37">
        <f t="shared" ref="U95:U105" si="33">R95/M95</f>
        <v>0.4835903340893023</v>
      </c>
      <c r="V95" s="86" t="str">
        <f t="shared" ref="V95:V105" si="34">IF(F95&lt;=$L$5,(R95-F95),"")</f>
        <v/>
      </c>
      <c r="W95" s="87" t="str">
        <f t="shared" ref="W95:W105" si="35">IF(F95&lt;=$L$5,$W$29,"")</f>
        <v/>
      </c>
      <c r="X95" s="7"/>
    </row>
    <row r="96" spans="2:24">
      <c r="B96" s="75"/>
      <c r="C96" s="76"/>
      <c r="D96" s="61">
        <v>67</v>
      </c>
      <c r="E96" s="4">
        <f t="shared" si="26"/>
        <v>66.811267700000002</v>
      </c>
      <c r="F96" s="9">
        <f t="shared" si="23"/>
        <v>1.4749587231700607</v>
      </c>
      <c r="G96" s="62">
        <v>8012.5913135874598</v>
      </c>
      <c r="H96" s="63">
        <v>71.474000000000004</v>
      </c>
      <c r="I96" s="9">
        <f t="shared" si="27"/>
        <v>1.0667761194029852</v>
      </c>
      <c r="J96" s="9">
        <f t="shared" si="24"/>
        <v>0.95615188739962331</v>
      </c>
      <c r="K96" s="64">
        <f t="shared" si="25"/>
        <v>0.88255049226661197</v>
      </c>
      <c r="L96" s="65">
        <f t="shared" si="22"/>
        <v>2.1049023387993911E-2</v>
      </c>
      <c r="M96" s="65">
        <f t="shared" si="28"/>
        <v>1.4216604022264376</v>
      </c>
      <c r="N96" s="4">
        <f t="shared" si="29"/>
        <v>2.2816900000009355E-2</v>
      </c>
      <c r="O96" s="9">
        <f t="shared" si="30"/>
        <v>0.14650519059016828</v>
      </c>
      <c r="P96" s="9">
        <f t="shared" ref="P96:P105" si="36">O96+P95</f>
        <v>30.913862701533692</v>
      </c>
      <c r="Q96" s="9">
        <f t="shared" si="31"/>
        <v>3.2252105798606118E-3</v>
      </c>
      <c r="R96" s="9">
        <f t="shared" ref="R96:R105" si="37">Q96+R95</f>
        <v>0.68054733520162192</v>
      </c>
      <c r="S96" s="7"/>
      <c r="T96" s="7">
        <f t="shared" si="32"/>
        <v>1.4749587231700607</v>
      </c>
      <c r="U96" s="37">
        <f t="shared" si="33"/>
        <v>0.47869894535701252</v>
      </c>
      <c r="V96" s="86" t="str">
        <f t="shared" si="34"/>
        <v/>
      </c>
      <c r="W96" s="87" t="str">
        <f t="shared" si="35"/>
        <v/>
      </c>
      <c r="X96" s="7"/>
    </row>
    <row r="97" spans="2:24">
      <c r="B97" s="75"/>
      <c r="C97" s="76"/>
      <c r="D97" s="61">
        <v>68</v>
      </c>
      <c r="E97" s="4">
        <f t="shared" si="26"/>
        <v>67.808450800000003</v>
      </c>
      <c r="F97" s="9">
        <f t="shared" si="23"/>
        <v>1.4969730324711064</v>
      </c>
      <c r="G97" s="62">
        <v>8132.1822287156301</v>
      </c>
      <c r="H97" s="63">
        <v>72.493999999999986</v>
      </c>
      <c r="I97" s="9">
        <f t="shared" si="27"/>
        <v>1.0660882352941174</v>
      </c>
      <c r="J97" s="9">
        <f t="shared" si="24"/>
        <v>0.95676883604158658</v>
      </c>
      <c r="K97" s="64">
        <f t="shared" si="25"/>
        <v>0.88255049226658744</v>
      </c>
      <c r="L97" s="65">
        <f t="shared" si="22"/>
        <v>2.1062605086220949E-2</v>
      </c>
      <c r="M97" s="65">
        <f t="shared" si="28"/>
        <v>1.4427230073126587</v>
      </c>
      <c r="N97" s="4">
        <f t="shared" si="29"/>
        <v>2.2816899999980933E-2</v>
      </c>
      <c r="O97" s="9">
        <f t="shared" si="30"/>
        <v>0.14650519058998579</v>
      </c>
      <c r="P97" s="9">
        <f t="shared" si="36"/>
        <v>31.060367892123676</v>
      </c>
      <c r="Q97" s="9">
        <f t="shared" si="31"/>
        <v>3.2252105798565942E-3</v>
      </c>
      <c r="R97" s="9">
        <f t="shared" si="37"/>
        <v>0.6837725457814785</v>
      </c>
      <c r="S97" s="7"/>
      <c r="T97" s="7">
        <f t="shared" si="32"/>
        <v>1.4969730324711064</v>
      </c>
      <c r="U97" s="37">
        <f t="shared" si="33"/>
        <v>0.47394582488507803</v>
      </c>
      <c r="V97" s="86" t="str">
        <f t="shared" si="34"/>
        <v/>
      </c>
      <c r="W97" s="87" t="str">
        <f t="shared" si="35"/>
        <v/>
      </c>
      <c r="X97" s="7"/>
    </row>
    <row r="98" spans="2:24">
      <c r="B98" s="75"/>
      <c r="C98" s="76"/>
      <c r="D98" s="61">
        <v>69</v>
      </c>
      <c r="E98" s="4">
        <f t="shared" si="26"/>
        <v>68.805633900000004</v>
      </c>
      <c r="F98" s="9">
        <f t="shared" si="23"/>
        <v>1.518987341772152</v>
      </c>
      <c r="G98" s="62">
        <v>8251.7731438438004</v>
      </c>
      <c r="H98" s="63">
        <v>73.493999999999986</v>
      </c>
      <c r="I98" s="9">
        <f t="shared" si="27"/>
        <v>1.0651304347826085</v>
      </c>
      <c r="J98" s="9">
        <f t="shared" si="24"/>
        <v>0.93885215119601617</v>
      </c>
      <c r="K98" s="64">
        <f t="shared" si="25"/>
        <v>0.86524558065353252</v>
      </c>
      <c r="L98" s="65">
        <f t="shared" si="22"/>
        <v>2.0668181644381205E-2</v>
      </c>
      <c r="M98" s="65">
        <f t="shared" si="28"/>
        <v>1.4633911889570399</v>
      </c>
      <c r="N98" s="4">
        <f t="shared" si="29"/>
        <v>2.8168999999991229E-3</v>
      </c>
      <c r="O98" s="9">
        <f t="shared" si="30"/>
        <v>1.8087052639628842E-2</v>
      </c>
      <c r="P98" s="9">
        <f t="shared" si="36"/>
        <v>31.078454944763305</v>
      </c>
      <c r="Q98" s="9">
        <f t="shared" si="31"/>
        <v>3.9817397115308404E-4</v>
      </c>
      <c r="R98" s="9">
        <f t="shared" si="37"/>
        <v>0.68417071975263155</v>
      </c>
      <c r="S98" s="7"/>
      <c r="T98" s="7">
        <f t="shared" si="32"/>
        <v>1.518987341772152</v>
      </c>
      <c r="U98" s="37">
        <f t="shared" si="33"/>
        <v>0.46752414864561304</v>
      </c>
      <c r="V98" s="86" t="str">
        <f t="shared" si="34"/>
        <v/>
      </c>
      <c r="W98" s="87" t="str">
        <f t="shared" si="35"/>
        <v/>
      </c>
      <c r="X98" s="7"/>
    </row>
    <row r="99" spans="2:24">
      <c r="B99" s="75"/>
      <c r="C99" s="76"/>
      <c r="D99" s="61">
        <v>70</v>
      </c>
      <c r="E99" s="4">
        <f t="shared" si="26"/>
        <v>69.802817000000005</v>
      </c>
      <c r="F99" s="9">
        <f t="shared" si="23"/>
        <v>1.5410016510731976</v>
      </c>
      <c r="G99" s="62">
        <v>8371.3640589719707</v>
      </c>
      <c r="H99" s="63">
        <v>74.504000000000005</v>
      </c>
      <c r="I99" s="9">
        <f t="shared" si="27"/>
        <v>1.0643428571428573</v>
      </c>
      <c r="J99" s="9">
        <f t="shared" si="24"/>
        <v>0.94894233866639843</v>
      </c>
      <c r="K99" s="64">
        <f t="shared" si="25"/>
        <v>0.87389803646008457</v>
      </c>
      <c r="L99" s="65">
        <f t="shared" si="22"/>
        <v>2.0890310152259735E-2</v>
      </c>
      <c r="M99" s="65">
        <f t="shared" si="28"/>
        <v>1.4842814991092996</v>
      </c>
      <c r="N99" s="4">
        <f t="shared" si="29"/>
        <v>1.281690000001845E-2</v>
      </c>
      <c r="O99" s="9">
        <f t="shared" si="30"/>
        <v>8.2296121614989795E-2</v>
      </c>
      <c r="P99" s="9">
        <f t="shared" si="36"/>
        <v>31.160751066378296</v>
      </c>
      <c r="Q99" s="9">
        <f t="shared" si="31"/>
        <v>1.8116922755088563E-3</v>
      </c>
      <c r="R99" s="9">
        <f t="shared" si="37"/>
        <v>0.68598241202814036</v>
      </c>
      <c r="S99" s="7"/>
      <c r="T99" s="7">
        <f t="shared" si="32"/>
        <v>1.5410016510731976</v>
      </c>
      <c r="U99" s="37">
        <f t="shared" si="33"/>
        <v>0.46216463146632936</v>
      </c>
      <c r="V99" s="86" t="str">
        <f t="shared" si="34"/>
        <v/>
      </c>
      <c r="W99" s="87" t="str">
        <f t="shared" si="35"/>
        <v/>
      </c>
      <c r="X99" s="7"/>
    </row>
    <row r="100" spans="2:24">
      <c r="B100" s="75"/>
      <c r="C100" s="76"/>
      <c r="D100" s="61">
        <v>71</v>
      </c>
      <c r="E100" s="4">
        <f t="shared" si="26"/>
        <v>70.800000100000005</v>
      </c>
      <c r="F100" s="9">
        <f t="shared" si="23"/>
        <v>1.5630159603742433</v>
      </c>
      <c r="G100" s="62">
        <v>8490.9549741001392</v>
      </c>
      <c r="H100" s="63">
        <v>75.504000000000005</v>
      </c>
      <c r="I100" s="9">
        <f t="shared" si="27"/>
        <v>1.0634366197183098</v>
      </c>
      <c r="J100" s="9">
        <f t="shared" si="24"/>
        <v>0.94034753125662218</v>
      </c>
      <c r="K100" s="64">
        <f t="shared" si="25"/>
        <v>0.86524558065353252</v>
      </c>
      <c r="L100" s="65">
        <f t="shared" si="22"/>
        <v>2.0701101403558003E-2</v>
      </c>
      <c r="M100" s="65">
        <f t="shared" si="28"/>
        <v>1.5049826005128577</v>
      </c>
      <c r="N100" s="4">
        <f t="shared" si="29"/>
        <v>2.8168999999991229E-3</v>
      </c>
      <c r="O100" s="9">
        <f t="shared" si="30"/>
        <v>1.8087052639628842E-2</v>
      </c>
      <c r="P100" s="9">
        <f t="shared" si="36"/>
        <v>31.178838119017925</v>
      </c>
      <c r="Q100" s="9">
        <f t="shared" si="31"/>
        <v>3.9817397115308404E-4</v>
      </c>
      <c r="R100" s="9">
        <f t="shared" si="37"/>
        <v>0.68638058599929341</v>
      </c>
      <c r="S100" s="7"/>
      <c r="T100" s="7">
        <f t="shared" si="32"/>
        <v>1.5630159603742433</v>
      </c>
      <c r="U100" s="37">
        <f t="shared" si="33"/>
        <v>0.45607210725585351</v>
      </c>
      <c r="V100" s="86" t="str">
        <f t="shared" si="34"/>
        <v/>
      </c>
      <c r="W100" s="87" t="str">
        <f t="shared" si="35"/>
        <v/>
      </c>
      <c r="X100" s="7"/>
    </row>
    <row r="101" spans="2:24">
      <c r="B101" s="75"/>
      <c r="C101" s="76"/>
      <c r="D101" s="61">
        <v>72</v>
      </c>
      <c r="E101" s="4">
        <f t="shared" si="26"/>
        <v>71.797183200000006</v>
      </c>
      <c r="F101" s="9">
        <f t="shared" si="23"/>
        <v>1.5850302696752889</v>
      </c>
      <c r="G101" s="62">
        <v>8610.5458892283095</v>
      </c>
      <c r="H101" s="63">
        <v>76.543999999999997</v>
      </c>
      <c r="I101" s="9">
        <f t="shared" si="27"/>
        <v>1.0631111111111111</v>
      </c>
      <c r="J101" s="9">
        <f t="shared" si="24"/>
        <v>0.97826086956520986</v>
      </c>
      <c r="K101" s="64">
        <f t="shared" si="25"/>
        <v>0.89985540387966689</v>
      </c>
      <c r="L101" s="65">
        <f t="shared" si="22"/>
        <v>2.1535737359718435E-2</v>
      </c>
      <c r="M101" s="65">
        <f t="shared" si="28"/>
        <v>1.5265183378725762</v>
      </c>
      <c r="N101" s="4">
        <f t="shared" si="29"/>
        <v>4.2816899999991165E-2</v>
      </c>
      <c r="O101" s="9">
        <f t="shared" si="30"/>
        <v>0.2749233285405252</v>
      </c>
      <c r="P101" s="9">
        <f t="shared" si="36"/>
        <v>31.453761447558449</v>
      </c>
      <c r="Q101" s="9">
        <f t="shared" si="31"/>
        <v>6.0522471885641211E-3</v>
      </c>
      <c r="R101" s="9">
        <f t="shared" si="37"/>
        <v>0.69243283318785753</v>
      </c>
      <c r="S101" s="7"/>
      <c r="T101" s="7">
        <f t="shared" si="32"/>
        <v>1.5850302696752889</v>
      </c>
      <c r="U101" s="37">
        <f t="shared" si="33"/>
        <v>0.45360269576116768</v>
      </c>
      <c r="V101" s="86" t="str">
        <f t="shared" si="34"/>
        <v/>
      </c>
      <c r="W101" s="87" t="str">
        <f t="shared" si="35"/>
        <v/>
      </c>
      <c r="X101" s="7"/>
    </row>
    <row r="102" spans="2:24">
      <c r="B102" s="75"/>
      <c r="C102" s="76"/>
      <c r="D102" s="61">
        <v>73</v>
      </c>
      <c r="E102" s="4">
        <f t="shared" si="26"/>
        <v>72.794366299999993</v>
      </c>
      <c r="F102" s="9">
        <f t="shared" si="23"/>
        <v>1.6070445789763348</v>
      </c>
      <c r="G102" s="62">
        <v>8730.1368043564798</v>
      </c>
      <c r="H102" s="63">
        <v>77.573999999999998</v>
      </c>
      <c r="I102" s="9">
        <f t="shared" si="27"/>
        <v>1.0626575342465754</v>
      </c>
      <c r="J102" s="9">
        <f t="shared" si="24"/>
        <v>0.96926805372934333</v>
      </c>
      <c r="K102" s="64">
        <f t="shared" si="25"/>
        <v>0.89120294807313949</v>
      </c>
      <c r="L102" s="65">
        <f t="shared" si="22"/>
        <v>2.1337766730420329E-2</v>
      </c>
      <c r="M102" s="65">
        <f t="shared" si="28"/>
        <v>1.5478561046029966</v>
      </c>
      <c r="N102" s="4">
        <f t="shared" si="29"/>
        <v>3.2816900000014471E-2</v>
      </c>
      <c r="O102" s="9">
        <f t="shared" si="30"/>
        <v>0.21071425956543799</v>
      </c>
      <c r="P102" s="9">
        <f t="shared" si="36"/>
        <v>31.664475707123888</v>
      </c>
      <c r="Q102" s="9">
        <f t="shared" si="31"/>
        <v>4.6387288842143753E-3</v>
      </c>
      <c r="R102" s="9">
        <f t="shared" si="37"/>
        <v>0.69707156207207188</v>
      </c>
      <c r="S102" s="7"/>
      <c r="T102" s="7">
        <f t="shared" si="32"/>
        <v>1.6070445789763348</v>
      </c>
      <c r="U102" s="37">
        <f t="shared" si="33"/>
        <v>0.45034648892692836</v>
      </c>
      <c r="V102" s="86" t="str">
        <f t="shared" si="34"/>
        <v/>
      </c>
      <c r="W102" s="87" t="str">
        <f t="shared" si="35"/>
        <v/>
      </c>
      <c r="X102" s="7"/>
    </row>
    <row r="103" spans="2:24">
      <c r="B103" s="75"/>
      <c r="C103" s="76"/>
      <c r="D103" s="61">
        <v>74</v>
      </c>
      <c r="E103" s="4">
        <f t="shared" si="26"/>
        <v>73.791549399999994</v>
      </c>
      <c r="F103" s="9">
        <f t="shared" si="23"/>
        <v>1.6290588882773804</v>
      </c>
      <c r="G103" s="62">
        <v>8849.7277194846592</v>
      </c>
      <c r="H103" s="63">
        <v>78.543999999999997</v>
      </c>
      <c r="I103" s="9">
        <f t="shared" si="27"/>
        <v>1.0614054054054054</v>
      </c>
      <c r="J103" s="9">
        <f t="shared" si="24"/>
        <v>0.91388266449378586</v>
      </c>
      <c r="K103" s="64">
        <f t="shared" si="25"/>
        <v>0.83928821323392555</v>
      </c>
      <c r="L103" s="65">
        <f t="shared" si="22"/>
        <v>2.0118495641029958E-2</v>
      </c>
      <c r="M103" s="65">
        <f t="shared" si="28"/>
        <v>1.5679746002440265</v>
      </c>
      <c r="N103" s="4">
        <f t="shared" si="29"/>
        <v>2.7183100000002014E-2</v>
      </c>
      <c r="O103" s="9">
        <f t="shared" si="30"/>
        <v>0.17454015428608904</v>
      </c>
      <c r="P103" s="9">
        <f t="shared" si="36"/>
        <v>31.839015861409976</v>
      </c>
      <c r="Q103" s="9">
        <f t="shared" si="31"/>
        <v>3.8423809419061983E-3</v>
      </c>
      <c r="R103" s="9">
        <f t="shared" si="37"/>
        <v>0.70091394301397814</v>
      </c>
      <c r="S103" s="7"/>
      <c r="T103" s="7">
        <f t="shared" si="32"/>
        <v>1.6290588882773804</v>
      </c>
      <c r="U103" s="37">
        <f t="shared" si="33"/>
        <v>0.4470186844256876</v>
      </c>
      <c r="V103" s="86" t="str">
        <f t="shared" si="34"/>
        <v/>
      </c>
      <c r="W103" s="87" t="str">
        <f t="shared" si="35"/>
        <v/>
      </c>
      <c r="X103" s="7"/>
    </row>
    <row r="104" spans="2:24">
      <c r="B104" s="75"/>
      <c r="C104" s="76"/>
      <c r="D104" s="61">
        <v>75</v>
      </c>
      <c r="E104" s="4">
        <f t="shared" si="26"/>
        <v>74.788732499999995</v>
      </c>
      <c r="F104" s="9">
        <f t="shared" si="23"/>
        <v>1.6510731975784261</v>
      </c>
      <c r="G104" s="62">
        <v>8969.3186346128296</v>
      </c>
      <c r="H104" s="63">
        <v>79.564000000000007</v>
      </c>
      <c r="I104" s="9">
        <f t="shared" si="27"/>
        <v>1.0608533333333334</v>
      </c>
      <c r="J104" s="9">
        <f t="shared" si="24"/>
        <v>0.96149012116033328</v>
      </c>
      <c r="K104" s="64">
        <f t="shared" si="25"/>
        <v>0.88255049226661197</v>
      </c>
      <c r="L104" s="65">
        <f t="shared" si="22"/>
        <v>2.1166540917123465E-2</v>
      </c>
      <c r="M104" s="65">
        <f t="shared" si="28"/>
        <v>1.58914114116115</v>
      </c>
      <c r="N104" s="4">
        <f t="shared" si="29"/>
        <v>2.2816900000009355E-2</v>
      </c>
      <c r="O104" s="9">
        <f t="shared" si="30"/>
        <v>0.14650519059016828</v>
      </c>
      <c r="P104" s="9">
        <f t="shared" si="36"/>
        <v>31.985521052000145</v>
      </c>
      <c r="Q104" s="9">
        <f t="shared" si="31"/>
        <v>3.2252105798606118E-3</v>
      </c>
      <c r="R104" s="9">
        <f t="shared" si="37"/>
        <v>0.70413915359383872</v>
      </c>
      <c r="S104" s="7"/>
      <c r="T104" s="7">
        <f t="shared" si="32"/>
        <v>1.6510731975784261</v>
      </c>
      <c r="U104" s="37">
        <f t="shared" si="33"/>
        <v>0.44309415655763584</v>
      </c>
      <c r="V104" s="86" t="str">
        <f t="shared" si="34"/>
        <v/>
      </c>
      <c r="W104" s="87" t="str">
        <f t="shared" si="35"/>
        <v/>
      </c>
      <c r="X104" s="7"/>
    </row>
    <row r="105" spans="2:24" ht="16" thickBot="1">
      <c r="B105" s="81"/>
      <c r="C105" s="82"/>
      <c r="D105" s="66">
        <v>76</v>
      </c>
      <c r="E105" s="49">
        <f t="shared" si="26"/>
        <v>75.785915599999996</v>
      </c>
      <c r="F105" s="67">
        <f t="shared" si="23"/>
        <v>1.6730875068794717</v>
      </c>
      <c r="G105" s="62">
        <v>9088.9095497409999</v>
      </c>
      <c r="H105" s="69">
        <v>79.763999999999996</v>
      </c>
      <c r="I105" s="67">
        <f t="shared" si="27"/>
        <v>1.0495263157894736</v>
      </c>
      <c r="J105" s="67">
        <f t="shared" si="24"/>
        <v>0.19056215836717236</v>
      </c>
      <c r="K105" s="70">
        <f t="shared" si="25"/>
        <v>0.17304911613069665</v>
      </c>
      <c r="L105" s="71">
        <f t="shared" si="22"/>
        <v>4.1950942953697824E-3</v>
      </c>
      <c r="M105" s="71">
        <f t="shared" si="28"/>
        <v>1.5933362354565197</v>
      </c>
      <c r="N105" s="4">
        <f t="shared" si="29"/>
        <v>0.79718310000001225</v>
      </c>
      <c r="O105" s="67">
        <f t="shared" si="30"/>
        <v>5.1186384653793935</v>
      </c>
      <c r="P105" s="67">
        <f t="shared" si="36"/>
        <v>37.104159517379536</v>
      </c>
      <c r="Q105" s="67">
        <f t="shared" si="31"/>
        <v>0.11268329037709178</v>
      </c>
      <c r="R105" s="67">
        <f t="shared" si="37"/>
        <v>0.81682244397093051</v>
      </c>
      <c r="S105" s="48"/>
      <c r="T105" s="7">
        <f t="shared" si="32"/>
        <v>1.6730875068794717</v>
      </c>
      <c r="U105" s="50">
        <f t="shared" si="33"/>
        <v>0.51264913569036863</v>
      </c>
      <c r="V105" s="86" t="str">
        <f t="shared" si="34"/>
        <v/>
      </c>
      <c r="W105" s="87" t="str">
        <f t="shared" si="35"/>
        <v/>
      </c>
    </row>
    <row r="106" spans="2:24">
      <c r="D106" s="1"/>
      <c r="E106" s="1"/>
    </row>
  </sheetData>
  <mergeCells count="14">
    <mergeCell ref="V27:W27"/>
    <mergeCell ref="B9:D9"/>
    <mergeCell ref="F9:H9"/>
    <mergeCell ref="B16:H16"/>
    <mergeCell ref="B25:W25"/>
    <mergeCell ref="D26:H26"/>
    <mergeCell ref="I26:N26"/>
    <mergeCell ref="O26:U26"/>
    <mergeCell ref="B8:H8"/>
    <mergeCell ref="B1:W1"/>
    <mergeCell ref="B2:H2"/>
    <mergeCell ref="I2:W2"/>
    <mergeCell ref="B3:H3"/>
    <mergeCell ref="J3:M3"/>
  </mergeCells>
  <pageMargins left="0.7" right="0.7" top="0.75" bottom="0.75" header="0.3" footer="0.3"/>
  <pageSetup paperSize="9" scale="40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Summary</vt:lpstr>
      <vt:lpstr>M2_2</vt:lpstr>
      <vt:lpstr>M5_1</vt:lpstr>
      <vt:lpstr>M5_2</vt:lpstr>
      <vt:lpstr>M10_3</vt:lpstr>
      <vt:lpstr>M10_5</vt:lpstr>
      <vt:lpstr>M20_1</vt:lpstr>
      <vt:lpstr>M20_2</vt:lpstr>
      <vt:lpstr>M20_4</vt:lpstr>
      <vt:lpstr>M20_0.1mlpm</vt:lpstr>
      <vt:lpstr>M20_0.5mlpm</vt:lpstr>
      <vt:lpstr>M20_5mlpm</vt:lpstr>
      <vt:lpstr>M20_10mlpm</vt:lpstr>
      <vt:lpstr>Water Dens</vt:lpstr>
      <vt:lpstr>M2_2!Print_Area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320236-SEPARATOR</dc:creator>
  <cp:lastModifiedBy>Microsoft Office User</cp:lastModifiedBy>
  <dcterms:created xsi:type="dcterms:W3CDTF">2018-06-29T12:10:20Z</dcterms:created>
  <dcterms:modified xsi:type="dcterms:W3CDTF">2021-10-25T22:25:31Z</dcterms:modified>
</cp:coreProperties>
</file>