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critorio\scidata\scidata_cursos\2023_Dis_Enc\"/>
    </mc:Choice>
  </mc:AlternateContent>
  <xr:revisionPtr revIDLastSave="0" documentId="8_{46EBFAD4-1197-4347-804B-B896B3708A71}" xr6:coauthVersionLast="47" xr6:coauthVersionMax="47" xr10:uidLastSave="{00000000-0000-0000-0000-000000000000}"/>
  <bookViews>
    <workbookView xWindow="-108" yWindow="-108" windowWidth="23256" windowHeight="12576" xr2:uid="{4995010A-B294-4610-B7CC-552DA836AE89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5" i="4" l="1"/>
  <c r="U14" i="4"/>
  <c r="U13" i="4"/>
  <c r="U12" i="4"/>
  <c r="R13" i="4"/>
  <c r="R14" i="4"/>
  <c r="R15" i="4"/>
  <c r="R16" i="4"/>
  <c r="R12" i="4"/>
  <c r="U4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" i="4"/>
  <c r="O10" i="4"/>
  <c r="Q10" i="4" s="1"/>
  <c r="O18" i="4"/>
  <c r="Q18" i="4" s="1"/>
  <c r="O26" i="4"/>
  <c r="Q26" i="4" s="1"/>
  <c r="H4" i="1"/>
  <c r="K4" i="1"/>
  <c r="L4" i="1" s="1"/>
  <c r="J4" i="1"/>
  <c r="G4" i="1"/>
  <c r="F4" i="1"/>
  <c r="Z9" i="4"/>
  <c r="H3" i="4"/>
  <c r="I3" i="4" s="1"/>
  <c r="H4" i="4"/>
  <c r="I4" i="4" s="1"/>
  <c r="H5" i="4"/>
  <c r="I5" i="4" s="1"/>
  <c r="H6" i="4"/>
  <c r="I6" i="4" s="1"/>
  <c r="H7" i="4"/>
  <c r="I7" i="4" s="1"/>
  <c r="H8" i="4"/>
  <c r="I8" i="4" s="1"/>
  <c r="K8" i="4" s="1"/>
  <c r="H9" i="4"/>
  <c r="I9" i="4" s="1"/>
  <c r="K9" i="4" s="1"/>
  <c r="H10" i="4"/>
  <c r="I10" i="4" s="1"/>
  <c r="H11" i="4"/>
  <c r="I11" i="4" s="1"/>
  <c r="H12" i="4"/>
  <c r="I12" i="4" s="1"/>
  <c r="H13" i="4"/>
  <c r="I13" i="4" s="1"/>
  <c r="H14" i="4"/>
  <c r="I14" i="4" s="1"/>
  <c r="H15" i="4"/>
  <c r="I15" i="4" s="1"/>
  <c r="H16" i="4"/>
  <c r="I16" i="4" s="1"/>
  <c r="H17" i="4"/>
  <c r="I17" i="4" s="1"/>
  <c r="H18" i="4"/>
  <c r="I18" i="4" s="1"/>
  <c r="H19" i="4"/>
  <c r="I19" i="4" s="1"/>
  <c r="K19" i="4" s="1"/>
  <c r="H20" i="4"/>
  <c r="I20" i="4" s="1"/>
  <c r="K20" i="4" s="1"/>
  <c r="H21" i="4"/>
  <c r="I21" i="4" s="1"/>
  <c r="K21" i="4" s="1"/>
  <c r="H22" i="4"/>
  <c r="I22" i="4" s="1"/>
  <c r="H23" i="4"/>
  <c r="I23" i="4" s="1"/>
  <c r="H24" i="4"/>
  <c r="I24" i="4" s="1"/>
  <c r="K24" i="4" s="1"/>
  <c r="H25" i="4"/>
  <c r="I25" i="4" s="1"/>
  <c r="H26" i="4"/>
  <c r="I26" i="4" s="1"/>
  <c r="H27" i="4"/>
  <c r="I27" i="4" s="1"/>
  <c r="H2" i="4"/>
  <c r="I2" i="4" s="1"/>
  <c r="E3" i="4"/>
  <c r="E4" i="4"/>
  <c r="E5" i="4"/>
  <c r="E6" i="4"/>
  <c r="K6" i="4" s="1"/>
  <c r="E7" i="4"/>
  <c r="E10" i="4"/>
  <c r="E11" i="4"/>
  <c r="E12" i="4"/>
  <c r="K12" i="4" s="1"/>
  <c r="E13" i="4"/>
  <c r="E14" i="4"/>
  <c r="K14" i="4" s="1"/>
  <c r="E15" i="4"/>
  <c r="K15" i="4" s="1"/>
  <c r="E16" i="4"/>
  <c r="K16" i="4" s="1"/>
  <c r="E17" i="4"/>
  <c r="E18" i="4"/>
  <c r="E22" i="4"/>
  <c r="K22" i="4" s="1"/>
  <c r="E23" i="4"/>
  <c r="E25" i="4"/>
  <c r="E26" i="4"/>
  <c r="E27" i="4"/>
  <c r="E2" i="4"/>
  <c r="D4" i="1"/>
  <c r="O24" i="4" l="1"/>
  <c r="Q24" i="4" s="1"/>
  <c r="O16" i="4"/>
  <c r="Q16" i="4" s="1"/>
  <c r="O8" i="4"/>
  <c r="Q8" i="4" s="1"/>
  <c r="O23" i="4"/>
  <c r="Q23" i="4" s="1"/>
  <c r="O15" i="4"/>
  <c r="Q15" i="4" s="1"/>
  <c r="O7" i="4"/>
  <c r="Q7" i="4" s="1"/>
  <c r="O25" i="4"/>
  <c r="Q25" i="4" s="1"/>
  <c r="O22" i="4"/>
  <c r="Q22" i="4" s="1"/>
  <c r="O14" i="4"/>
  <c r="Q14" i="4" s="1"/>
  <c r="O6" i="4"/>
  <c r="Q6" i="4" s="1"/>
  <c r="O21" i="4"/>
  <c r="Q21" i="4" s="1"/>
  <c r="O13" i="4"/>
  <c r="Q13" i="4" s="1"/>
  <c r="O5" i="4"/>
  <c r="Q5" i="4" s="1"/>
  <c r="O9" i="4"/>
  <c r="Q9" i="4" s="1"/>
  <c r="O2" i="4"/>
  <c r="Q2" i="4" s="1"/>
  <c r="O20" i="4"/>
  <c r="Q20" i="4" s="1"/>
  <c r="O12" i="4"/>
  <c r="Q12" i="4" s="1"/>
  <c r="O4" i="4"/>
  <c r="Q4" i="4" s="1"/>
  <c r="O17" i="4"/>
  <c r="Q17" i="4" s="1"/>
  <c r="O27" i="4"/>
  <c r="Q27" i="4" s="1"/>
  <c r="O19" i="4"/>
  <c r="Q19" i="4" s="1"/>
  <c r="O11" i="4"/>
  <c r="Q11" i="4" s="1"/>
  <c r="O3" i="4"/>
  <c r="Q3" i="4" s="1"/>
  <c r="K13" i="4"/>
  <c r="K23" i="4"/>
  <c r="K11" i="4"/>
  <c r="K3" i="4"/>
  <c r="K17" i="4"/>
  <c r="K25" i="4"/>
  <c r="K10" i="4"/>
  <c r="K18" i="4"/>
  <c r="K7" i="4"/>
  <c r="K2" i="4"/>
  <c r="K5" i="4"/>
  <c r="K27" i="4"/>
  <c r="K26" i="4"/>
  <c r="K4" i="4"/>
  <c r="U3" i="4" l="1"/>
  <c r="U5" i="4" s="1"/>
  <c r="U6" i="4" s="1"/>
  <c r="Z18" i="4"/>
  <c r="Z20" i="4" s="1"/>
  <c r="Z2" i="4"/>
  <c r="Z8" i="4" s="1"/>
  <c r="Z11" i="4" s="1"/>
  <c r="U9" i="4" l="1"/>
  <c r="T9" i="4"/>
  <c r="T18" i="4"/>
  <c r="U18" i="4"/>
  <c r="Z12" i="4"/>
  <c r="Y15" i="4"/>
  <c r="Z15" i="4"/>
  <c r="Z24" i="4"/>
  <c r="Y24" i="4"/>
  <c r="Z21" i="4"/>
</calcChain>
</file>

<file path=xl/sharedStrings.xml><?xml version="1.0" encoding="utf-8"?>
<sst xmlns="http://schemas.openxmlformats.org/spreadsheetml/2006/main" count="115" uniqueCount="84">
  <si>
    <t>Mi país</t>
  </si>
  <si>
    <t>Entidad 1</t>
  </si>
  <si>
    <t>Entidad 2</t>
  </si>
  <si>
    <t>Entidad 3</t>
  </si>
  <si>
    <t>Entidad 4</t>
  </si>
  <si>
    <t>Entidad 5</t>
  </si>
  <si>
    <t>Absoluto</t>
  </si>
  <si>
    <t>Relativo</t>
  </si>
  <si>
    <t>Sexo</t>
  </si>
  <si>
    <t>Hombre</t>
  </si>
  <si>
    <t>Mujeres</t>
  </si>
  <si>
    <t>Tamaño de poblacion</t>
  </si>
  <si>
    <t>nacional</t>
  </si>
  <si>
    <t>entidad1</t>
  </si>
  <si>
    <t>entidad5</t>
  </si>
  <si>
    <t>entidad4</t>
  </si>
  <si>
    <t>entidad3</t>
  </si>
  <si>
    <t>entidad2</t>
  </si>
  <si>
    <t>preg.2</t>
  </si>
  <si>
    <t>id.cong</t>
  </si>
  <si>
    <t>X_ehi</t>
  </si>
  <si>
    <t>Y_ehi</t>
  </si>
  <si>
    <t>1.1.4</t>
  </si>
  <si>
    <t>1.1.5</t>
  </si>
  <si>
    <t>1.2.3</t>
  </si>
  <si>
    <t>1.2.7</t>
  </si>
  <si>
    <t>1.3.2</t>
  </si>
  <si>
    <t>1.3.6</t>
  </si>
  <si>
    <t>2.1.2</t>
  </si>
  <si>
    <t>2.2.3</t>
  </si>
  <si>
    <t>2.3.1</t>
  </si>
  <si>
    <t>2.3.4</t>
  </si>
  <si>
    <t>3.1.5</t>
  </si>
  <si>
    <t>3.1.6</t>
  </si>
  <si>
    <t>3.2.5</t>
  </si>
  <si>
    <t>3.2.6</t>
  </si>
  <si>
    <t>3.2.7</t>
  </si>
  <si>
    <t>4.1.4</t>
  </si>
  <si>
    <t>4.1.5</t>
  </si>
  <si>
    <t>4.2.2</t>
  </si>
  <si>
    <t>4.3.2</t>
  </si>
  <si>
    <t>5.1.1</t>
  </si>
  <si>
    <t>5.2.2</t>
  </si>
  <si>
    <t>5.2.4</t>
  </si>
  <si>
    <t>5.3.1</t>
  </si>
  <si>
    <t>5.4.3</t>
  </si>
  <si>
    <t>5.4.8</t>
  </si>
  <si>
    <t>5.4.9</t>
  </si>
  <si>
    <t>X_eh</t>
  </si>
  <si>
    <t>Y_eh</t>
  </si>
  <si>
    <t>k_eh</t>
  </si>
  <si>
    <t>id.estr</t>
  </si>
  <si>
    <t>id.ent</t>
  </si>
  <si>
    <t>e</t>
  </si>
  <si>
    <t>h</t>
  </si>
  <si>
    <t>k_eh/(k_eh-1)</t>
  </si>
  <si>
    <t>i</t>
  </si>
  <si>
    <t>entidad</t>
  </si>
  <si>
    <t>var nal</t>
  </si>
  <si>
    <t>EE</t>
  </si>
  <si>
    <t>CV</t>
  </si>
  <si>
    <t>estimacion</t>
  </si>
  <si>
    <t>muy bueno</t>
  </si>
  <si>
    <t>muy malo</t>
  </si>
  <si>
    <t>regular</t>
  </si>
  <si>
    <t>malo</t>
  </si>
  <si>
    <t>bueno</t>
  </si>
  <si>
    <t xml:space="preserve">Las estimaciones que aparecen en esta figura están coloreadas, de acuerdo con su nivel de precisión, en Alta, Moderada y Baja, </t>
  </si>
  <si>
    <t xml:space="preserve">tomando como referencia el coeficiente de variación CV (%). </t>
  </si>
  <si>
    <t>Una precisión Baja requiere un uso cauteloso de la estimación en el que se analicen las causas de la alta variabilidad y</t>
  </si>
  <si>
    <t xml:space="preserve"> se consideren otros indicadores de precisión y confiabilidad, como el intervalo de confianza</t>
  </si>
  <si>
    <t>Alta</t>
  </si>
  <si>
    <t>Moderada</t>
  </si>
  <si>
    <t>Baja</t>
  </si>
  <si>
    <t>CV en el rango (0,15)</t>
  </si>
  <si>
    <t>CV en el rango [15,30)</t>
  </si>
  <si>
    <t>CV de 30% en adelante</t>
  </si>
  <si>
    <t>intervalo de confianza</t>
  </si>
  <si>
    <t>lim inf</t>
  </si>
  <si>
    <t>lim sup</t>
  </si>
  <si>
    <t>entidad 1</t>
  </si>
  <si>
    <t>varianza</t>
  </si>
  <si>
    <t>intevalo de confianza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</si>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</sst>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Segoe UI"/>
      <family val="2"/>
    </font>
    <font>
      <sz val="11"/>
      <color rgb="FF00B05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rgb="FFFF54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0" fillId="2" borderId="1" xfId="0" applyNumberFormat="1" applyFill="1" applyBorder="1"/>
    <xf numFmtId="0" fontId="0" fillId="2" borderId="3" xfId="0" applyNumberFormat="1" applyFill="1" applyBorder="1"/>
    <xf numFmtId="0" fontId="0" fillId="3" borderId="5" xfId="0" applyNumberFormat="1" applyFill="1" applyBorder="1"/>
    <xf numFmtId="0" fontId="0" fillId="3" borderId="1" xfId="0" applyNumberFormat="1" applyFill="1" applyBorder="1"/>
    <xf numFmtId="0" fontId="0" fillId="3" borderId="3" xfId="0" applyNumberFormat="1" applyFill="1" applyBorder="1"/>
    <xf numFmtId="0" fontId="0" fillId="4" borderId="1" xfId="0" applyNumberFormat="1" applyFill="1" applyBorder="1"/>
    <xf numFmtId="0" fontId="0" fillId="4" borderId="3" xfId="0" applyNumberFormat="1" applyFill="1" applyBorder="1"/>
    <xf numFmtId="0" fontId="0" fillId="4" borderId="7" xfId="0" applyNumberFormat="1" applyFill="1" applyBorder="1"/>
    <xf numFmtId="0" fontId="0" fillId="5" borderId="1" xfId="0" applyNumberFormat="1" applyFill="1" applyBorder="1"/>
    <xf numFmtId="0" fontId="0" fillId="5" borderId="3" xfId="0" applyNumberFormat="1" applyFill="1" applyBorder="1"/>
    <xf numFmtId="0" fontId="0" fillId="5" borderId="5" xfId="0" applyNumberFormat="1" applyFill="1" applyBorder="1"/>
    <xf numFmtId="0" fontId="0" fillId="6" borderId="5" xfId="0" applyNumberFormat="1" applyFill="1" applyBorder="1"/>
    <xf numFmtId="0" fontId="0" fillId="6" borderId="1" xfId="0" applyNumberFormat="1" applyFill="1" applyBorder="1"/>
    <xf numFmtId="0" fontId="0" fillId="6" borderId="3" xfId="0" applyNumberFormat="1" applyFill="1" applyBorder="1"/>
    <xf numFmtId="0" fontId="0" fillId="6" borderId="7" xfId="0" applyNumberFormat="1" applyFill="1" applyBorder="1"/>
    <xf numFmtId="0" fontId="0" fillId="7" borderId="8" xfId="0" applyFill="1" applyBorder="1"/>
    <xf numFmtId="0" fontId="0" fillId="3" borderId="8" xfId="0" applyFill="1" applyBorder="1"/>
    <xf numFmtId="0" fontId="0" fillId="8" borderId="8" xfId="0" applyFill="1" applyBorder="1"/>
    <xf numFmtId="0" fontId="0" fillId="9" borderId="8" xfId="0" applyFill="1" applyBorder="1"/>
    <xf numFmtId="0" fontId="0" fillId="6" borderId="8" xfId="0" applyFill="1" applyBorder="1"/>
    <xf numFmtId="0" fontId="1" fillId="0" borderId="0" xfId="0" applyFont="1" applyAlignment="1">
      <alignment horizontal="center"/>
    </xf>
    <xf numFmtId="0" fontId="2" fillId="0" borderId="0" xfId="0" applyFont="1"/>
    <xf numFmtId="0" fontId="0" fillId="10" borderId="0" xfId="0" applyFill="1"/>
    <xf numFmtId="0" fontId="0" fillId="11" borderId="0" xfId="0" applyFill="1"/>
    <xf numFmtId="0" fontId="2" fillId="12" borderId="0" xfId="0" applyFont="1" applyFill="1"/>
    <xf numFmtId="0" fontId="2" fillId="10" borderId="0" xfId="0" applyFont="1" applyFill="1"/>
    <xf numFmtId="0" fontId="2" fillId="11" borderId="0" xfId="0" applyFont="1" applyFill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A00"/>
      <color rgb="FFFF5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53F12-5388-4C4C-B7EC-503ECF5CFFFC}">
  <dimension ref="A1:L19"/>
  <sheetViews>
    <sheetView tabSelected="1" workbookViewId="0">
      <selection activeCell="D12" sqref="D12"/>
    </sheetView>
  </sheetViews>
  <sheetFormatPr baseColWidth="10" defaultRowHeight="14.4" x14ac:dyDescent="0.3"/>
  <cols>
    <col min="2" max="2" width="18.6640625" bestFit="1" customWidth="1"/>
    <col min="5" max="5" width="1.33203125" customWidth="1"/>
    <col min="6" max="6" width="18.6640625" bestFit="1" customWidth="1"/>
    <col min="9" max="9" width="1" customWidth="1"/>
    <col min="10" max="10" width="18.6640625" bestFit="1" customWidth="1"/>
  </cols>
  <sheetData>
    <row r="1" spans="1:12" x14ac:dyDescent="0.3">
      <c r="F1" s="27" t="s">
        <v>8</v>
      </c>
      <c r="G1" s="27"/>
      <c r="H1" s="27"/>
      <c r="I1" s="27"/>
      <c r="J1" s="27"/>
      <c r="K1" s="27"/>
      <c r="L1" s="27"/>
    </row>
    <row r="2" spans="1:12" x14ac:dyDescent="0.3">
      <c r="F2" s="27" t="s">
        <v>9</v>
      </c>
      <c r="G2" s="27"/>
      <c r="H2" s="27"/>
      <c r="I2" s="2"/>
      <c r="J2" s="27" t="s">
        <v>10</v>
      </c>
      <c r="K2" s="27"/>
      <c r="L2" s="27"/>
    </row>
    <row r="3" spans="1:12" x14ac:dyDescent="0.3">
      <c r="B3" s="2" t="s">
        <v>11</v>
      </c>
      <c r="C3" s="2" t="s">
        <v>6</v>
      </c>
      <c r="D3" s="2" t="s">
        <v>7</v>
      </c>
      <c r="E3" s="2"/>
      <c r="F3" s="2" t="s">
        <v>11</v>
      </c>
      <c r="G3" s="2" t="s">
        <v>6</v>
      </c>
      <c r="H3" s="2" t="s">
        <v>7</v>
      </c>
      <c r="I3" s="2"/>
      <c r="J3" s="2" t="s">
        <v>11</v>
      </c>
      <c r="K3" s="2" t="s">
        <v>6</v>
      </c>
      <c r="L3" s="2" t="s">
        <v>7</v>
      </c>
    </row>
    <row r="4" spans="1:12" x14ac:dyDescent="0.3">
      <c r="A4" s="2" t="s">
        <v>0</v>
      </c>
      <c r="B4" s="34">
        <v>38086</v>
      </c>
      <c r="C4">
        <v>7375</v>
      </c>
      <c r="D4">
        <f>C4*100/B4</f>
        <v>19.364070787165886</v>
      </c>
      <c r="F4" s="34">
        <f>SUM(F6:F10)</f>
        <v>18458</v>
      </c>
      <c r="G4" s="34">
        <f>SUM(G6:G10)</f>
        <v>3439</v>
      </c>
      <c r="H4" s="34">
        <f>G4*100/F4</f>
        <v>18.631487701809512</v>
      </c>
      <c r="J4">
        <f>SUM(J6:J10)</f>
        <v>19628</v>
      </c>
      <c r="K4">
        <f>SUM(K6:K10)</f>
        <v>3936</v>
      </c>
      <c r="L4">
        <f>K4*100/J4</f>
        <v>20.05298553087426</v>
      </c>
    </row>
    <row r="5" spans="1:12" x14ac:dyDescent="0.3">
      <c r="A5" s="2"/>
    </row>
    <row r="6" spans="1:12" x14ac:dyDescent="0.3">
      <c r="A6" s="2" t="s">
        <v>1</v>
      </c>
      <c r="B6">
        <v>8721</v>
      </c>
      <c r="C6" s="30">
        <v>1828</v>
      </c>
      <c r="D6">
        <v>20.960898979474798</v>
      </c>
      <c r="F6" s="29">
        <v>4229</v>
      </c>
      <c r="G6">
        <v>1004</v>
      </c>
      <c r="H6">
        <v>23.740837077323199</v>
      </c>
      <c r="J6">
        <v>4492</v>
      </c>
      <c r="K6" s="29">
        <v>824</v>
      </c>
      <c r="L6">
        <v>18.343722172751601</v>
      </c>
    </row>
    <row r="7" spans="1:12" x14ac:dyDescent="0.3">
      <c r="A7" s="2" t="s">
        <v>2</v>
      </c>
      <c r="B7" s="29">
        <v>7666</v>
      </c>
      <c r="C7">
        <v>1604</v>
      </c>
      <c r="D7">
        <v>20.923558570310501</v>
      </c>
      <c r="F7">
        <v>3416</v>
      </c>
      <c r="G7">
        <v>601</v>
      </c>
      <c r="H7">
        <v>17.593676814988299</v>
      </c>
      <c r="J7">
        <v>4250</v>
      </c>
      <c r="K7">
        <v>1003</v>
      </c>
      <c r="L7">
        <v>23.6</v>
      </c>
    </row>
    <row r="8" spans="1:12" x14ac:dyDescent="0.3">
      <c r="A8" s="2" t="s">
        <v>3</v>
      </c>
      <c r="B8">
        <v>6934</v>
      </c>
      <c r="C8">
        <v>1228</v>
      </c>
      <c r="D8" s="29">
        <v>17.709835592731501</v>
      </c>
      <c r="F8">
        <v>3589</v>
      </c>
      <c r="G8" s="29">
        <v>471</v>
      </c>
      <c r="H8">
        <v>13.1234327110616</v>
      </c>
      <c r="J8">
        <v>3345</v>
      </c>
      <c r="K8" s="30">
        <v>757</v>
      </c>
      <c r="L8">
        <v>22.6307922272048</v>
      </c>
    </row>
    <row r="9" spans="1:12" x14ac:dyDescent="0.3">
      <c r="A9" s="2" t="s">
        <v>4</v>
      </c>
      <c r="B9">
        <v>5319</v>
      </c>
      <c r="C9">
        <v>1098</v>
      </c>
      <c r="D9">
        <v>20.642978003384101</v>
      </c>
      <c r="F9">
        <v>2845</v>
      </c>
      <c r="G9">
        <v>674</v>
      </c>
      <c r="H9">
        <v>23.690685413005301</v>
      </c>
      <c r="J9">
        <v>2474</v>
      </c>
      <c r="K9">
        <v>424</v>
      </c>
      <c r="L9">
        <v>17.138237671786602</v>
      </c>
    </row>
    <row r="10" spans="1:12" x14ac:dyDescent="0.3">
      <c r="A10" s="2" t="s">
        <v>5</v>
      </c>
      <c r="B10">
        <v>9446</v>
      </c>
      <c r="C10" s="30">
        <v>1617</v>
      </c>
      <c r="D10">
        <v>17.118356976497999</v>
      </c>
      <c r="F10">
        <v>4379</v>
      </c>
      <c r="G10">
        <v>689</v>
      </c>
      <c r="H10">
        <v>15.7341858871889</v>
      </c>
      <c r="J10" s="30">
        <v>5067</v>
      </c>
      <c r="K10">
        <v>928</v>
      </c>
      <c r="L10">
        <v>18.3145845668048</v>
      </c>
    </row>
    <row r="12" spans="1:12" x14ac:dyDescent="0.3">
      <c r="A12" s="28" t="s">
        <v>67</v>
      </c>
    </row>
    <row r="13" spans="1:12" x14ac:dyDescent="0.3">
      <c r="A13" s="28" t="s">
        <v>68</v>
      </c>
    </row>
    <row r="14" spans="1:12" x14ac:dyDescent="0.3">
      <c r="A14" s="28" t="s">
        <v>69</v>
      </c>
    </row>
    <row r="15" spans="1:12" x14ac:dyDescent="0.3">
      <c r="A15" s="28" t="s">
        <v>70</v>
      </c>
    </row>
    <row r="17" spans="1:2" x14ac:dyDescent="0.3">
      <c r="A17" s="31" t="s">
        <v>71</v>
      </c>
      <c r="B17" s="31" t="s">
        <v>74</v>
      </c>
    </row>
    <row r="18" spans="1:2" x14ac:dyDescent="0.3">
      <c r="A18" s="32" t="s">
        <v>72</v>
      </c>
      <c r="B18" s="32" t="s">
        <v>75</v>
      </c>
    </row>
    <row r="19" spans="1:2" x14ac:dyDescent="0.3">
      <c r="A19" s="33" t="s">
        <v>73</v>
      </c>
      <c r="B19" s="33" t="s">
        <v>76</v>
      </c>
    </row>
  </sheetData>
  <mergeCells count="3">
    <mergeCell ref="J2:L2"/>
    <mergeCell ref="F2:H2"/>
    <mergeCell ref="F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4703-1C6F-4CC7-8372-A52E5B7E36E0}">
  <dimension ref="A1:B39"/>
  <sheetViews>
    <sheetView workbookViewId="0">
      <selection activeCell="F8" sqref="F8"/>
    </sheetView>
  </sheetViews>
  <sheetFormatPr baseColWidth="10" defaultRowHeight="14.4" x14ac:dyDescent="0.3"/>
  <sheetData>
    <row r="1" spans="1:2" x14ac:dyDescent="0.3">
      <c r="B1" t="s">
        <v>18</v>
      </c>
    </row>
    <row r="2" spans="1:2" x14ac:dyDescent="0.3">
      <c r="A2" t="s">
        <v>12</v>
      </c>
    </row>
    <row r="3" spans="1:2" x14ac:dyDescent="0.3">
      <c r="A3">
        <v>1</v>
      </c>
    </row>
    <row r="4" spans="1:2" x14ac:dyDescent="0.3">
      <c r="A4">
        <v>2</v>
      </c>
    </row>
    <row r="5" spans="1:2" x14ac:dyDescent="0.3">
      <c r="A5">
        <v>3</v>
      </c>
    </row>
    <row r="6" spans="1:2" x14ac:dyDescent="0.3">
      <c r="A6">
        <v>4</v>
      </c>
    </row>
    <row r="7" spans="1:2" x14ac:dyDescent="0.3">
      <c r="A7">
        <v>5</v>
      </c>
    </row>
    <row r="9" spans="1:2" x14ac:dyDescent="0.3">
      <c r="A9" t="s">
        <v>13</v>
      </c>
    </row>
    <row r="10" spans="1:2" x14ac:dyDescent="0.3">
      <c r="A10" t="s">
        <v>62</v>
      </c>
      <c r="B10">
        <v>3949</v>
      </c>
    </row>
    <row r="11" spans="1:2" x14ac:dyDescent="0.3">
      <c r="A11" t="s">
        <v>63</v>
      </c>
      <c r="B11">
        <v>3682</v>
      </c>
    </row>
    <row r="12" spans="1:2" x14ac:dyDescent="0.3">
      <c r="A12" t="s">
        <v>64</v>
      </c>
      <c r="B12">
        <v>3254</v>
      </c>
    </row>
    <row r="13" spans="1:2" x14ac:dyDescent="0.3">
      <c r="A13" t="s">
        <v>65</v>
      </c>
      <c r="B13">
        <v>3010</v>
      </c>
    </row>
    <row r="14" spans="1:2" x14ac:dyDescent="0.3">
      <c r="A14" t="s">
        <v>66</v>
      </c>
      <c r="B14">
        <v>2483</v>
      </c>
    </row>
    <row r="16" spans="1:2" x14ac:dyDescent="0.3">
      <c r="A16" t="s">
        <v>17</v>
      </c>
    </row>
    <row r="17" spans="1:2" x14ac:dyDescent="0.3">
      <c r="A17">
        <v>1</v>
      </c>
      <c r="B17">
        <v>1040</v>
      </c>
    </row>
    <row r="18" spans="1:2" x14ac:dyDescent="0.3">
      <c r="A18">
        <v>2</v>
      </c>
      <c r="B18">
        <v>554</v>
      </c>
    </row>
    <row r="19" spans="1:2" x14ac:dyDescent="0.3">
      <c r="A19">
        <v>3</v>
      </c>
      <c r="B19">
        <v>806</v>
      </c>
    </row>
    <row r="20" spans="1:2" x14ac:dyDescent="0.3">
      <c r="A20">
        <v>4</v>
      </c>
      <c r="B20">
        <v>743</v>
      </c>
    </row>
    <row r="21" spans="1:2" x14ac:dyDescent="0.3">
      <c r="A21">
        <v>5</v>
      </c>
      <c r="B21">
        <v>1027</v>
      </c>
    </row>
    <row r="22" spans="1:2" x14ac:dyDescent="0.3">
      <c r="A22" t="s">
        <v>16</v>
      </c>
    </row>
    <row r="23" spans="1:2" x14ac:dyDescent="0.3">
      <c r="A23">
        <v>1</v>
      </c>
      <c r="B23">
        <v>1318</v>
      </c>
    </row>
    <row r="24" spans="1:2" x14ac:dyDescent="0.3">
      <c r="A24">
        <v>2</v>
      </c>
      <c r="B24">
        <v>1156</v>
      </c>
    </row>
    <row r="25" spans="1:2" x14ac:dyDescent="0.3">
      <c r="A25">
        <v>3</v>
      </c>
      <c r="B25">
        <v>832</v>
      </c>
    </row>
    <row r="26" spans="1:2" x14ac:dyDescent="0.3">
      <c r="A26">
        <v>4</v>
      </c>
      <c r="B26">
        <v>472</v>
      </c>
    </row>
    <row r="27" spans="1:2" x14ac:dyDescent="0.3">
      <c r="A27">
        <v>5</v>
      </c>
      <c r="B27">
        <v>967</v>
      </c>
    </row>
    <row r="28" spans="1:2" x14ac:dyDescent="0.3">
      <c r="A28" t="s">
        <v>15</v>
      </c>
    </row>
    <row r="29" spans="1:2" x14ac:dyDescent="0.3">
      <c r="A29">
        <v>1</v>
      </c>
      <c r="B29">
        <v>767</v>
      </c>
    </row>
    <row r="30" spans="1:2" x14ac:dyDescent="0.3">
      <c r="A30">
        <v>2</v>
      </c>
      <c r="B30">
        <v>849</v>
      </c>
    </row>
    <row r="31" spans="1:2" x14ac:dyDescent="0.3">
      <c r="A31">
        <v>3</v>
      </c>
      <c r="B31">
        <v>586</v>
      </c>
    </row>
    <row r="32" spans="1:2" x14ac:dyDescent="0.3">
      <c r="A32">
        <v>4</v>
      </c>
      <c r="B32">
        <v>535</v>
      </c>
    </row>
    <row r="33" spans="1:2" x14ac:dyDescent="0.3">
      <c r="A33">
        <v>5</v>
      </c>
      <c r="B33">
        <v>1251</v>
      </c>
    </row>
    <row r="34" spans="1:2" x14ac:dyDescent="0.3">
      <c r="A34" t="s">
        <v>14</v>
      </c>
    </row>
    <row r="35" spans="1:2" x14ac:dyDescent="0.3">
      <c r="A35">
        <v>1</v>
      </c>
      <c r="B35">
        <v>1914</v>
      </c>
    </row>
    <row r="36" spans="1:2" x14ac:dyDescent="0.3">
      <c r="A36">
        <v>2</v>
      </c>
      <c r="B36">
        <v>2097</v>
      </c>
    </row>
    <row r="37" spans="1:2" x14ac:dyDescent="0.3">
      <c r="A37">
        <v>3</v>
      </c>
      <c r="B37">
        <v>1456</v>
      </c>
    </row>
    <row r="38" spans="1:2" x14ac:dyDescent="0.3">
      <c r="A38">
        <v>4</v>
      </c>
      <c r="B38">
        <v>1086</v>
      </c>
    </row>
    <row r="39" spans="1:2" x14ac:dyDescent="0.3">
      <c r="A39">
        <v>5</v>
      </c>
      <c r="B39">
        <v>2252</v>
      </c>
    </row>
  </sheetData>
  <sortState xmlns:xlrd2="http://schemas.microsoft.com/office/spreadsheetml/2017/richdata2" ref="A10:B14">
    <sortCondition descending="1" ref="B10:B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12DF2-F322-4BA8-8156-BCCF3F606853}">
  <dimension ref="A1:J27"/>
  <sheetViews>
    <sheetView workbookViewId="0"/>
  </sheetViews>
  <sheetFormatPr baseColWidth="10" defaultRowHeight="14.4" x14ac:dyDescent="0.3"/>
  <sheetData>
    <row r="1" spans="1:10" x14ac:dyDescent="0.3">
      <c r="A1" t="s">
        <v>19</v>
      </c>
      <c r="B1" t="s">
        <v>20</v>
      </c>
      <c r="C1" t="s">
        <v>21</v>
      </c>
      <c r="E1" t="s">
        <v>51</v>
      </c>
      <c r="F1" t="s">
        <v>48</v>
      </c>
      <c r="G1" t="s">
        <v>49</v>
      </c>
      <c r="H1" t="s">
        <v>50</v>
      </c>
      <c r="J1" t="s">
        <v>52</v>
      </c>
    </row>
    <row r="2" spans="1:10" x14ac:dyDescent="0.3">
      <c r="A2" t="s">
        <v>22</v>
      </c>
      <c r="B2">
        <v>473</v>
      </c>
      <c r="C2">
        <v>1935</v>
      </c>
      <c r="E2">
        <v>1.1000000000000001</v>
      </c>
      <c r="F2">
        <v>688</v>
      </c>
      <c r="G2">
        <v>3238</v>
      </c>
      <c r="H2">
        <v>2</v>
      </c>
      <c r="J2">
        <v>1</v>
      </c>
    </row>
    <row r="3" spans="1:10" x14ac:dyDescent="0.3">
      <c r="A3" t="s">
        <v>23</v>
      </c>
      <c r="B3">
        <v>215</v>
      </c>
      <c r="C3">
        <v>1303</v>
      </c>
      <c r="E3">
        <v>1.2</v>
      </c>
      <c r="F3">
        <v>486</v>
      </c>
      <c r="G3">
        <v>2141</v>
      </c>
      <c r="H3">
        <v>2</v>
      </c>
      <c r="J3">
        <v>2</v>
      </c>
    </row>
    <row r="4" spans="1:10" x14ac:dyDescent="0.3">
      <c r="A4" t="s">
        <v>24</v>
      </c>
      <c r="B4">
        <v>442</v>
      </c>
      <c r="C4">
        <v>1600</v>
      </c>
      <c r="E4">
        <v>1.3</v>
      </c>
      <c r="F4">
        <v>654</v>
      </c>
      <c r="G4">
        <v>3342</v>
      </c>
      <c r="H4">
        <v>2</v>
      </c>
      <c r="J4">
        <v>3</v>
      </c>
    </row>
    <row r="5" spans="1:10" x14ac:dyDescent="0.3">
      <c r="A5" t="s">
        <v>25</v>
      </c>
      <c r="B5">
        <v>44</v>
      </c>
      <c r="C5">
        <v>541</v>
      </c>
      <c r="E5">
        <v>2.1</v>
      </c>
      <c r="F5">
        <v>413</v>
      </c>
      <c r="G5">
        <v>1470</v>
      </c>
      <c r="H5">
        <v>1</v>
      </c>
      <c r="J5">
        <v>4</v>
      </c>
    </row>
    <row r="6" spans="1:10" x14ac:dyDescent="0.3">
      <c r="A6" t="s">
        <v>26</v>
      </c>
      <c r="B6">
        <v>186</v>
      </c>
      <c r="C6">
        <v>838</v>
      </c>
      <c r="E6">
        <v>2.2000000000000002</v>
      </c>
      <c r="F6">
        <v>590</v>
      </c>
      <c r="G6">
        <v>2760</v>
      </c>
      <c r="H6">
        <v>1</v>
      </c>
      <c r="J6">
        <v>5</v>
      </c>
    </row>
    <row r="7" spans="1:10" x14ac:dyDescent="0.3">
      <c r="A7" t="s">
        <v>27</v>
      </c>
      <c r="B7">
        <v>468</v>
      </c>
      <c r="C7">
        <v>2504</v>
      </c>
      <c r="E7">
        <v>2.2999999999999998</v>
      </c>
      <c r="F7">
        <v>601</v>
      </c>
      <c r="G7">
        <v>3436</v>
      </c>
      <c r="H7">
        <v>2</v>
      </c>
    </row>
    <row r="8" spans="1:10" x14ac:dyDescent="0.3">
      <c r="A8" t="s">
        <v>28</v>
      </c>
      <c r="B8">
        <v>413</v>
      </c>
      <c r="C8">
        <v>1470</v>
      </c>
      <c r="E8">
        <v>3.1</v>
      </c>
      <c r="F8">
        <v>509</v>
      </c>
      <c r="G8">
        <v>2907</v>
      </c>
      <c r="H8">
        <v>2</v>
      </c>
    </row>
    <row r="9" spans="1:10" x14ac:dyDescent="0.3">
      <c r="A9" t="s">
        <v>29</v>
      </c>
      <c r="B9">
        <v>590</v>
      </c>
      <c r="C9">
        <v>2760</v>
      </c>
      <c r="E9">
        <v>3.2</v>
      </c>
      <c r="F9">
        <v>719</v>
      </c>
      <c r="G9">
        <v>4027</v>
      </c>
      <c r="H9">
        <v>3</v>
      </c>
    </row>
    <row r="10" spans="1:10" x14ac:dyDescent="0.3">
      <c r="A10" t="s">
        <v>30</v>
      </c>
      <c r="B10">
        <v>350</v>
      </c>
      <c r="C10">
        <v>1404</v>
      </c>
      <c r="E10">
        <v>4.0999999999999996</v>
      </c>
      <c r="F10">
        <v>892</v>
      </c>
      <c r="G10">
        <v>3969</v>
      </c>
      <c r="H10">
        <v>2</v>
      </c>
    </row>
    <row r="11" spans="1:10" x14ac:dyDescent="0.3">
      <c r="A11" t="s">
        <v>31</v>
      </c>
      <c r="B11">
        <v>251</v>
      </c>
      <c r="C11">
        <v>2032</v>
      </c>
      <c r="E11">
        <v>4.2</v>
      </c>
      <c r="F11">
        <v>74</v>
      </c>
      <c r="G11">
        <v>554</v>
      </c>
      <c r="H11">
        <v>1</v>
      </c>
    </row>
    <row r="12" spans="1:10" x14ac:dyDescent="0.3">
      <c r="A12" t="s">
        <v>32</v>
      </c>
      <c r="B12">
        <v>73</v>
      </c>
      <c r="C12">
        <v>829</v>
      </c>
      <c r="E12">
        <v>4.3</v>
      </c>
      <c r="F12">
        <v>132</v>
      </c>
      <c r="G12">
        <v>796</v>
      </c>
      <c r="H12">
        <v>1</v>
      </c>
    </row>
    <row r="13" spans="1:10" x14ac:dyDescent="0.3">
      <c r="A13" t="s">
        <v>33</v>
      </c>
      <c r="B13">
        <v>436</v>
      </c>
      <c r="C13">
        <v>2078</v>
      </c>
      <c r="E13">
        <v>5.0999999999999996</v>
      </c>
      <c r="F13">
        <v>117</v>
      </c>
      <c r="G13">
        <v>568</v>
      </c>
      <c r="H13">
        <v>1</v>
      </c>
    </row>
    <row r="14" spans="1:10" x14ac:dyDescent="0.3">
      <c r="A14" t="s">
        <v>34</v>
      </c>
      <c r="B14">
        <v>435</v>
      </c>
      <c r="C14">
        <v>1676</v>
      </c>
      <c r="E14">
        <v>5.2</v>
      </c>
      <c r="F14">
        <v>372</v>
      </c>
      <c r="G14">
        <v>2245</v>
      </c>
      <c r="H14">
        <v>2</v>
      </c>
    </row>
    <row r="15" spans="1:10" x14ac:dyDescent="0.3">
      <c r="A15" t="s">
        <v>35</v>
      </c>
      <c r="B15">
        <v>140</v>
      </c>
      <c r="C15">
        <v>1295</v>
      </c>
      <c r="E15">
        <v>5.3</v>
      </c>
      <c r="F15">
        <v>116</v>
      </c>
      <c r="G15">
        <v>627</v>
      </c>
      <c r="H15">
        <v>1</v>
      </c>
    </row>
    <row r="16" spans="1:10" x14ac:dyDescent="0.3">
      <c r="A16" t="s">
        <v>36</v>
      </c>
      <c r="B16">
        <v>144</v>
      </c>
      <c r="C16">
        <v>1056</v>
      </c>
      <c r="E16">
        <v>5.4</v>
      </c>
      <c r="F16">
        <v>1012</v>
      </c>
      <c r="G16">
        <v>6006</v>
      </c>
      <c r="H16">
        <v>3</v>
      </c>
    </row>
    <row r="17" spans="1:3" x14ac:dyDescent="0.3">
      <c r="A17" t="s">
        <v>37</v>
      </c>
      <c r="B17">
        <v>324</v>
      </c>
      <c r="C17">
        <v>1656</v>
      </c>
    </row>
    <row r="18" spans="1:3" x14ac:dyDescent="0.3">
      <c r="A18" t="s">
        <v>38</v>
      </c>
      <c r="B18">
        <v>568</v>
      </c>
      <c r="C18">
        <v>2313</v>
      </c>
    </row>
    <row r="19" spans="1:3" x14ac:dyDescent="0.3">
      <c r="A19" t="s">
        <v>39</v>
      </c>
      <c r="B19">
        <v>74</v>
      </c>
      <c r="C19">
        <v>554</v>
      </c>
    </row>
    <row r="20" spans="1:3" x14ac:dyDescent="0.3">
      <c r="A20" t="s">
        <v>40</v>
      </c>
      <c r="B20">
        <v>132</v>
      </c>
      <c r="C20">
        <v>796</v>
      </c>
    </row>
    <row r="21" spans="1:3" x14ac:dyDescent="0.3">
      <c r="A21" t="s">
        <v>41</v>
      </c>
      <c r="B21">
        <v>117</v>
      </c>
      <c r="C21">
        <v>568</v>
      </c>
    </row>
    <row r="22" spans="1:3" x14ac:dyDescent="0.3">
      <c r="A22" t="s">
        <v>42</v>
      </c>
      <c r="B22">
        <v>160</v>
      </c>
      <c r="C22">
        <v>1050</v>
      </c>
    </row>
    <row r="23" spans="1:3" x14ac:dyDescent="0.3">
      <c r="A23" t="s">
        <v>43</v>
      </c>
      <c r="B23">
        <v>212</v>
      </c>
      <c r="C23">
        <v>1195</v>
      </c>
    </row>
    <row r="24" spans="1:3" x14ac:dyDescent="0.3">
      <c r="A24" t="s">
        <v>44</v>
      </c>
      <c r="B24">
        <v>116</v>
      </c>
      <c r="C24">
        <v>627</v>
      </c>
    </row>
    <row r="25" spans="1:3" x14ac:dyDescent="0.3">
      <c r="A25" t="s">
        <v>45</v>
      </c>
      <c r="B25">
        <v>366</v>
      </c>
      <c r="C25">
        <v>2083</v>
      </c>
    </row>
    <row r="26" spans="1:3" x14ac:dyDescent="0.3">
      <c r="A26" t="s">
        <v>46</v>
      </c>
      <c r="B26">
        <v>484</v>
      </c>
      <c r="C26">
        <v>2525</v>
      </c>
    </row>
    <row r="27" spans="1:3" x14ac:dyDescent="0.3">
      <c r="A27" t="s">
        <v>47</v>
      </c>
      <c r="B27">
        <v>162</v>
      </c>
      <c r="C27">
        <v>1398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A52FC-2F62-4143-A30C-F25DDF32F4B6}">
  <dimension ref="A1:AB27"/>
  <sheetViews>
    <sheetView topLeftCell="H1" workbookViewId="0">
      <selection activeCell="U15" sqref="U15"/>
    </sheetView>
  </sheetViews>
  <sheetFormatPr baseColWidth="10" defaultRowHeight="14.4" x14ac:dyDescent="0.3"/>
  <cols>
    <col min="4" max="4" width="11.5546875" customWidth="1"/>
    <col min="21" max="21" width="12" bestFit="1" customWidth="1"/>
  </cols>
  <sheetData>
    <row r="1" spans="1:28" ht="15" thickBot="1" x14ac:dyDescent="0.35">
      <c r="B1" s="1" t="s">
        <v>53</v>
      </c>
      <c r="C1" s="1" t="s">
        <v>54</v>
      </c>
      <c r="D1" s="1" t="s">
        <v>50</v>
      </c>
      <c r="E1" s="1" t="s">
        <v>55</v>
      </c>
      <c r="F1" s="1" t="s">
        <v>56</v>
      </c>
      <c r="G1" s="1" t="s">
        <v>20</v>
      </c>
      <c r="H1" s="1" t="s">
        <v>48</v>
      </c>
      <c r="M1" t="s">
        <v>21</v>
      </c>
      <c r="N1" t="s">
        <v>49</v>
      </c>
      <c r="Y1" t="s">
        <v>57</v>
      </c>
    </row>
    <row r="2" spans="1:28" ht="15" thickBot="1" x14ac:dyDescent="0.35">
      <c r="A2" s="7">
        <v>1.1000000000000001</v>
      </c>
      <c r="B2" s="3">
        <v>1</v>
      </c>
      <c r="C2" s="3">
        <v>1</v>
      </c>
      <c r="D2" s="3">
        <v>2</v>
      </c>
      <c r="E2" s="3">
        <f>D2/(D2-1)</f>
        <v>2</v>
      </c>
      <c r="F2" s="3">
        <v>4</v>
      </c>
      <c r="G2" s="3">
        <v>473</v>
      </c>
      <c r="H2" s="3">
        <f>VLOOKUP(A2,Hoja3!$E$1:$H$16,2,FALSE)</f>
        <v>688</v>
      </c>
      <c r="I2" s="3">
        <f>(G2-(1/D2)*H2)^2</f>
        <v>16641</v>
      </c>
      <c r="J2" s="3"/>
      <c r="K2" s="22">
        <f>E2*I2</f>
        <v>33282</v>
      </c>
      <c r="M2">
        <v>1935</v>
      </c>
      <c r="N2">
        <v>3238</v>
      </c>
      <c r="O2">
        <f>G2-(1/D2)*H2</f>
        <v>129</v>
      </c>
      <c r="P2">
        <f>M2-(1/D2)*N2</f>
        <v>316</v>
      </c>
      <c r="Q2">
        <f>(O2-(Hoja1!$C$4/Hoja1!$B$4)*P2)^2</f>
        <v>4598.1332149238224</v>
      </c>
      <c r="T2" t="s">
        <v>83</v>
      </c>
      <c r="Y2">
        <v>1</v>
      </c>
      <c r="Z2">
        <f>SUM(K2:K7)</f>
        <v>304492</v>
      </c>
      <c r="AB2">
        <v>304492</v>
      </c>
    </row>
    <row r="3" spans="1:28" ht="15" thickBot="1" x14ac:dyDescent="0.35">
      <c r="A3" s="8">
        <v>1.1000000000000001</v>
      </c>
      <c r="B3" s="4">
        <v>1</v>
      </c>
      <c r="C3" s="4">
        <v>1</v>
      </c>
      <c r="D3" s="4">
        <v>2</v>
      </c>
      <c r="E3" s="4">
        <f t="shared" ref="E3:E27" si="0">D3/(D3-1)</f>
        <v>2</v>
      </c>
      <c r="F3" s="4">
        <v>5</v>
      </c>
      <c r="G3" s="4">
        <v>215</v>
      </c>
      <c r="H3" s="4">
        <f>VLOOKUP(A3,Hoja3!$E$1:$H$16,2,FALSE)</f>
        <v>688</v>
      </c>
      <c r="I3" s="4">
        <f t="shared" ref="I3:I27" si="1">(G3-(1/D3)*H3)^2</f>
        <v>16641</v>
      </c>
      <c r="J3" s="4"/>
      <c r="K3" s="22">
        <f t="shared" ref="K3:K27" si="2">E3*I3</f>
        <v>33282</v>
      </c>
      <c r="M3">
        <v>1303</v>
      </c>
      <c r="N3">
        <v>3238</v>
      </c>
      <c r="O3">
        <f t="shared" ref="O3:O27" si="3">G3-(1/D3)*H3</f>
        <v>-129</v>
      </c>
      <c r="P3">
        <f t="shared" ref="P3:P27" si="4">M3-(1/D3)*N3</f>
        <v>-316</v>
      </c>
      <c r="Q3">
        <f>(O3-(Hoja1!$C$4/Hoja1!$B$4)*P3)^2</f>
        <v>4598.1332149238224</v>
      </c>
      <c r="T3" t="s">
        <v>81</v>
      </c>
      <c r="U3">
        <f>SUM(Q2:Q27)/Hoja1!B4^2</f>
        <v>6.8899367145409458E-5</v>
      </c>
      <c r="Y3">
        <v>2</v>
      </c>
      <c r="Z3">
        <v>9801</v>
      </c>
      <c r="AB3">
        <v>9801</v>
      </c>
    </row>
    <row r="4" spans="1:28" ht="15" thickBot="1" x14ac:dyDescent="0.35">
      <c r="A4" s="7">
        <v>1.2</v>
      </c>
      <c r="B4" s="3">
        <v>1</v>
      </c>
      <c r="C4" s="3">
        <v>2</v>
      </c>
      <c r="D4" s="3">
        <v>2</v>
      </c>
      <c r="E4" s="3">
        <f t="shared" si="0"/>
        <v>2</v>
      </c>
      <c r="F4" s="3">
        <v>3</v>
      </c>
      <c r="G4" s="3">
        <v>442</v>
      </c>
      <c r="H4" s="3">
        <f>VLOOKUP(A4,Hoja3!$E$1:$H$16,2,FALSE)</f>
        <v>486</v>
      </c>
      <c r="I4" s="3">
        <f t="shared" si="1"/>
        <v>39601</v>
      </c>
      <c r="J4" s="3"/>
      <c r="K4" s="22">
        <f t="shared" si="2"/>
        <v>79202</v>
      </c>
      <c r="M4">
        <v>1600</v>
      </c>
      <c r="N4">
        <v>2141</v>
      </c>
      <c r="O4">
        <f t="shared" si="3"/>
        <v>199</v>
      </c>
      <c r="P4">
        <f t="shared" si="4"/>
        <v>529.5</v>
      </c>
      <c r="Q4">
        <f>(O4-(Hoja1!$C$4/Hoja1!$B$4)*P4)^2</f>
        <v>9305.9293929957348</v>
      </c>
      <c r="T4" t="s">
        <v>61</v>
      </c>
      <c r="U4">
        <f>Hoja1!C4/Hoja1!B4</f>
        <v>0.19364070787165888</v>
      </c>
      <c r="Y4">
        <v>3</v>
      </c>
      <c r="Z4">
        <v>217630</v>
      </c>
      <c r="AB4">
        <v>217630</v>
      </c>
    </row>
    <row r="5" spans="1:28" ht="15" thickBot="1" x14ac:dyDescent="0.35">
      <c r="A5" s="8">
        <v>1.2</v>
      </c>
      <c r="B5" s="4">
        <v>1</v>
      </c>
      <c r="C5" s="4">
        <v>2</v>
      </c>
      <c r="D5" s="4">
        <v>2</v>
      </c>
      <c r="E5" s="4">
        <f t="shared" si="0"/>
        <v>2</v>
      </c>
      <c r="F5" s="4">
        <v>7</v>
      </c>
      <c r="G5" s="4">
        <v>44</v>
      </c>
      <c r="H5" s="4">
        <f>VLOOKUP(A5,Hoja3!$E$1:$H$16,2,FALSE)</f>
        <v>486</v>
      </c>
      <c r="I5" s="4">
        <f t="shared" si="1"/>
        <v>39601</v>
      </c>
      <c r="J5" s="4"/>
      <c r="K5" s="22">
        <f t="shared" si="2"/>
        <v>79202</v>
      </c>
      <c r="M5">
        <v>541</v>
      </c>
      <c r="N5">
        <v>2141</v>
      </c>
      <c r="O5">
        <f t="shared" si="3"/>
        <v>-199</v>
      </c>
      <c r="P5">
        <f t="shared" si="4"/>
        <v>-529.5</v>
      </c>
      <c r="Q5">
        <f>(O5-(Hoja1!$C$4/Hoja1!$B$4)*P5)^2</f>
        <v>9305.9293929957348</v>
      </c>
      <c r="T5" t="s">
        <v>59</v>
      </c>
      <c r="U5">
        <f>SQRT(U3)</f>
        <v>8.3005642666875035E-3</v>
      </c>
      <c r="Y5">
        <v>4</v>
      </c>
      <c r="Z5">
        <v>59536</v>
      </c>
      <c r="AB5">
        <v>59536</v>
      </c>
    </row>
    <row r="6" spans="1:28" ht="15" thickBot="1" x14ac:dyDescent="0.35">
      <c r="A6" s="7">
        <v>1.3</v>
      </c>
      <c r="B6" s="3">
        <v>1</v>
      </c>
      <c r="C6" s="3">
        <v>3</v>
      </c>
      <c r="D6" s="3">
        <v>2</v>
      </c>
      <c r="E6" s="3">
        <f t="shared" si="0"/>
        <v>2</v>
      </c>
      <c r="F6" s="3">
        <v>2</v>
      </c>
      <c r="G6" s="3">
        <v>186</v>
      </c>
      <c r="H6" s="3">
        <f>VLOOKUP(A6,Hoja3!$E$1:$H$16,2,FALSE)</f>
        <v>654</v>
      </c>
      <c r="I6" s="3">
        <f t="shared" si="1"/>
        <v>19881</v>
      </c>
      <c r="J6" s="3"/>
      <c r="K6" s="22">
        <f t="shared" si="2"/>
        <v>39762</v>
      </c>
      <c r="M6">
        <v>838</v>
      </c>
      <c r="N6">
        <v>3342</v>
      </c>
      <c r="O6">
        <f t="shared" si="3"/>
        <v>-141</v>
      </c>
      <c r="P6">
        <f t="shared" si="4"/>
        <v>-833</v>
      </c>
      <c r="Q6">
        <f>(O6-(Hoja1!$C$4/Hoja1!$B$4)*P6)^2</f>
        <v>412.20001942017024</v>
      </c>
      <c r="T6" t="s">
        <v>60</v>
      </c>
      <c r="U6">
        <f>U5/U4</f>
        <v>4.2865802123533595E-2</v>
      </c>
      <c r="Y6">
        <v>5</v>
      </c>
      <c r="Z6">
        <v>82316</v>
      </c>
      <c r="AB6">
        <v>82316</v>
      </c>
    </row>
    <row r="7" spans="1:28" ht="15" thickBot="1" x14ac:dyDescent="0.35">
      <c r="A7" s="8">
        <v>1.3</v>
      </c>
      <c r="B7" s="4">
        <v>1</v>
      </c>
      <c r="C7" s="4">
        <v>3</v>
      </c>
      <c r="D7" s="4">
        <v>2</v>
      </c>
      <c r="E7" s="4">
        <f t="shared" si="0"/>
        <v>2</v>
      </c>
      <c r="F7" s="4">
        <v>6</v>
      </c>
      <c r="G7" s="4">
        <v>468</v>
      </c>
      <c r="H7" s="4">
        <f>VLOOKUP(A7,Hoja3!$E$1:$H$16,2,FALSE)</f>
        <v>654</v>
      </c>
      <c r="I7" s="4">
        <f t="shared" si="1"/>
        <v>19881</v>
      </c>
      <c r="J7" s="4"/>
      <c r="K7" s="22">
        <f t="shared" si="2"/>
        <v>39762</v>
      </c>
      <c r="M7">
        <v>2504</v>
      </c>
      <c r="N7">
        <v>3342</v>
      </c>
      <c r="O7">
        <f t="shared" si="3"/>
        <v>141</v>
      </c>
      <c r="P7">
        <f t="shared" si="4"/>
        <v>833</v>
      </c>
      <c r="Q7">
        <f>(O7-(Hoja1!$C$4/Hoja1!$B$4)*P7)^2</f>
        <v>412.20001942017024</v>
      </c>
      <c r="T7" s="35" t="s">
        <v>82</v>
      </c>
      <c r="U7" s="35"/>
    </row>
    <row r="8" spans="1:28" ht="15" thickBot="1" x14ac:dyDescent="0.35">
      <c r="A8" s="9">
        <v>2.1</v>
      </c>
      <c r="B8" s="5">
        <v>2</v>
      </c>
      <c r="C8" s="5">
        <v>1</v>
      </c>
      <c r="D8" s="5">
        <v>1</v>
      </c>
      <c r="E8" s="5">
        <v>1</v>
      </c>
      <c r="F8" s="5">
        <v>2</v>
      </c>
      <c r="G8" s="5">
        <v>413</v>
      </c>
      <c r="H8" s="5">
        <f>VLOOKUP(A8,Hoja3!$E$1:$H$16,2,FALSE)</f>
        <v>413</v>
      </c>
      <c r="I8" s="5">
        <f t="shared" si="1"/>
        <v>0</v>
      </c>
      <c r="J8" s="5"/>
      <c r="K8" s="23">
        <f t="shared" si="2"/>
        <v>0</v>
      </c>
      <c r="M8">
        <v>1470</v>
      </c>
      <c r="N8">
        <v>1470</v>
      </c>
      <c r="O8">
        <f t="shared" si="3"/>
        <v>0</v>
      </c>
      <c r="P8">
        <f t="shared" si="4"/>
        <v>0</v>
      </c>
      <c r="Q8">
        <f>(O8-(Hoja1!$C$4/Hoja1!$B$4)*P8)^2</f>
        <v>0</v>
      </c>
      <c r="T8" t="s">
        <v>78</v>
      </c>
      <c r="U8" t="s">
        <v>79</v>
      </c>
      <c r="Y8" t="s">
        <v>58</v>
      </c>
      <c r="Z8">
        <f>SUM(Z2:Z6)</f>
        <v>673775</v>
      </c>
    </row>
    <row r="9" spans="1:28" ht="15" thickBot="1" x14ac:dyDescent="0.35">
      <c r="A9" s="9">
        <v>2.2000000000000002</v>
      </c>
      <c r="B9" s="5">
        <v>2</v>
      </c>
      <c r="C9" s="5">
        <v>2</v>
      </c>
      <c r="D9" s="5">
        <v>1</v>
      </c>
      <c r="E9" s="5">
        <v>1</v>
      </c>
      <c r="F9" s="5">
        <v>3</v>
      </c>
      <c r="G9" s="5">
        <v>590</v>
      </c>
      <c r="H9" s="5">
        <f>VLOOKUP(A9,Hoja3!$E$1:$H$16,2,FALSE)</f>
        <v>590</v>
      </c>
      <c r="I9" s="5">
        <f t="shared" si="1"/>
        <v>0</v>
      </c>
      <c r="J9" s="5"/>
      <c r="K9" s="23">
        <f t="shared" si="2"/>
        <v>0</v>
      </c>
      <c r="M9">
        <v>2760</v>
      </c>
      <c r="N9">
        <v>2760</v>
      </c>
      <c r="O9">
        <f t="shared" si="3"/>
        <v>0</v>
      </c>
      <c r="P9">
        <f t="shared" si="4"/>
        <v>0</v>
      </c>
      <c r="Q9">
        <f>(O9-(Hoja1!$C$4/Hoja1!$B$4)*P9)^2</f>
        <v>0</v>
      </c>
      <c r="T9">
        <f>U4-1.65*U5</f>
        <v>0.17994477683162449</v>
      </c>
      <c r="U9">
        <f>U4+1.65*U5</f>
        <v>0.20733663891169327</v>
      </c>
      <c r="Y9" t="s">
        <v>61</v>
      </c>
      <c r="Z9">
        <f>SUM(G2:G27)</f>
        <v>7375</v>
      </c>
    </row>
    <row r="10" spans="1:28" ht="15" thickBot="1" x14ac:dyDescent="0.35">
      <c r="A10" s="10">
        <v>2.2999999999999998</v>
      </c>
      <c r="B10" s="3">
        <v>2</v>
      </c>
      <c r="C10" s="3">
        <v>3</v>
      </c>
      <c r="D10" s="3">
        <v>2</v>
      </c>
      <c r="E10" s="3">
        <f t="shared" si="0"/>
        <v>2</v>
      </c>
      <c r="F10" s="3">
        <v>1</v>
      </c>
      <c r="G10" s="3">
        <v>350</v>
      </c>
      <c r="H10" s="3">
        <f>VLOOKUP(A10,Hoja3!$E$1:$H$16,2,FALSE)</f>
        <v>601</v>
      </c>
      <c r="I10" s="3">
        <f t="shared" si="1"/>
        <v>2450.25</v>
      </c>
      <c r="J10" s="3"/>
      <c r="K10" s="23">
        <f t="shared" si="2"/>
        <v>4900.5</v>
      </c>
      <c r="M10">
        <v>1404</v>
      </c>
      <c r="N10">
        <v>3436</v>
      </c>
      <c r="O10">
        <f t="shared" si="3"/>
        <v>49.5</v>
      </c>
      <c r="P10">
        <f t="shared" si="4"/>
        <v>-314</v>
      </c>
      <c r="Q10">
        <f>(O10-(Hoja1!$C$4/Hoja1!$B$4)*P10)^2</f>
        <v>12166.79201926407</v>
      </c>
    </row>
    <row r="11" spans="1:28" ht="15" thickBot="1" x14ac:dyDescent="0.35">
      <c r="A11" s="11">
        <v>2.2999999999999998</v>
      </c>
      <c r="B11" s="4">
        <v>2</v>
      </c>
      <c r="C11" s="4">
        <v>3</v>
      </c>
      <c r="D11" s="4">
        <v>2</v>
      </c>
      <c r="E11" s="4">
        <f t="shared" si="0"/>
        <v>2</v>
      </c>
      <c r="F11" s="4">
        <v>4</v>
      </c>
      <c r="G11" s="4">
        <v>251</v>
      </c>
      <c r="H11" s="4">
        <f>VLOOKUP(A11,Hoja3!$E$1:$H$16,2,FALSE)</f>
        <v>601</v>
      </c>
      <c r="I11" s="4">
        <f t="shared" si="1"/>
        <v>2450.25</v>
      </c>
      <c r="J11" s="4"/>
      <c r="K11" s="23">
        <f t="shared" si="2"/>
        <v>4900.5</v>
      </c>
      <c r="M11">
        <v>2032</v>
      </c>
      <c r="N11">
        <v>3436</v>
      </c>
      <c r="O11">
        <f t="shared" si="3"/>
        <v>-49.5</v>
      </c>
      <c r="P11">
        <f t="shared" si="4"/>
        <v>314</v>
      </c>
      <c r="Q11">
        <f>(O11-(Hoja1!$C$4/Hoja1!$B$4)*P11)^2</f>
        <v>12166.79201926407</v>
      </c>
      <c r="T11" t="s">
        <v>3</v>
      </c>
      <c r="Y11" t="s">
        <v>59</v>
      </c>
      <c r="Z11">
        <f>SQRT(Z8)</f>
        <v>820.83798645043225</v>
      </c>
    </row>
    <row r="12" spans="1:28" ht="15" thickBot="1" x14ac:dyDescent="0.35">
      <c r="A12" s="12">
        <v>3.1</v>
      </c>
      <c r="B12" s="3">
        <v>3</v>
      </c>
      <c r="C12" s="3">
        <v>1</v>
      </c>
      <c r="D12" s="3">
        <v>2</v>
      </c>
      <c r="E12" s="3">
        <f t="shared" si="0"/>
        <v>2</v>
      </c>
      <c r="F12" s="3">
        <v>5</v>
      </c>
      <c r="G12" s="3">
        <v>73</v>
      </c>
      <c r="H12" s="3">
        <f>VLOOKUP(A12,Hoja3!$E$1:$H$16,2,FALSE)</f>
        <v>509</v>
      </c>
      <c r="I12" s="3">
        <f t="shared" si="1"/>
        <v>32942.25</v>
      </c>
      <c r="J12" s="3"/>
      <c r="K12" s="24">
        <f t="shared" si="2"/>
        <v>65884.5</v>
      </c>
      <c r="M12">
        <v>829</v>
      </c>
      <c r="N12">
        <v>2907</v>
      </c>
      <c r="O12">
        <f t="shared" si="3"/>
        <v>-181.5</v>
      </c>
      <c r="P12">
        <f t="shared" si="4"/>
        <v>-624.5</v>
      </c>
      <c r="Q12">
        <f>(O12-(Hoja1!$C$4/Hoja1!$B$4)*P12)^2</f>
        <v>3668.8918248415157</v>
      </c>
      <c r="R12">
        <f>(O12-(1228/6934)*P12)^2</f>
        <v>5027.1044836897636</v>
      </c>
      <c r="T12" t="s">
        <v>81</v>
      </c>
      <c r="U12">
        <f>SUM(R12:R16)/Hoja1!B8^2</f>
        <v>8.105161972546905E-4</v>
      </c>
      <c r="Y12" t="s">
        <v>60</v>
      </c>
      <c r="Z12">
        <f>Z11/Z9</f>
        <v>0.11130006595938065</v>
      </c>
    </row>
    <row r="13" spans="1:28" ht="15" thickBot="1" x14ac:dyDescent="0.35">
      <c r="A13" s="13">
        <v>3.1</v>
      </c>
      <c r="B13" s="4">
        <v>3</v>
      </c>
      <c r="C13" s="4">
        <v>1</v>
      </c>
      <c r="D13" s="4">
        <v>2</v>
      </c>
      <c r="E13" s="4">
        <f t="shared" si="0"/>
        <v>2</v>
      </c>
      <c r="F13" s="4">
        <v>6</v>
      </c>
      <c r="G13" s="4">
        <v>436</v>
      </c>
      <c r="H13" s="4">
        <f>VLOOKUP(A13,Hoja3!$E$1:$H$16,2,FALSE)</f>
        <v>509</v>
      </c>
      <c r="I13" s="4">
        <f t="shared" si="1"/>
        <v>32942.25</v>
      </c>
      <c r="J13" s="4"/>
      <c r="K13" s="24">
        <f t="shared" si="2"/>
        <v>65884.5</v>
      </c>
      <c r="M13">
        <v>2078</v>
      </c>
      <c r="N13">
        <v>2907</v>
      </c>
      <c r="O13">
        <f t="shared" si="3"/>
        <v>181.5</v>
      </c>
      <c r="P13">
        <f t="shared" si="4"/>
        <v>624.5</v>
      </c>
      <c r="Q13">
        <f>(O13-(Hoja1!$C$4/Hoja1!$B$4)*P13)^2</f>
        <v>3668.8918248415157</v>
      </c>
      <c r="R13">
        <f t="shared" ref="R13:R16" si="5">(O13-(1228/6934)*P13)^2</f>
        <v>5027.1044836897636</v>
      </c>
      <c r="T13" t="s">
        <v>61</v>
      </c>
      <c r="U13">
        <f>1228/6934</f>
        <v>0.17709835592731468</v>
      </c>
      <c r="Y13" s="35" t="s">
        <v>77</v>
      </c>
      <c r="Z13" s="35"/>
    </row>
    <row r="14" spans="1:28" ht="15" thickBot="1" x14ac:dyDescent="0.35">
      <c r="A14" s="12">
        <v>3.2</v>
      </c>
      <c r="B14" s="3">
        <v>3</v>
      </c>
      <c r="C14" s="3">
        <v>2</v>
      </c>
      <c r="D14" s="3">
        <v>3</v>
      </c>
      <c r="E14" s="3">
        <f t="shared" si="0"/>
        <v>1.5</v>
      </c>
      <c r="F14" s="3">
        <v>5</v>
      </c>
      <c r="G14" s="3">
        <v>435</v>
      </c>
      <c r="H14" s="3">
        <f>VLOOKUP(A14,Hoja3!$E$1:$H$16,2,FALSE)</f>
        <v>719</v>
      </c>
      <c r="I14" s="3">
        <f t="shared" si="1"/>
        <v>38155.111111111117</v>
      </c>
      <c r="J14" s="3"/>
      <c r="K14" s="24">
        <f t="shared" si="2"/>
        <v>57232.666666666672</v>
      </c>
      <c r="M14">
        <v>1676</v>
      </c>
      <c r="N14">
        <v>4027</v>
      </c>
      <c r="O14">
        <f t="shared" si="3"/>
        <v>195.33333333333334</v>
      </c>
      <c r="P14">
        <f t="shared" si="4"/>
        <v>333.66666666666674</v>
      </c>
      <c r="Q14">
        <f>(O14-(Hoja1!$C$4/Hoja1!$B$4)*P14)^2</f>
        <v>17088.21090600457</v>
      </c>
      <c r="R14">
        <f t="shared" si="5"/>
        <v>18561.750474596691</v>
      </c>
      <c r="T14" t="s">
        <v>59</v>
      </c>
      <c r="U14">
        <f>SQRT(U12)</f>
        <v>2.8469566158526027E-2</v>
      </c>
      <c r="Y14" t="s">
        <v>78</v>
      </c>
      <c r="Z14" t="s">
        <v>79</v>
      </c>
    </row>
    <row r="15" spans="1:28" ht="15" thickBot="1" x14ac:dyDescent="0.35">
      <c r="A15" s="14">
        <v>3.2</v>
      </c>
      <c r="B15" s="6">
        <v>3</v>
      </c>
      <c r="C15" s="6">
        <v>2</v>
      </c>
      <c r="D15" s="6">
        <v>3</v>
      </c>
      <c r="E15" s="6">
        <f t="shared" si="0"/>
        <v>1.5</v>
      </c>
      <c r="F15" s="6">
        <v>6</v>
      </c>
      <c r="G15" s="6">
        <v>140</v>
      </c>
      <c r="H15" s="6">
        <f>VLOOKUP(A15,Hoja3!$E$1:$H$16,2,FALSE)</f>
        <v>719</v>
      </c>
      <c r="I15" s="6">
        <f t="shared" si="1"/>
        <v>9933.4444444444434</v>
      </c>
      <c r="J15" s="6"/>
      <c r="K15" s="24">
        <f t="shared" si="2"/>
        <v>14900.166666666664</v>
      </c>
      <c r="M15">
        <v>1295</v>
      </c>
      <c r="N15">
        <v>4027</v>
      </c>
      <c r="O15">
        <f t="shared" si="3"/>
        <v>-99.666666666666657</v>
      </c>
      <c r="P15">
        <f t="shared" si="4"/>
        <v>-47.333333333333258</v>
      </c>
      <c r="Q15">
        <f>(O15-(Hoja1!$C$4/Hoja1!$B$4)*P15)^2</f>
        <v>8190.4321764405722</v>
      </c>
      <c r="R15">
        <f t="shared" si="5"/>
        <v>8332.7706921397257</v>
      </c>
      <c r="T15" t="s">
        <v>60</v>
      </c>
      <c r="U15">
        <f>U14/U13</f>
        <v>0.16075567731532531</v>
      </c>
      <c r="Y15">
        <f>Z9-1.65*Z11</f>
        <v>6020.6173223567866</v>
      </c>
      <c r="Z15">
        <f>Z9+1.65*Z11</f>
        <v>8729.3826776432124</v>
      </c>
    </row>
    <row r="16" spans="1:28" ht="15" thickBot="1" x14ac:dyDescent="0.35">
      <c r="A16" s="13">
        <v>3.2</v>
      </c>
      <c r="B16" s="4">
        <v>3</v>
      </c>
      <c r="C16" s="4">
        <v>2</v>
      </c>
      <c r="D16" s="4">
        <v>3</v>
      </c>
      <c r="E16" s="4">
        <f t="shared" si="0"/>
        <v>1.5</v>
      </c>
      <c r="F16" s="4">
        <v>7</v>
      </c>
      <c r="G16" s="4">
        <v>144</v>
      </c>
      <c r="H16" s="4">
        <f>VLOOKUP(A16,Hoja3!$E$1:$H$16,2,FALSE)</f>
        <v>719</v>
      </c>
      <c r="I16" s="4">
        <f t="shared" si="1"/>
        <v>9152.1111111111095</v>
      </c>
      <c r="J16" s="4"/>
      <c r="K16" s="24">
        <f t="shared" si="2"/>
        <v>13728.166666666664</v>
      </c>
      <c r="M16">
        <v>1056</v>
      </c>
      <c r="N16">
        <v>4027</v>
      </c>
      <c r="O16">
        <f t="shared" si="3"/>
        <v>-95.666666666666657</v>
      </c>
      <c r="P16">
        <f t="shared" si="4"/>
        <v>-286.33333333333326</v>
      </c>
      <c r="Q16">
        <f>(O16-(Hoja1!$C$4/Hoja1!$B$4)*P16)^2</f>
        <v>1617.718971807155</v>
      </c>
      <c r="R16">
        <f t="shared" si="5"/>
        <v>2021.1771736557955</v>
      </c>
      <c r="T16" s="35" t="s">
        <v>82</v>
      </c>
      <c r="U16" s="35"/>
    </row>
    <row r="17" spans="1:26" ht="15" thickBot="1" x14ac:dyDescent="0.35">
      <c r="A17" s="15">
        <v>4.0999999999999996</v>
      </c>
      <c r="B17" s="3">
        <v>4</v>
      </c>
      <c r="C17" s="3">
        <v>1</v>
      </c>
      <c r="D17" s="3">
        <v>2</v>
      </c>
      <c r="E17" s="3">
        <f t="shared" si="0"/>
        <v>2</v>
      </c>
      <c r="F17" s="3">
        <v>4</v>
      </c>
      <c r="G17" s="3">
        <v>324</v>
      </c>
      <c r="H17" s="3">
        <f>VLOOKUP(A17,Hoja3!$E$1:$H$16,2,FALSE)</f>
        <v>892</v>
      </c>
      <c r="I17" s="3">
        <f t="shared" si="1"/>
        <v>14884</v>
      </c>
      <c r="J17" s="3"/>
      <c r="K17" s="25">
        <f t="shared" si="2"/>
        <v>29768</v>
      </c>
      <c r="M17">
        <v>1656</v>
      </c>
      <c r="N17">
        <v>3969</v>
      </c>
      <c r="O17">
        <f t="shared" si="3"/>
        <v>-122</v>
      </c>
      <c r="P17">
        <f t="shared" si="4"/>
        <v>-328.5</v>
      </c>
      <c r="Q17">
        <f>(O17-(Hoja1!$C$4/Hoja1!$B$4)*P17)^2</f>
        <v>3409.2785282104378</v>
      </c>
      <c r="T17" t="s">
        <v>78</v>
      </c>
      <c r="U17" t="s">
        <v>79</v>
      </c>
      <c r="Y17" t="s">
        <v>80</v>
      </c>
    </row>
    <row r="18" spans="1:26" ht="15" thickBot="1" x14ac:dyDescent="0.35">
      <c r="A18" s="16">
        <v>4.0999999999999996</v>
      </c>
      <c r="B18" s="4">
        <v>4</v>
      </c>
      <c r="C18" s="4">
        <v>1</v>
      </c>
      <c r="D18" s="4">
        <v>2</v>
      </c>
      <c r="E18" s="4">
        <f t="shared" si="0"/>
        <v>2</v>
      </c>
      <c r="F18" s="4">
        <v>5</v>
      </c>
      <c r="G18" s="4">
        <v>568</v>
      </c>
      <c r="H18" s="4">
        <f>VLOOKUP(A18,Hoja3!$E$1:$H$16,2,FALSE)</f>
        <v>892</v>
      </c>
      <c r="I18" s="4">
        <f t="shared" si="1"/>
        <v>14884</v>
      </c>
      <c r="J18" s="4"/>
      <c r="K18" s="25">
        <f t="shared" si="2"/>
        <v>29768</v>
      </c>
      <c r="M18">
        <v>2313</v>
      </c>
      <c r="N18">
        <v>3969</v>
      </c>
      <c r="O18">
        <f t="shared" si="3"/>
        <v>122</v>
      </c>
      <c r="P18">
        <f t="shared" si="4"/>
        <v>328.5</v>
      </c>
      <c r="Q18">
        <f>(O18-(Hoja1!$C$4/Hoja1!$B$4)*P18)^2</f>
        <v>3409.2785282104378</v>
      </c>
      <c r="T18">
        <f>U13-1.65*U14</f>
        <v>0.13012357176574674</v>
      </c>
      <c r="U18">
        <f>U13+1.65*U14</f>
        <v>0.22407314008888263</v>
      </c>
      <c r="Y18" t="s">
        <v>81</v>
      </c>
      <c r="Z18">
        <f>SUM(K2:K7)</f>
        <v>304492</v>
      </c>
    </row>
    <row r="19" spans="1:26" ht="15" thickBot="1" x14ac:dyDescent="0.35">
      <c r="A19" s="17">
        <v>4.2</v>
      </c>
      <c r="B19" s="5">
        <v>4</v>
      </c>
      <c r="C19" s="5">
        <v>2</v>
      </c>
      <c r="D19" s="5">
        <v>1</v>
      </c>
      <c r="E19" s="5">
        <v>1</v>
      </c>
      <c r="F19" s="5">
        <v>2</v>
      </c>
      <c r="G19" s="5">
        <v>74</v>
      </c>
      <c r="H19" s="5">
        <f>VLOOKUP(A19,Hoja3!$E$1:$H$16,2,FALSE)</f>
        <v>74</v>
      </c>
      <c r="I19" s="5">
        <f t="shared" si="1"/>
        <v>0</v>
      </c>
      <c r="J19" s="5"/>
      <c r="K19" s="25">
        <f t="shared" si="2"/>
        <v>0</v>
      </c>
      <c r="M19">
        <v>554</v>
      </c>
      <c r="N19">
        <v>554</v>
      </c>
      <c r="O19">
        <f t="shared" si="3"/>
        <v>0</v>
      </c>
      <c r="P19">
        <f t="shared" si="4"/>
        <v>0</v>
      </c>
      <c r="Q19">
        <f>(O19-(Hoja1!$C$4/Hoja1!$B$4)*P19)^2</f>
        <v>0</v>
      </c>
      <c r="Y19" t="s">
        <v>61</v>
      </c>
      <c r="Z19">
        <v>1828</v>
      </c>
    </row>
    <row r="20" spans="1:26" ht="15" thickBot="1" x14ac:dyDescent="0.35">
      <c r="A20" s="17">
        <v>4.3</v>
      </c>
      <c r="B20" s="5">
        <v>4</v>
      </c>
      <c r="C20" s="5">
        <v>3</v>
      </c>
      <c r="D20" s="5">
        <v>1</v>
      </c>
      <c r="E20" s="5">
        <v>1</v>
      </c>
      <c r="F20" s="5">
        <v>2</v>
      </c>
      <c r="G20" s="5">
        <v>132</v>
      </c>
      <c r="H20" s="5">
        <f>VLOOKUP(A20,Hoja3!$E$1:$H$16,2,FALSE)</f>
        <v>132</v>
      </c>
      <c r="I20" s="5">
        <f t="shared" si="1"/>
        <v>0</v>
      </c>
      <c r="J20" s="5"/>
      <c r="K20" s="25">
        <f t="shared" si="2"/>
        <v>0</v>
      </c>
      <c r="M20">
        <v>796</v>
      </c>
      <c r="N20">
        <v>796</v>
      </c>
      <c r="O20">
        <f t="shared" si="3"/>
        <v>0</v>
      </c>
      <c r="P20">
        <f t="shared" si="4"/>
        <v>0</v>
      </c>
      <c r="Q20">
        <f>(O20-(Hoja1!$C$4/Hoja1!$B$4)*P20)^2</f>
        <v>0</v>
      </c>
      <c r="Y20" t="s">
        <v>59</v>
      </c>
      <c r="Z20">
        <f>SQRT(Z18)</f>
        <v>551.80793760148106</v>
      </c>
    </row>
    <row r="21" spans="1:26" ht="15" thickBot="1" x14ac:dyDescent="0.35">
      <c r="A21" s="18">
        <v>5.0999999999999996</v>
      </c>
      <c r="B21" s="5">
        <v>5</v>
      </c>
      <c r="C21" s="5">
        <v>1</v>
      </c>
      <c r="D21" s="5">
        <v>1</v>
      </c>
      <c r="E21" s="5">
        <v>1</v>
      </c>
      <c r="F21" s="5">
        <v>1</v>
      </c>
      <c r="G21" s="5">
        <v>117</v>
      </c>
      <c r="H21" s="5">
        <f>VLOOKUP(A21,Hoja3!$E$1:$H$16,2,FALSE)</f>
        <v>117</v>
      </c>
      <c r="I21" s="5">
        <f t="shared" si="1"/>
        <v>0</v>
      </c>
      <c r="J21" s="5"/>
      <c r="K21" s="26">
        <f t="shared" si="2"/>
        <v>0</v>
      </c>
      <c r="M21">
        <v>568</v>
      </c>
      <c r="N21">
        <v>568</v>
      </c>
      <c r="O21">
        <f t="shared" si="3"/>
        <v>0</v>
      </c>
      <c r="P21">
        <f t="shared" si="4"/>
        <v>0</v>
      </c>
      <c r="Q21">
        <f>(O21-(Hoja1!$C$4/Hoja1!$B$4)*P21)^2</f>
        <v>0</v>
      </c>
      <c r="Y21" t="s">
        <v>60</v>
      </c>
      <c r="Z21">
        <f>Z20/Z19</f>
        <v>0.30186429846908153</v>
      </c>
    </row>
    <row r="22" spans="1:26" ht="15" thickBot="1" x14ac:dyDescent="0.35">
      <c r="A22" s="19">
        <v>5.2</v>
      </c>
      <c r="B22" s="3">
        <v>5</v>
      </c>
      <c r="C22" s="3">
        <v>2</v>
      </c>
      <c r="D22" s="3">
        <v>2</v>
      </c>
      <c r="E22" s="3">
        <f t="shared" si="0"/>
        <v>2</v>
      </c>
      <c r="F22" s="3">
        <v>2</v>
      </c>
      <c r="G22" s="3">
        <v>160</v>
      </c>
      <c r="H22" s="3">
        <f>VLOOKUP(A22,Hoja3!$E$1:$H$16,2,FALSE)</f>
        <v>372</v>
      </c>
      <c r="I22" s="3">
        <f t="shared" si="1"/>
        <v>676</v>
      </c>
      <c r="J22" s="3"/>
      <c r="K22" s="26">
        <f t="shared" si="2"/>
        <v>1352</v>
      </c>
      <c r="M22">
        <v>1050</v>
      </c>
      <c r="N22">
        <v>2245</v>
      </c>
      <c r="O22">
        <f t="shared" si="3"/>
        <v>-26</v>
      </c>
      <c r="P22">
        <f t="shared" si="4"/>
        <v>-72.5</v>
      </c>
      <c r="Q22">
        <f>(O22-(Hoja1!$C$4/Hoja1!$B$4)*P22)^2</f>
        <v>143.06668550869747</v>
      </c>
      <c r="Y22" s="35" t="s">
        <v>82</v>
      </c>
      <c r="Z22" s="35"/>
    </row>
    <row r="23" spans="1:26" ht="15" thickBot="1" x14ac:dyDescent="0.35">
      <c r="A23" s="20">
        <v>5.2</v>
      </c>
      <c r="B23" s="4">
        <v>5</v>
      </c>
      <c r="C23" s="4">
        <v>2</v>
      </c>
      <c r="D23" s="4">
        <v>2</v>
      </c>
      <c r="E23" s="4">
        <f t="shared" si="0"/>
        <v>2</v>
      </c>
      <c r="F23" s="4">
        <v>4</v>
      </c>
      <c r="G23" s="4">
        <v>212</v>
      </c>
      <c r="H23" s="4">
        <f>VLOOKUP(A23,Hoja3!$E$1:$H$16,2,FALSE)</f>
        <v>372</v>
      </c>
      <c r="I23" s="4">
        <f t="shared" si="1"/>
        <v>676</v>
      </c>
      <c r="J23" s="4"/>
      <c r="K23" s="26">
        <f t="shared" si="2"/>
        <v>1352</v>
      </c>
      <c r="M23">
        <v>1195</v>
      </c>
      <c r="N23">
        <v>2245</v>
      </c>
      <c r="O23">
        <f t="shared" si="3"/>
        <v>26</v>
      </c>
      <c r="P23">
        <f t="shared" si="4"/>
        <v>72.5</v>
      </c>
      <c r="Q23">
        <f>(O23-(Hoja1!$C$4/Hoja1!$B$4)*P23)^2</f>
        <v>143.06668550869747</v>
      </c>
      <c r="Y23" t="s">
        <v>78</v>
      </c>
      <c r="Z23" t="s">
        <v>79</v>
      </c>
    </row>
    <row r="24" spans="1:26" ht="15" thickBot="1" x14ac:dyDescent="0.35">
      <c r="A24" s="18">
        <v>5.3</v>
      </c>
      <c r="B24" s="5">
        <v>5</v>
      </c>
      <c r="C24" s="5">
        <v>3</v>
      </c>
      <c r="D24" s="5">
        <v>1</v>
      </c>
      <c r="E24" s="5">
        <v>1</v>
      </c>
      <c r="F24" s="5">
        <v>1</v>
      </c>
      <c r="G24" s="5">
        <v>116</v>
      </c>
      <c r="H24" s="5">
        <f>VLOOKUP(A24,Hoja3!$E$1:$H$16,2,FALSE)</f>
        <v>116</v>
      </c>
      <c r="I24" s="5">
        <f t="shared" si="1"/>
        <v>0</v>
      </c>
      <c r="J24" s="5"/>
      <c r="K24" s="26">
        <f t="shared" si="2"/>
        <v>0</v>
      </c>
      <c r="M24">
        <v>627</v>
      </c>
      <c r="N24">
        <v>627</v>
      </c>
      <c r="O24">
        <f t="shared" si="3"/>
        <v>0</v>
      </c>
      <c r="P24">
        <f t="shared" si="4"/>
        <v>0</v>
      </c>
      <c r="Q24">
        <f>(O24-(Hoja1!$C$4/Hoja1!$B$4)*P24)^2</f>
        <v>0</v>
      </c>
      <c r="Y24">
        <f>Z19-1.65*Z20</f>
        <v>917.51690295755634</v>
      </c>
      <c r="Z24">
        <f>Z19+1.65*Z20</f>
        <v>2738.4830970424437</v>
      </c>
    </row>
    <row r="25" spans="1:26" ht="15" thickBot="1" x14ac:dyDescent="0.35">
      <c r="A25" s="19">
        <v>5.4</v>
      </c>
      <c r="B25" s="3">
        <v>5</v>
      </c>
      <c r="C25" s="3">
        <v>4</v>
      </c>
      <c r="D25" s="3">
        <v>3</v>
      </c>
      <c r="E25" s="3">
        <f t="shared" si="0"/>
        <v>1.5</v>
      </c>
      <c r="F25" s="3">
        <v>3</v>
      </c>
      <c r="G25" s="3">
        <v>366</v>
      </c>
      <c r="H25" s="3">
        <f>VLOOKUP(A25,Hoja3!$E$1:$H$16,2,FALSE)</f>
        <v>1012</v>
      </c>
      <c r="I25" s="3">
        <f t="shared" si="1"/>
        <v>821.77777777777885</v>
      </c>
      <c r="J25" s="3"/>
      <c r="K25" s="26">
        <f t="shared" si="2"/>
        <v>1232.6666666666683</v>
      </c>
      <c r="M25">
        <v>2083</v>
      </c>
      <c r="N25">
        <v>6006</v>
      </c>
      <c r="O25">
        <f t="shared" si="3"/>
        <v>28.666666666666686</v>
      </c>
      <c r="P25">
        <f t="shared" si="4"/>
        <v>81</v>
      </c>
      <c r="Q25">
        <f>(O25-(Hoja1!$C$4/Hoja1!$B$4)*P25)^2</f>
        <v>168.52633491298309</v>
      </c>
    </row>
    <row r="26" spans="1:26" ht="15" thickBot="1" x14ac:dyDescent="0.35">
      <c r="A26" s="21">
        <v>5.4</v>
      </c>
      <c r="B26" s="6">
        <v>5</v>
      </c>
      <c r="C26" s="6">
        <v>4</v>
      </c>
      <c r="D26" s="6">
        <v>3</v>
      </c>
      <c r="E26" s="6">
        <f t="shared" si="0"/>
        <v>1.5</v>
      </c>
      <c r="F26" s="6">
        <v>8</v>
      </c>
      <c r="G26" s="6">
        <v>484</v>
      </c>
      <c r="H26" s="6">
        <f>VLOOKUP(A26,Hoja3!$E$1:$H$16,2,FALSE)</f>
        <v>1012</v>
      </c>
      <c r="I26" s="6">
        <f t="shared" si="1"/>
        <v>21511.111111111117</v>
      </c>
      <c r="J26" s="6"/>
      <c r="K26" s="26">
        <f t="shared" si="2"/>
        <v>32266.666666666675</v>
      </c>
      <c r="M26">
        <v>2525</v>
      </c>
      <c r="N26">
        <v>6006</v>
      </c>
      <c r="O26">
        <f t="shared" si="3"/>
        <v>146.66666666666669</v>
      </c>
      <c r="P26">
        <f t="shared" si="4"/>
        <v>523</v>
      </c>
      <c r="Q26">
        <f>(O26-(Hoja1!$C$4/Hoja1!$B$4)*P26)^2</f>
        <v>2060.4859967499469</v>
      </c>
    </row>
    <row r="27" spans="1:26" ht="15" thickBot="1" x14ac:dyDescent="0.35">
      <c r="A27" s="20">
        <v>5.4</v>
      </c>
      <c r="B27" s="4">
        <v>5</v>
      </c>
      <c r="C27" s="4">
        <v>4</v>
      </c>
      <c r="D27" s="4">
        <v>3</v>
      </c>
      <c r="E27" s="4">
        <f t="shared" si="0"/>
        <v>1.5</v>
      </c>
      <c r="F27" s="4">
        <v>9</v>
      </c>
      <c r="G27" s="4">
        <v>162</v>
      </c>
      <c r="H27" s="4">
        <f>VLOOKUP(A27,Hoja3!$E$1:$H$16,2,FALSE)</f>
        <v>1012</v>
      </c>
      <c r="I27" s="4">
        <f t="shared" si="1"/>
        <v>30741.77777777777</v>
      </c>
      <c r="J27" s="4"/>
      <c r="K27" s="26">
        <f t="shared" si="2"/>
        <v>46112.666666666657</v>
      </c>
      <c r="M27">
        <v>1398</v>
      </c>
      <c r="N27">
        <v>6006</v>
      </c>
      <c r="O27">
        <f t="shared" si="3"/>
        <v>-175.33333333333331</v>
      </c>
      <c r="P27">
        <f t="shared" si="4"/>
        <v>-604</v>
      </c>
      <c r="Q27">
        <f>(O27-(Hoja1!$C$4/Hoja1!$B$4)*P27)^2</f>
        <v>3407.5642451089002</v>
      </c>
    </row>
  </sheetData>
  <mergeCells count="4">
    <mergeCell ref="Y13:Z13"/>
    <mergeCell ref="Y22:Z22"/>
    <mergeCell ref="T7:U7"/>
    <mergeCell ref="T16:U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2023-12-15T00:32:13Z</dcterms:created>
  <dcterms:modified xsi:type="dcterms:W3CDTF">2023-12-16T00:43:37Z</dcterms:modified>
</cp:coreProperties>
</file>