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heckCompatibility="1" autoCompressPictures="0"/>
  <bookViews>
    <workbookView minimized="1" xWindow="15840" yWindow="0" windowWidth="10160" windowHeight="16960" tabRatio="500"/>
  </bookViews>
  <sheets>
    <sheet name="Sheet1" sheetId="1" r:id="rId1"/>
  </sheets>
  <definedNames>
    <definedName name="a">Sheet1!$H$5</definedName>
    <definedName name="Cd">Sheet1!$H$6</definedName>
    <definedName name="Crr">Sheet1!$H$18</definedName>
    <definedName name="Cxf">Sheet1!$H$15</definedName>
    <definedName name="Cxr">Sheet1!$H$16</definedName>
    <definedName name="df">Sheet1!$H$13</definedName>
    <definedName name="dr">Sheet1!$H$14</definedName>
    <definedName name="Drag">Sheet1!$B$13</definedName>
    <definedName name="Drag_frontal">Sheet1!$B$10</definedName>
    <definedName name="Drag_fw">Sheet1!$B$11</definedName>
    <definedName name="Drag_rw">Sheet1!$B$12</definedName>
    <definedName name="g">Sheet1!$H$19</definedName>
    <definedName name="Grade">Sheet1!$B$5</definedName>
    <definedName name="If">Sheet1!$H$11</definedName>
    <definedName name="Ir">Sheet1!$H$12</definedName>
    <definedName name="mb">Sheet1!$H$8</definedName>
    <definedName name="Mech">Sheet1!$B$16</definedName>
    <definedName name="Mech_g">Sheet1!$B$14</definedName>
    <definedName name="Mech_rr">Sheet1!$B$15</definedName>
    <definedName name="mfw">Sheet1!$H$9</definedName>
    <definedName name="mr">Sheet1!$B$3</definedName>
    <definedName name="mrw">Sheet1!$H$10</definedName>
    <definedName name="rho">Sheet1!$H$7</definedName>
    <definedName name="RS">Sheet1!$H$17</definedName>
    <definedName name="theta">Sheet1!$H$20</definedName>
    <definedName name="v">Sheet1!$H$4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H4" i="1"/>
  <c r="H20" i="1"/>
  <c r="B15" i="1"/>
  <c r="B16" i="1"/>
  <c r="B10" i="1"/>
  <c r="B11" i="1"/>
  <c r="B12" i="1"/>
  <c r="B13" i="1"/>
  <c r="B9" i="1"/>
  <c r="B18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9" i="1"/>
  <c r="E9" i="1"/>
  <c r="C10" i="1"/>
  <c r="C11" i="1"/>
  <c r="C12" i="1"/>
  <c r="C13" i="1"/>
  <c r="C14" i="1"/>
  <c r="C15" i="1"/>
  <c r="C16" i="1"/>
  <c r="C9" i="1"/>
  <c r="H13" i="1"/>
  <c r="H14" i="1"/>
</calcChain>
</file>

<file path=xl/comments1.xml><?xml version="1.0" encoding="utf-8"?>
<comments xmlns="http://schemas.openxmlformats.org/spreadsheetml/2006/main">
  <authors>
    <author>Gavin Francis</author>
  </authors>
  <commentList>
    <comment ref="E7" authorId="0">
      <text>
        <r>
          <rPr>
            <b/>
            <sz val="9"/>
            <color indexed="81"/>
            <rFont val="Calibri"/>
            <family val="2"/>
          </rPr>
          <t>http://analyticcycling.com/ForcesSource_Page.html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<sst xmlns="http://schemas.openxmlformats.org/spreadsheetml/2006/main" count="60" uniqueCount="59">
  <si>
    <t>Velocity</t>
  </si>
  <si>
    <t>kph</t>
  </si>
  <si>
    <t>Gradient</t>
  </si>
  <si>
    <t xml:space="preserve">A </t>
  </si>
  <si>
    <t xml:space="preserve">Cd </t>
  </si>
  <si>
    <t xml:space="preserve">rho </t>
  </si>
  <si>
    <t xml:space="preserve">mb </t>
  </si>
  <si>
    <t xml:space="preserve">mfw </t>
  </si>
  <si>
    <t xml:space="preserve">mrw </t>
  </si>
  <si>
    <t xml:space="preserve">If </t>
  </si>
  <si>
    <t xml:space="preserve">Ir </t>
  </si>
  <si>
    <t xml:space="preserve">df </t>
  </si>
  <si>
    <t xml:space="preserve">dr </t>
  </si>
  <si>
    <t xml:space="preserve">Cxf </t>
  </si>
  <si>
    <t xml:space="preserve">Cxr </t>
  </si>
  <si>
    <t xml:space="preserve">RS </t>
  </si>
  <si>
    <t xml:space="preserve">Crr </t>
  </si>
  <si>
    <t xml:space="preserve"> FrontalArea m^2</t>
  </si>
  <si>
    <t xml:space="preserve"> Coefficent of drag of rider + bike</t>
  </si>
  <si>
    <t xml:space="preserve"> AirDensity kg/m^3</t>
  </si>
  <si>
    <t xml:space="preserve"> Mass of Bike (excluding wheels) kg</t>
  </si>
  <si>
    <t xml:space="preserve"> Mass of Front Wheel kg</t>
  </si>
  <si>
    <t xml:space="preserve"> Mass of Rear Wheel kg</t>
  </si>
  <si>
    <t xml:space="preserve"> Inertia Front Wheel kg m / s^2</t>
  </si>
  <si>
    <t xml:space="preserve"> Inertia Rear Wheelkg m / s^2</t>
  </si>
  <si>
    <t xml:space="preserve"> Diameter Front Wheel m</t>
  </si>
  <si>
    <t xml:space="preserve"> Diameter Rear Wheel m</t>
  </si>
  <si>
    <t xml:space="preserve"> Wheel Drag Front</t>
  </si>
  <si>
    <t xml:space="preserve"> Wheel Drag Rear</t>
  </si>
  <si>
    <t xml:space="preserve"> % Rear Shelter due to frame</t>
  </si>
  <si>
    <t xml:space="preserve"> Coefficient of Rolling Resistance</t>
  </si>
  <si>
    <t>rise over run</t>
  </si>
  <si>
    <t>Mass of rider</t>
  </si>
  <si>
    <t>kg</t>
  </si>
  <si>
    <t>g</t>
  </si>
  <si>
    <t>Gravitational acceleration m/s^2</t>
  </si>
  <si>
    <t>Drag_frontal</t>
  </si>
  <si>
    <t>v</t>
  </si>
  <si>
    <t>Velocity m/s</t>
  </si>
  <si>
    <t>Power</t>
  </si>
  <si>
    <t>Drag_fw</t>
  </si>
  <si>
    <t>Drag_rw</t>
  </si>
  <si>
    <t>Drag</t>
  </si>
  <si>
    <t>Mech_g</t>
  </si>
  <si>
    <t>Mech_rr</t>
  </si>
  <si>
    <t>Mech</t>
  </si>
  <si>
    <t>Drag frontal CdA</t>
  </si>
  <si>
    <t>Drag front wheel</t>
  </si>
  <si>
    <t>Drag rear wheel</t>
  </si>
  <si>
    <t>Drag Total</t>
  </si>
  <si>
    <t>Mechanical gravity</t>
  </si>
  <si>
    <t>Mechanical rolling resisitance</t>
  </si>
  <si>
    <t>Mechanical total</t>
  </si>
  <si>
    <t>Power breakdown in Watts</t>
  </si>
  <si>
    <t>Forces in Newtons</t>
  </si>
  <si>
    <t>Forces gmf</t>
  </si>
  <si>
    <t>Breakdown of Power in to components</t>
  </si>
  <si>
    <t>Watts/kg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</si>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</sst>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0" fontId="4" fillId="0" borderId="0" xfId="0" applyFont="1"/>
    <xf numFmtId="9" fontId="4" fillId="0" borderId="0" xfId="0" applyNumberFormat="1" applyFont="1"/>
    <xf numFmtId="3" fontId="0" fillId="0" borderId="0" xfId="0" applyNumberFormat="1"/>
    <xf numFmtId="2" fontId="0" fillId="0" borderId="0" xfId="0" applyNumberFormat="1"/>
    <xf numFmtId="168" fontId="0" fillId="0" borderId="0" xfId="0" applyNumberFormat="1"/>
    <xf numFmtId="3" fontId="3" fillId="2" borderId="1" xfId="3" applyNumberFormat="1"/>
    <xf numFmtId="3" fontId="2" fillId="2" borderId="2" xfId="2" applyNumberFormat="1"/>
    <xf numFmtId="9" fontId="0" fillId="0" borderId="0" xfId="1" applyFont="1"/>
    <xf numFmtId="9" fontId="3" fillId="2" borderId="1" xfId="1" applyFont="1" applyFill="1" applyBorder="1"/>
    <xf numFmtId="9" fontId="2" fillId="2" borderId="2" xfId="1" applyFont="1" applyFill="1" applyBorder="1"/>
    <xf numFmtId="0" fontId="5" fillId="0" borderId="0" xfId="0" applyFont="1"/>
  </cellXfs>
  <cellStyles count="4">
    <cellStyle name="Calculation" xfId="3" builtinId="22"/>
    <cellStyle name="Normal" xfId="0" builtinId="0"/>
    <cellStyle name="Output" xfId="2" builtinId="21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19" sqref="B19"/>
    </sheetView>
  </sheetViews>
  <sheetFormatPr baseColWidth="10" defaultRowHeight="15" x14ac:dyDescent="0"/>
  <cols>
    <col min="1" max="1" width="25.33203125" bestFit="1" customWidth="1"/>
    <col min="3" max="3" width="12.83203125" customWidth="1"/>
    <col min="4" max="4" width="16.1640625" bestFit="1" customWidth="1"/>
  </cols>
  <sheetData>
    <row r="1" spans="1:13">
      <c r="A1" s="11" t="s">
        <v>56</v>
      </c>
    </row>
    <row r="3" spans="1:13">
      <c r="A3" t="s">
        <v>32</v>
      </c>
      <c r="B3" s="1">
        <v>80</v>
      </c>
      <c r="C3" t="s">
        <v>33</v>
      </c>
    </row>
    <row r="4" spans="1:13">
      <c r="A4" t="s">
        <v>0</v>
      </c>
      <c r="B4" s="1">
        <v>26.92</v>
      </c>
      <c r="C4" t="s">
        <v>1</v>
      </c>
      <c r="G4" t="s">
        <v>37</v>
      </c>
      <c r="H4" s="5">
        <f>B4/3.6</f>
        <v>7.4777777777777779</v>
      </c>
      <c r="I4" t="s">
        <v>38</v>
      </c>
    </row>
    <row r="5" spans="1:13">
      <c r="A5" t="s">
        <v>2</v>
      </c>
      <c r="B5" s="2">
        <v>0.05</v>
      </c>
      <c r="C5" t="s">
        <v>31</v>
      </c>
      <c r="G5" t="s">
        <v>3</v>
      </c>
      <c r="H5" s="1">
        <v>0.5</v>
      </c>
      <c r="I5" t="s">
        <v>17</v>
      </c>
    </row>
    <row r="6" spans="1:13">
      <c r="G6" t="s">
        <v>4</v>
      </c>
      <c r="H6" s="1">
        <v>0.5</v>
      </c>
      <c r="I6" t="s">
        <v>18</v>
      </c>
    </row>
    <row r="7" spans="1:13">
      <c r="A7" s="11" t="s">
        <v>53</v>
      </c>
      <c r="D7" t="s">
        <v>54</v>
      </c>
      <c r="E7" t="s">
        <v>55</v>
      </c>
      <c r="G7" t="s">
        <v>5</v>
      </c>
      <c r="H7" s="1">
        <v>1.226</v>
      </c>
      <c r="I7" t="s">
        <v>19</v>
      </c>
    </row>
    <row r="8" spans="1:13">
      <c r="G8" t="s">
        <v>6</v>
      </c>
      <c r="H8" s="1">
        <v>8</v>
      </c>
      <c r="I8" t="s">
        <v>20</v>
      </c>
    </row>
    <row r="9" spans="1:13">
      <c r="A9" s="6" t="s">
        <v>39</v>
      </c>
      <c r="B9" s="6">
        <f>Drag + Mech</f>
        <v>432.23284940528112</v>
      </c>
      <c r="C9" s="9">
        <f>B9/B$9</f>
        <v>1</v>
      </c>
      <c r="D9" s="5">
        <f>B9/v</f>
        <v>57.80231269907177</v>
      </c>
      <c r="E9" s="5">
        <f>D9*1000/g</f>
        <v>5892.1827420052769</v>
      </c>
      <c r="G9" t="s">
        <v>7</v>
      </c>
      <c r="H9" s="1">
        <v>1.264</v>
      </c>
      <c r="I9" t="s">
        <v>21</v>
      </c>
      <c r="M9" t="s">
        <v>39</v>
      </c>
    </row>
    <row r="10" spans="1:13">
      <c r="A10" s="3" t="s">
        <v>46</v>
      </c>
      <c r="B10" s="3">
        <f>rho*a*Cd/2*v^3</f>
        <v>64.079357346021951</v>
      </c>
      <c r="C10" s="8">
        <f t="shared" ref="C10:C16" si="0">B10/B$9</f>
        <v>0.14825193743184994</v>
      </c>
      <c r="D10" s="5">
        <f>B10/v</f>
        <v>8.569304845679012</v>
      </c>
      <c r="E10" s="5">
        <f>D10*1000/g</f>
        <v>873.52750720479207</v>
      </c>
      <c r="G10" t="s">
        <v>8</v>
      </c>
      <c r="H10" s="1">
        <v>1.804</v>
      </c>
      <c r="I10" t="s">
        <v>22</v>
      </c>
      <c r="M10" t="s">
        <v>36</v>
      </c>
    </row>
    <row r="11" spans="1:13">
      <c r="A11" s="3" t="s">
        <v>47</v>
      </c>
      <c r="B11" s="3">
        <f>rho * PI() * (Cxf * df^2) / 8 * v^3</f>
        <v>4.4902374264833869</v>
      </c>
      <c r="C11" s="8">
        <f t="shared" si="0"/>
        <v>1.0388468698437903E-2</v>
      </c>
      <c r="D11" s="5">
        <f>B11/v</f>
        <v>0.60047751617162681</v>
      </c>
      <c r="E11" s="5">
        <f>D11*1000/g</f>
        <v>61.210755980797835</v>
      </c>
      <c r="G11" t="s">
        <v>9</v>
      </c>
      <c r="H11" s="1">
        <v>8.8499999999999995E-2</v>
      </c>
      <c r="I11" t="s">
        <v>23</v>
      </c>
      <c r="M11" t="s">
        <v>40</v>
      </c>
    </row>
    <row r="12" spans="1:13">
      <c r="A12" s="3" t="s">
        <v>48</v>
      </c>
      <c r="B12" s="3">
        <f>rho * PI() * Cxr * dr^2 * (1-RS) / 8 * v^3</f>
        <v>3.3676780698625399</v>
      </c>
      <c r="C12" s="8">
        <f t="shared" si="0"/>
        <v>7.791351523828427E-3</v>
      </c>
      <c r="D12" s="5">
        <f>B12/v</f>
        <v>0.45035813712872003</v>
      </c>
      <c r="E12" s="5">
        <f>D12*1000/g</f>
        <v>45.908066985598374</v>
      </c>
      <c r="G12" t="s">
        <v>10</v>
      </c>
      <c r="H12" s="1">
        <v>0.1085</v>
      </c>
      <c r="I12" t="s">
        <v>24</v>
      </c>
      <c r="M12" t="s">
        <v>41</v>
      </c>
    </row>
    <row r="13" spans="1:13">
      <c r="A13" s="7" t="s">
        <v>49</v>
      </c>
      <c r="B13" s="7">
        <f>Drag_frontal + Drag_fw + Drag_rw</f>
        <v>71.937272842367875</v>
      </c>
      <c r="C13" s="10">
        <f t="shared" si="0"/>
        <v>0.16643175765411625</v>
      </c>
      <c r="D13" s="5">
        <f>B13/v</f>
        <v>9.6201404989793584</v>
      </c>
      <c r="E13" s="5">
        <f>D13*1000/g</f>
        <v>980.64633017118842</v>
      </c>
      <c r="G13" t="s">
        <v>11</v>
      </c>
      <c r="H13" s="1">
        <f>0.337*2</f>
        <v>0.67400000000000004</v>
      </c>
      <c r="I13" t="s">
        <v>25</v>
      </c>
      <c r="M13" t="s">
        <v>42</v>
      </c>
    </row>
    <row r="14" spans="1:13">
      <c r="A14" s="3" t="s">
        <v>50</v>
      </c>
      <c r="B14" s="3">
        <f>(mr + mb + mfw + mrw) * g  * SIN(theta) *  v</f>
        <v>333.60701533603077</v>
      </c>
      <c r="C14" s="8">
        <f t="shared" si="0"/>
        <v>0.77182244661655897</v>
      </c>
      <c r="D14" s="5">
        <f>B14/v</f>
        <v>44.613122407492973</v>
      </c>
      <c r="E14" s="5">
        <f>D14*1000/g</f>
        <v>4547.718899846378</v>
      </c>
      <c r="G14" t="s">
        <v>12</v>
      </c>
      <c r="H14" s="1">
        <f xml:space="preserve"> 0.337*2</f>
        <v>0.67400000000000004</v>
      </c>
      <c r="I14" t="s">
        <v>26</v>
      </c>
      <c r="M14" t="s">
        <v>43</v>
      </c>
    </row>
    <row r="15" spans="1:13">
      <c r="A15" s="3" t="s">
        <v>51</v>
      </c>
      <c r="B15" s="3">
        <f>(mr + mb + mfw + mrw) * g * COS(theta) * Crr * v</f>
        <v>26.688561226882459</v>
      </c>
      <c r="C15" s="8">
        <f t="shared" si="0"/>
        <v>6.1745795729324718E-2</v>
      </c>
      <c r="D15" s="5">
        <f>B15/v</f>
        <v>3.5690497925994373</v>
      </c>
      <c r="E15" s="5">
        <f>D15*1000/g</f>
        <v>363.81751198771019</v>
      </c>
      <c r="G15" t="s">
        <v>13</v>
      </c>
      <c r="H15" s="1">
        <v>4.9099999999999998E-2</v>
      </c>
      <c r="I15" t="s">
        <v>27</v>
      </c>
      <c r="M15" t="s">
        <v>44</v>
      </c>
    </row>
    <row r="16" spans="1:13">
      <c r="A16" s="7" t="s">
        <v>52</v>
      </c>
      <c r="B16" s="7">
        <f>Mech_g + Mech_rr</f>
        <v>360.29557656291325</v>
      </c>
      <c r="C16" s="10">
        <f t="shared" si="0"/>
        <v>0.83356824234588378</v>
      </c>
      <c r="D16" s="5">
        <f>B16/v</f>
        <v>48.18217220009241</v>
      </c>
      <c r="E16" s="5">
        <f>D16*1000/g</f>
        <v>4911.5364118340885</v>
      </c>
      <c r="G16" t="s">
        <v>14</v>
      </c>
      <c r="H16" s="1">
        <v>4.9099999999999998E-2</v>
      </c>
      <c r="I16" t="s">
        <v>28</v>
      </c>
      <c r="M16" t="s">
        <v>45</v>
      </c>
    </row>
    <row r="17" spans="1:9">
      <c r="G17" t="s">
        <v>15</v>
      </c>
      <c r="H17" s="1">
        <v>0.25</v>
      </c>
      <c r="I17" t="s">
        <v>29</v>
      </c>
    </row>
    <row r="18" spans="1:9">
      <c r="A18" t="s">
        <v>57</v>
      </c>
      <c r="B18" s="4">
        <f>B9/mr</f>
        <v>5.4029106175660138</v>
      </c>
      <c r="G18" t="s">
        <v>16</v>
      </c>
      <c r="H18" s="1">
        <v>4.0000000000000001E-3</v>
      </c>
      <c r="I18" t="s">
        <v>30</v>
      </c>
    </row>
    <row r="19" spans="1:9">
      <c r="B19" s="4"/>
      <c r="G19" t="s">
        <v>34</v>
      </c>
      <c r="H19" s="1">
        <v>9.81</v>
      </c>
      <c r="I19" t="s">
        <v>35</v>
      </c>
    </row>
    <row r="20" spans="1:9">
      <c r="B20" s="4"/>
      <c r="G20" t="s">
        <v>58</v>
      </c>
      <c r="H20">
        <f>ATAN(Grade)</f>
        <v>4.9958395721942765E-2</v>
      </c>
    </row>
    <row r="21" spans="1:9">
      <c r="B21" s="4"/>
    </row>
    <row r="22" spans="1:9">
      <c r="B22" s="4"/>
    </row>
    <row r="23" spans="1:9">
      <c r="B23" s="4"/>
    </row>
    <row r="24" spans="1:9">
      <c r="B24" s="4"/>
    </row>
    <row r="25" spans="1:9">
      <c r="B25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Francis</dc:creator>
  <cp:lastModifiedBy>Gavin Francis</cp:lastModifiedBy>
  <dcterms:created xsi:type="dcterms:W3CDTF">2017-03-04T17:39:36Z</dcterms:created>
  <dcterms:modified xsi:type="dcterms:W3CDTF">2017-03-07T17:26:24Z</dcterms:modified>
</cp:coreProperties>
</file>