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ick\Dropbox\NCP Team Folder\CC &amp; T Tenant Rep\Sea Fox\"/>
    </mc:Choice>
  </mc:AlternateContent>
  <xr:revisionPtr revIDLastSave="0" documentId="13_ncr:1_{C4318D09-6611-46C1-BD0D-6F28CDA3CFFE}" xr6:coauthVersionLast="47" xr6:coauthVersionMax="47" xr10:uidLastSave="{00000000-0000-0000-0000-000000000000}"/>
  <bookViews>
    <workbookView xWindow="-108" yWindow="-108" windowWidth="23256" windowHeight="13896" xr2:uid="{78F8637F-1457-445C-9257-B64512977BC6}"/>
  </bookViews>
  <sheets>
    <sheet name="N Rhett" sheetId="1" r:id="rId1"/>
    <sheet name="Camp Hall" sheetId="2" r:id="rId2"/>
    <sheet name="Coastal" sheetId="3" r:id="rId3"/>
    <sheet name="Hodge Rd" sheetId="4" r:id="rId4"/>
    <sheet name="5 Bldg Review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9" i="1"/>
  <c r="H33" i="1"/>
  <c r="H42" i="1"/>
  <c r="H41" i="1"/>
  <c r="H40" i="1"/>
  <c r="H36" i="1"/>
  <c r="H35" i="1"/>
  <c r="H34" i="1"/>
  <c r="F12" i="1"/>
  <c r="F8" i="1"/>
  <c r="E34" i="1"/>
  <c r="E33" i="1"/>
  <c r="F27" i="1"/>
  <c r="E27" i="1"/>
  <c r="D27" i="1"/>
  <c r="F26" i="1"/>
  <c r="E26" i="1"/>
  <c r="D26" i="1"/>
  <c r="F25" i="1"/>
  <c r="D25" i="1"/>
  <c r="E22" i="1"/>
  <c r="E24" i="1"/>
  <c r="F16" i="1"/>
  <c r="D35" i="1" s="1"/>
  <c r="E35" i="1" s="1"/>
  <c r="E36" i="1"/>
  <c r="F14" i="1"/>
  <c r="D33" i="1"/>
  <c r="G2" i="1"/>
  <c r="H21" i="1" l="1"/>
  <c r="H22" i="1"/>
  <c r="H25" i="1"/>
  <c r="H26" i="1"/>
  <c r="H28" i="1"/>
  <c r="H29" i="1" s="1"/>
  <c r="H30" i="1" s="1"/>
  <c r="H27" i="1"/>
  <c r="H20" i="1" a="1"/>
  <c r="H20" i="1" s="1"/>
  <c r="D34" i="1"/>
  <c r="E25" i="1"/>
  <c r="E28" i="1" s="1"/>
  <c r="H37" i="1" l="1"/>
  <c r="E37" i="1"/>
  <c r="E29" i="1"/>
  <c r="E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BK_Recovered</author>
    <author>jeff nickol</author>
  </authors>
  <commentList>
    <comment ref="H11" authorId="0" shapeId="0" xr:uid="{0891DE84-029D-48FB-AE78-9212A034A817}">
      <text>
        <r>
          <rPr>
            <b/>
            <sz val="9"/>
            <color indexed="81"/>
            <rFont val="Tahoma"/>
            <family val="2"/>
          </rPr>
          <t>Lease Type Definitions: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NNN </t>
        </r>
        <r>
          <rPr>
            <sz val="9"/>
            <color indexed="81"/>
            <rFont val="Tahoma"/>
            <family val="2"/>
          </rPr>
          <t xml:space="preserve">= Tenant is billed directly for, or reimburses </t>
        </r>
        <r>
          <rPr>
            <b/>
            <sz val="9"/>
            <color indexed="81"/>
            <rFont val="Tahoma"/>
            <family val="2"/>
          </rPr>
          <t>ALL</t>
        </r>
        <r>
          <rPr>
            <sz val="9"/>
            <color indexed="81"/>
            <rFont val="Tahoma"/>
            <family val="2"/>
          </rPr>
          <t xml:space="preserve"> operating and RE taxes and electric in full, starting in Base Year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Tahoma"/>
            <family val="2"/>
          </rPr>
          <t>These dollar amounts will show up in the Service Charge line item.</t>
        </r>
        <r>
          <rPr>
            <b/>
            <sz val="9"/>
            <color indexed="81"/>
            <rFont val="Tahoma"/>
            <family val="2"/>
          </rPr>
          <t xml:space="preserve">
Gross </t>
        </r>
        <r>
          <rPr>
            <sz val="9"/>
            <color indexed="81"/>
            <rFont val="Tahoma"/>
            <family val="2"/>
          </rPr>
          <t xml:space="preserve">= Tenant reimburses all operating and RE taxes, but </t>
        </r>
        <r>
          <rPr>
            <b/>
            <sz val="9"/>
            <color indexed="81"/>
            <rFont val="Tahoma"/>
            <family val="2"/>
          </rPr>
          <t>NO</t>
        </r>
        <r>
          <rPr>
            <sz val="9"/>
            <color indexed="81"/>
            <rFont val="Tahoma"/>
            <family val="2"/>
          </rPr>
          <t xml:space="preserve"> electric, for all amounts in </t>
        </r>
        <r>
          <rPr>
            <b/>
            <sz val="9"/>
            <color indexed="81"/>
            <rFont val="Tahoma"/>
            <family val="2"/>
          </rPr>
          <t>EXCESS OF</t>
        </r>
        <r>
          <rPr>
            <sz val="9"/>
            <color indexed="81"/>
            <rFont val="Tahoma"/>
            <family val="2"/>
          </rPr>
          <t xml:space="preserve"> Base Year amount (thus in Base Year there are no reimbursements from tenant)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Tahoma"/>
            <family val="2"/>
          </rPr>
          <t>These dollar amounts will show up in the Service Charge line item.</t>
        </r>
        <r>
          <rPr>
            <b/>
            <sz val="9"/>
            <color indexed="81"/>
            <rFont val="Tahoma"/>
            <family val="2"/>
          </rPr>
          <t xml:space="preserve">
Full Service </t>
        </r>
        <r>
          <rPr>
            <sz val="9"/>
            <color indexed="81"/>
            <rFont val="Tahoma"/>
            <family val="2"/>
          </rPr>
          <t xml:space="preserve">= Tenant reimburses all operating and RE taxes </t>
        </r>
        <r>
          <rPr>
            <b/>
            <sz val="9"/>
            <color indexed="81"/>
            <rFont val="Tahoma"/>
            <family val="2"/>
          </rPr>
          <t>AND</t>
        </r>
        <r>
          <rPr>
            <sz val="9"/>
            <color indexed="81"/>
            <rFont val="Tahoma"/>
            <family val="2"/>
          </rPr>
          <t xml:space="preserve"> electric, for all amounts in </t>
        </r>
        <r>
          <rPr>
            <b/>
            <sz val="9"/>
            <color indexed="81"/>
            <rFont val="Tahoma"/>
            <family val="2"/>
          </rPr>
          <t>EXCESS OF</t>
        </r>
        <r>
          <rPr>
            <sz val="9"/>
            <color indexed="81"/>
            <rFont val="Tahoma"/>
            <family val="2"/>
          </rPr>
          <t xml:space="preserve"> Base Year amount (thus in Base Year there are no reimbursements from tenant). These dollar amounts will show up in the Service Charge line item.</t>
        </r>
      </text>
    </comment>
    <comment ref="H16" authorId="1" shapeId="0" xr:uid="{0F8BA036-0647-455A-A64F-6FAB9C28E91B}">
      <text>
        <r>
          <rPr>
            <b/>
            <sz val="9"/>
            <color indexed="81"/>
            <rFont val="Tahoma"/>
            <family val="2"/>
          </rPr>
          <t>jeff nickol:</t>
        </r>
        <r>
          <rPr>
            <sz val="9"/>
            <color indexed="81"/>
            <rFont val="Tahoma"/>
            <family val="2"/>
          </rPr>
          <t xml:space="preserve">
This hopfully will not include TI assuming we can get this funded by the lanldord.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<sst xmlns="http://schemas.openxmlformats.org/spreadsheetml/2006/main" count="51" uniqueCount="45">
  <si>
    <t>Basic Lease Terms:</t>
  </si>
  <si>
    <t>Lease Rentable Area</t>
  </si>
  <si>
    <t>Lease Term (multiples of 12 months only; maximum of 120 months)</t>
  </si>
  <si>
    <t>Parking per 1,000 RSF &amp; Total</t>
  </si>
  <si>
    <t>Initial Monthly Parking Rent per Spot</t>
  </si>
  <si>
    <t>Lease Type</t>
  </si>
  <si>
    <t>Free Rent</t>
  </si>
  <si>
    <t>Tenant Improvement Allowance</t>
  </si>
  <si>
    <t>Other Landlord Concession</t>
  </si>
  <si>
    <t>Initial Project Costs (TI, FF&amp;E, IT, A&amp;E)</t>
  </si>
  <si>
    <t>Initial &amp; Average Rental Rates:</t>
  </si>
  <si>
    <t>Annual</t>
  </si>
  <si>
    <t>Average</t>
  </si>
  <si>
    <t>Initial Year</t>
  </si>
  <si>
    <t>Escalation</t>
  </si>
  <si>
    <t>Annual Rate</t>
  </si>
  <si>
    <t>Base Rent, PSF</t>
  </si>
  <si>
    <t>Parking Rent, PSF</t>
  </si>
  <si>
    <t>Storage Rent, PSF</t>
  </si>
  <si>
    <t>Total Rent</t>
  </si>
  <si>
    <t>LL Base Year</t>
  </si>
  <si>
    <r>
      <rPr>
        <i/>
        <sz val="12"/>
        <rFont val="Garamond"/>
        <family val="1"/>
      </rPr>
      <t>Plus</t>
    </r>
    <r>
      <rPr>
        <sz val="12"/>
        <rFont val="Garamond"/>
        <family val="1"/>
      </rPr>
      <t xml:space="preserve"> Operating &amp; Maintenance Expenses</t>
    </r>
  </si>
  <si>
    <r>
      <rPr>
        <i/>
        <sz val="12"/>
        <rFont val="Garamond"/>
        <family val="1"/>
      </rPr>
      <t>Plus</t>
    </r>
    <r>
      <rPr>
        <sz val="12"/>
        <rFont val="Garamond"/>
        <family val="1"/>
      </rPr>
      <t xml:space="preserve"> Real Estate Taxes, PSF</t>
    </r>
  </si>
  <si>
    <r>
      <rPr>
        <i/>
        <sz val="12"/>
        <rFont val="Garamond"/>
        <family val="1"/>
      </rPr>
      <t>Plus</t>
    </r>
    <r>
      <rPr>
        <sz val="12"/>
        <rFont val="Garamond"/>
        <family val="1"/>
      </rPr>
      <t xml:space="preserve"> Electricity, PSF</t>
    </r>
  </si>
  <si>
    <t>Annual Occupancy Costs PSF</t>
  </si>
  <si>
    <t>Annual Occupancy Costs</t>
  </si>
  <si>
    <t>Average Monthly Occupancy Cost</t>
  </si>
  <si>
    <t>Other Cash Impacts:</t>
  </si>
  <si>
    <t xml:space="preserve">Value </t>
  </si>
  <si>
    <t xml:space="preserve"> Base Year</t>
  </si>
  <si>
    <t>Project Costs</t>
  </si>
  <si>
    <t>Net Effective Rent with Percentage Rent</t>
  </si>
  <si>
    <t>Total Net Cash Flow</t>
  </si>
  <si>
    <t>NPV Net Cash Flow</t>
  </si>
  <si>
    <t>Initial Tenant Capital Requirement</t>
  </si>
  <si>
    <t>SEA FOX BOAT WORKS</t>
  </si>
  <si>
    <t>NNN</t>
  </si>
  <si>
    <t>5001 N Rhett</t>
  </si>
  <si>
    <t>Camp Hall</t>
  </si>
  <si>
    <t>Coastal Crossroads</t>
  </si>
  <si>
    <t>Wood Patch</t>
  </si>
  <si>
    <t>Hodge Rd</t>
  </si>
  <si>
    <t>Did not propose</t>
  </si>
  <si>
    <t>COMPARATIVE NPV LEASE REVIEW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</si>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</sst>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164" formatCode="#,##0\ &quot;SF&quot;"/>
    <numFmt numFmtId="165" formatCode="0.00\ &quot;years&quot;"/>
    <numFmt numFmtId="166" formatCode="0\ &quot;months&quot;"/>
    <numFmt numFmtId="167" formatCode="0.00\ &quot;spots&quot;"/>
    <numFmt numFmtId="168" formatCode="#,##0.00\ &quot;spots&quot;"/>
    <numFmt numFmtId="169" formatCode="&quot;$&quot;#,##0.00\ &quot;PSF&quot;"/>
    <numFmt numFmtId="170" formatCode="&quot;$&quot;#,##0.00_)&quot;PSF&quot;;[Red]\(&quot;$&quot;#,##0.00\)\ &quot;PSF&quot;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Garamond"/>
      <family val="1"/>
    </font>
    <font>
      <b/>
      <sz val="12"/>
      <color theme="1"/>
      <name val="Garamond"/>
      <family val="1"/>
    </font>
    <font>
      <b/>
      <sz val="12"/>
      <name val="Garamond"/>
      <family val="1"/>
    </font>
    <font>
      <b/>
      <sz val="12"/>
      <color rgb="FF0000FF"/>
      <name val="Garamond"/>
      <family val="1"/>
    </font>
    <font>
      <sz val="12"/>
      <name val="Garamond"/>
      <family val="1"/>
    </font>
    <font>
      <i/>
      <sz val="12"/>
      <name val="Garamond"/>
      <family val="1"/>
    </font>
    <font>
      <sz val="11"/>
      <color theme="1"/>
      <name val="Garamond"/>
      <family val="1"/>
    </font>
    <font>
      <i/>
      <sz val="10"/>
      <name val="Garamond"/>
      <family val="1"/>
    </font>
    <font>
      <sz val="12"/>
      <name val="Arial"/>
      <family val="2"/>
    </font>
    <font>
      <i/>
      <sz val="11"/>
      <color theme="1"/>
      <name val="Garamond"/>
      <family val="1"/>
    </font>
    <font>
      <i/>
      <sz val="11"/>
      <name val="Garamond"/>
      <family val="1"/>
    </font>
    <font>
      <b/>
      <u/>
      <sz val="12"/>
      <color theme="1"/>
      <name val="Garamond"/>
      <family val="1"/>
    </font>
    <font>
      <u/>
      <sz val="12"/>
      <color theme="1"/>
      <name val="Garamond"/>
      <family val="1"/>
    </font>
    <font>
      <b/>
      <u/>
      <sz val="12"/>
      <name val="Garamond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0"/>
      <name val="Aptos Narrow"/>
      <family val="2"/>
      <scheme val="minor"/>
    </font>
    <font>
      <b/>
      <sz val="12"/>
      <color theme="0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4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3" fillId="0" borderId="0"/>
  </cellStyleXfs>
  <cellXfs count="143">
    <xf numFmtId="0" fontId="0" fillId="0" borderId="0" xfId="0"/>
    <xf numFmtId="0" fontId="5" fillId="2" borderId="0" xfId="1" applyFont="1" applyFill="1"/>
    <xf numFmtId="0" fontId="7" fillId="2" borderId="4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14" fontId="7" fillId="2" borderId="4" xfId="0" applyNumberFormat="1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11" fillId="2" borderId="0" xfId="2" applyFont="1" applyFill="1"/>
    <xf numFmtId="0" fontId="7" fillId="2" borderId="5" xfId="3" applyFont="1" applyFill="1" applyBorder="1" applyAlignment="1">
      <alignment horizontal="right"/>
    </xf>
    <xf numFmtId="10" fontId="8" fillId="3" borderId="0" xfId="5" applyNumberFormat="1" applyFont="1" applyFill="1" applyBorder="1" applyAlignment="1">
      <alignment horizontal="right"/>
    </xf>
    <xf numFmtId="0" fontId="5" fillId="2" borderId="5" xfId="1" applyFont="1" applyFill="1" applyBorder="1"/>
    <xf numFmtId="0" fontId="12" fillId="2" borderId="5" xfId="1" applyFont="1" applyFill="1" applyBorder="1" applyAlignment="1">
      <alignment horizontal="right"/>
    </xf>
    <xf numFmtId="8" fontId="7" fillId="2" borderId="5" xfId="1" applyNumberFormat="1" applyFont="1" applyFill="1" applyBorder="1" applyAlignment="1">
      <alignment horizontal="right"/>
    </xf>
    <xf numFmtId="10" fontId="7" fillId="2" borderId="5" xfId="1" applyNumberFormat="1" applyFont="1" applyFill="1" applyBorder="1" applyAlignment="1">
      <alignment horizontal="right"/>
    </xf>
    <xf numFmtId="0" fontId="5" fillId="2" borderId="2" xfId="1" applyFont="1" applyFill="1" applyBorder="1"/>
    <xf numFmtId="8" fontId="9" fillId="2" borderId="2" xfId="1" applyNumberFormat="1" applyFont="1" applyFill="1" applyBorder="1" applyAlignment="1">
      <alignment horizontal="right"/>
    </xf>
    <xf numFmtId="10" fontId="9" fillId="2" borderId="2" xfId="1" applyNumberFormat="1" applyFont="1" applyFill="1" applyBorder="1" applyAlignment="1">
      <alignment vertical="center"/>
    </xf>
    <xf numFmtId="0" fontId="5" fillId="2" borderId="8" xfId="1" applyFont="1" applyFill="1" applyBorder="1"/>
    <xf numFmtId="8" fontId="12" fillId="2" borderId="8" xfId="1" applyNumberFormat="1" applyFont="1" applyFill="1" applyBorder="1" applyAlignment="1">
      <alignment horizontal="center"/>
    </xf>
    <xf numFmtId="10" fontId="9" fillId="2" borderId="8" xfId="1" applyNumberFormat="1" applyFont="1" applyFill="1" applyBorder="1" applyAlignment="1">
      <alignment horizontal="right"/>
    </xf>
    <xf numFmtId="170" fontId="7" fillId="2" borderId="9" xfId="4" applyNumberFormat="1" applyFont="1" applyFill="1" applyBorder="1" applyAlignment="1">
      <alignment horizontal="right"/>
    </xf>
    <xf numFmtId="0" fontId="9" fillId="4" borderId="10" xfId="3" applyFont="1" applyFill="1" applyBorder="1" applyAlignment="1">
      <alignment vertical="center"/>
    </xf>
    <xf numFmtId="170" fontId="7" fillId="4" borderId="10" xfId="4" applyNumberFormat="1" applyFont="1" applyFill="1" applyBorder="1" applyAlignment="1">
      <alignment horizontal="right" vertical="center"/>
    </xf>
    <xf numFmtId="169" fontId="7" fillId="4" borderId="10" xfId="4" applyNumberFormat="1" applyFont="1" applyFill="1" applyBorder="1" applyAlignment="1">
      <alignment horizontal="right" vertical="center"/>
    </xf>
    <xf numFmtId="0" fontId="9" fillId="2" borderId="5" xfId="1" applyFont="1" applyFill="1" applyBorder="1"/>
    <xf numFmtId="10" fontId="8" fillId="2" borderId="5" xfId="0" applyNumberFormat="1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/>
    </xf>
    <xf numFmtId="0" fontId="0" fillId="5" borderId="0" xfId="0" applyFill="1"/>
    <xf numFmtId="0" fontId="3" fillId="5" borderId="0" xfId="0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7" fillId="2" borderId="0" xfId="2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164" fontId="9" fillId="2" borderId="0" xfId="0" applyNumberFormat="1" applyFont="1" applyFill="1" applyBorder="1"/>
    <xf numFmtId="166" fontId="9" fillId="2" borderId="0" xfId="3" applyNumberFormat="1" applyFont="1" applyFill="1" applyBorder="1" applyAlignment="1">
      <alignment horizontal="right"/>
    </xf>
    <xf numFmtId="168" fontId="9" fillId="2" borderId="0" xfId="0" applyNumberFormat="1" applyFont="1" applyFill="1" applyBorder="1"/>
    <xf numFmtId="8" fontId="9" fillId="2" borderId="0" xfId="1" applyNumberFormat="1" applyFont="1" applyFill="1" applyBorder="1"/>
    <xf numFmtId="0" fontId="9" fillId="2" borderId="0" xfId="3" applyFont="1" applyFill="1" applyBorder="1" applyAlignment="1">
      <alignment horizontal="right"/>
    </xf>
    <xf numFmtId="166" fontId="9" fillId="2" borderId="0" xfId="1" applyNumberFormat="1" applyFont="1" applyFill="1" applyBorder="1" applyAlignment="1">
      <alignment horizontal="right"/>
    </xf>
    <xf numFmtId="169" fontId="9" fillId="2" borderId="0" xfId="0" applyNumberFormat="1" applyFont="1" applyFill="1" applyBorder="1" applyAlignment="1">
      <alignment horizontal="right"/>
    </xf>
    <xf numFmtId="0" fontId="5" fillId="2" borderId="0" xfId="1" applyFont="1" applyFill="1" applyBorder="1"/>
    <xf numFmtId="169" fontId="8" fillId="2" borderId="0" xfId="0" applyNumberFormat="1" applyFont="1" applyFill="1" applyBorder="1" applyAlignment="1">
      <alignment horizontal="right"/>
    </xf>
    <xf numFmtId="166" fontId="7" fillId="2" borderId="0" xfId="0" applyNumberFormat="1" applyFont="1" applyFill="1" applyBorder="1" applyAlignment="1">
      <alignment horizontal="right"/>
    </xf>
    <xf numFmtId="166" fontId="7" fillId="2" borderId="0" xfId="4" applyNumberFormat="1" applyFont="1" applyFill="1" applyBorder="1" applyAlignment="1">
      <alignment horizontal="right"/>
    </xf>
    <xf numFmtId="166" fontId="7" fillId="2" borderId="5" xfId="4" applyNumberFormat="1" applyFont="1" applyFill="1" applyBorder="1" applyAlignment="1">
      <alignment horizontal="right"/>
    </xf>
    <xf numFmtId="8" fontId="9" fillId="2" borderId="0" xfId="4" applyNumberFormat="1" applyFont="1" applyFill="1" applyBorder="1" applyAlignment="1">
      <alignment horizontal="right"/>
    </xf>
    <xf numFmtId="166" fontId="7" fillId="3" borderId="0" xfId="0" applyNumberFormat="1" applyFont="1" applyFill="1" applyBorder="1" applyAlignment="1">
      <alignment horizontal="right"/>
    </xf>
    <xf numFmtId="8" fontId="9" fillId="2" borderId="2" xfId="4" applyNumberFormat="1" applyFont="1" applyFill="1" applyBorder="1" applyAlignment="1">
      <alignment horizontal="right"/>
    </xf>
    <xf numFmtId="8" fontId="9" fillId="2" borderId="8" xfId="4" applyNumberFormat="1" applyFont="1" applyFill="1" applyBorder="1" applyAlignment="1">
      <alignment horizontal="right"/>
    </xf>
    <xf numFmtId="170" fontId="7" fillId="2" borderId="0" xfId="4" applyNumberFormat="1" applyFont="1" applyFill="1" applyBorder="1" applyAlignment="1">
      <alignment horizontal="right"/>
    </xf>
    <xf numFmtId="6" fontId="7" fillId="2" borderId="0" xfId="6" applyNumberFormat="1" applyFont="1" applyFill="1" applyBorder="1"/>
    <xf numFmtId="6" fontId="15" fillId="2" borderId="0" xfId="6" applyNumberFormat="1" applyFont="1" applyFill="1" applyBorder="1"/>
    <xf numFmtId="166" fontId="18" fillId="2" borderId="0" xfId="4" applyNumberFormat="1" applyFont="1" applyFill="1" applyBorder="1" applyAlignment="1">
      <alignment horizontal="right"/>
    </xf>
    <xf numFmtId="170" fontId="7" fillId="4" borderId="10" xfId="4" applyNumberFormat="1" applyFont="1" applyFill="1" applyBorder="1" applyAlignment="1">
      <alignment horizontal="right"/>
    </xf>
    <xf numFmtId="0" fontId="9" fillId="2" borderId="0" xfId="1" applyFont="1" applyFill="1" applyBorder="1"/>
    <xf numFmtId="6" fontId="7" fillId="2" borderId="0" xfId="4" applyNumberFormat="1" applyFont="1" applyFill="1" applyBorder="1" applyAlignment="1">
      <alignment horizontal="right"/>
    </xf>
    <xf numFmtId="6" fontId="7" fillId="2" borderId="5" xfId="4" applyNumberFormat="1" applyFont="1" applyFill="1" applyBorder="1" applyAlignment="1">
      <alignment horizontal="right"/>
    </xf>
    <xf numFmtId="0" fontId="0" fillId="0" borderId="0" xfId="0" applyBorder="1"/>
    <xf numFmtId="0" fontId="7" fillId="2" borderId="11" xfId="0" applyFont="1" applyFill="1" applyBorder="1"/>
    <xf numFmtId="0" fontId="10" fillId="2" borderId="12" xfId="0" applyFont="1" applyFill="1" applyBorder="1"/>
    <xf numFmtId="0" fontId="9" fillId="2" borderId="12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right"/>
    </xf>
    <xf numFmtId="0" fontId="0" fillId="0" borderId="13" xfId="0" applyBorder="1"/>
    <xf numFmtId="0" fontId="9" fillId="2" borderId="14" xfId="1" applyFont="1" applyFill="1" applyBorder="1"/>
    <xf numFmtId="0" fontId="9" fillId="2" borderId="0" xfId="0" applyFont="1" applyFill="1" applyBorder="1" applyAlignment="1">
      <alignment horizontal="center"/>
    </xf>
    <xf numFmtId="164" fontId="9" fillId="2" borderId="15" xfId="0" applyNumberFormat="1" applyFont="1" applyFill="1" applyBorder="1"/>
    <xf numFmtId="0" fontId="5" fillId="2" borderId="0" xfId="1" applyFont="1" applyFill="1" applyBorder="1" applyAlignment="1">
      <alignment horizontal="center"/>
    </xf>
    <xf numFmtId="165" fontId="9" fillId="2" borderId="0" xfId="1" applyNumberFormat="1" applyFont="1" applyFill="1" applyBorder="1" applyAlignment="1">
      <alignment horizontal="right"/>
    </xf>
    <xf numFmtId="166" fontId="9" fillId="2" borderId="15" xfId="3" applyNumberFormat="1" applyFont="1" applyFill="1" applyBorder="1" applyAlignment="1">
      <alignment horizontal="right"/>
    </xf>
    <xf numFmtId="167" fontId="9" fillId="2" borderId="0" xfId="1" applyNumberFormat="1" applyFont="1" applyFill="1" applyBorder="1" applyAlignment="1">
      <alignment horizontal="right"/>
    </xf>
    <xf numFmtId="168" fontId="9" fillId="2" borderId="15" xfId="0" applyNumberFormat="1" applyFont="1" applyFill="1" applyBorder="1"/>
    <xf numFmtId="0" fontId="9" fillId="2" borderId="0" xfId="1" applyFont="1" applyFill="1" applyBorder="1" applyAlignment="1">
      <alignment horizontal="center"/>
    </xf>
    <xf numFmtId="8" fontId="9" fillId="2" borderId="15" xfId="1" applyNumberFormat="1" applyFont="1" applyFill="1" applyBorder="1"/>
    <xf numFmtId="0" fontId="9" fillId="2" borderId="15" xfId="3" applyFont="1" applyFill="1" applyBorder="1" applyAlignment="1">
      <alignment horizontal="right"/>
    </xf>
    <xf numFmtId="165" fontId="9" fillId="2" borderId="0" xfId="3" applyNumberFormat="1" applyFont="1" applyFill="1" applyBorder="1" applyAlignment="1">
      <alignment horizontal="right"/>
    </xf>
    <xf numFmtId="166" fontId="9" fillId="2" borderId="15" xfId="1" applyNumberFormat="1" applyFont="1" applyFill="1" applyBorder="1" applyAlignment="1">
      <alignment horizontal="right"/>
    </xf>
    <xf numFmtId="6" fontId="9" fillId="2" borderId="0" xfId="4" applyNumberFormat="1" applyFont="1" applyFill="1" applyBorder="1" applyAlignment="1">
      <alignment horizontal="right"/>
    </xf>
    <xf numFmtId="169" fontId="9" fillId="2" borderId="15" xfId="0" applyNumberFormat="1" applyFont="1" applyFill="1" applyBorder="1" applyAlignment="1">
      <alignment horizontal="right"/>
    </xf>
    <xf numFmtId="0" fontId="5" fillId="2" borderId="15" xfId="1" applyFont="1" applyFill="1" applyBorder="1"/>
    <xf numFmtId="0" fontId="9" fillId="6" borderId="14" xfId="1" applyFont="1" applyFill="1" applyBorder="1"/>
    <xf numFmtId="0" fontId="9" fillId="6" borderId="0" xfId="1" applyFont="1" applyFill="1" applyBorder="1"/>
    <xf numFmtId="0" fontId="9" fillId="6" borderId="0" xfId="1" applyFont="1" applyFill="1" applyBorder="1" applyAlignment="1">
      <alignment horizontal="center"/>
    </xf>
    <xf numFmtId="169" fontId="8" fillId="2" borderId="15" xfId="0" applyNumberFormat="1" applyFont="1" applyFill="1" applyBorder="1" applyAlignment="1">
      <alignment horizontal="right"/>
    </xf>
    <xf numFmtId="0" fontId="7" fillId="2" borderId="0" xfId="1" applyFont="1" applyFill="1" applyBorder="1" applyAlignment="1">
      <alignment horizontal="right"/>
    </xf>
    <xf numFmtId="166" fontId="7" fillId="2" borderId="15" xfId="0" applyNumberFormat="1" applyFont="1" applyFill="1" applyBorder="1" applyAlignment="1">
      <alignment horizontal="right"/>
    </xf>
    <xf numFmtId="0" fontId="7" fillId="2" borderId="14" xfId="4" applyFont="1" applyFill="1" applyBorder="1"/>
    <xf numFmtId="0" fontId="7" fillId="2" borderId="0" xfId="3" applyFont="1" applyFill="1" applyBorder="1" applyAlignment="1">
      <alignment horizontal="right"/>
    </xf>
    <xf numFmtId="0" fontId="5" fillId="2" borderId="0" xfId="3" applyFont="1" applyFill="1" applyBorder="1" applyAlignment="1">
      <alignment horizontal="center"/>
    </xf>
    <xf numFmtId="166" fontId="7" fillId="2" borderId="15" xfId="4" applyNumberFormat="1" applyFont="1" applyFill="1" applyBorder="1" applyAlignment="1">
      <alignment horizontal="right"/>
    </xf>
    <xf numFmtId="0" fontId="7" fillId="2" borderId="14" xfId="0" applyFont="1" applyFill="1" applyBorder="1"/>
    <xf numFmtId="0" fontId="9" fillId="2" borderId="14" xfId="3" applyFont="1" applyFill="1" applyBorder="1"/>
    <xf numFmtId="8" fontId="9" fillId="2" borderId="0" xfId="1" applyNumberFormat="1" applyFont="1" applyFill="1" applyBorder="1" applyAlignment="1">
      <alignment horizontal="right"/>
    </xf>
    <xf numFmtId="10" fontId="9" fillId="2" borderId="0" xfId="1" applyNumberFormat="1" applyFont="1" applyFill="1" applyBorder="1" applyAlignment="1">
      <alignment horizontal="right"/>
    </xf>
    <xf numFmtId="8" fontId="9" fillId="2" borderId="15" xfId="4" applyNumberFormat="1" applyFont="1" applyFill="1" applyBorder="1" applyAlignment="1">
      <alignment horizontal="right"/>
    </xf>
    <xf numFmtId="0" fontId="9" fillId="3" borderId="14" xfId="3" applyFont="1" applyFill="1" applyBorder="1"/>
    <xf numFmtId="0" fontId="9" fillId="3" borderId="0" xfId="1" applyFont="1" applyFill="1" applyBorder="1"/>
    <xf numFmtId="8" fontId="9" fillId="3" borderId="0" xfId="1" applyNumberFormat="1" applyFont="1" applyFill="1" applyBorder="1" applyAlignment="1">
      <alignment horizontal="right"/>
    </xf>
    <xf numFmtId="166" fontId="7" fillId="3" borderId="15" xfId="0" applyNumberFormat="1" applyFont="1" applyFill="1" applyBorder="1" applyAlignment="1">
      <alignment horizontal="right"/>
    </xf>
    <xf numFmtId="0" fontId="6" fillId="2" borderId="16" xfId="2" applyFont="1" applyFill="1" applyBorder="1"/>
    <xf numFmtId="0" fontId="9" fillId="2" borderId="17" xfId="3" applyFont="1" applyFill="1" applyBorder="1"/>
    <xf numFmtId="8" fontId="12" fillId="2" borderId="0" xfId="1" applyNumberFormat="1" applyFont="1" applyFill="1" applyBorder="1" applyAlignment="1">
      <alignment horizontal="center"/>
    </xf>
    <xf numFmtId="10" fontId="9" fillId="2" borderId="0" xfId="1" applyNumberFormat="1" applyFont="1" applyFill="1" applyBorder="1" applyAlignment="1">
      <alignment vertical="center"/>
    </xf>
    <xf numFmtId="0" fontId="9" fillId="2" borderId="18" xfId="3" applyFont="1" applyFill="1" applyBorder="1"/>
    <xf numFmtId="0" fontId="7" fillId="2" borderId="19" xfId="3" applyFont="1" applyFill="1" applyBorder="1"/>
    <xf numFmtId="10" fontId="7" fillId="2" borderId="0" xfId="1" applyNumberFormat="1" applyFont="1" applyFill="1" applyBorder="1" applyAlignment="1">
      <alignment horizontal="right"/>
    </xf>
    <xf numFmtId="170" fontId="7" fillId="2" borderId="15" xfId="4" applyNumberFormat="1" applyFont="1" applyFill="1" applyBorder="1" applyAlignment="1">
      <alignment horizontal="right"/>
    </xf>
    <xf numFmtId="0" fontId="7" fillId="2" borderId="14" xfId="1" applyFont="1" applyFill="1" applyBorder="1"/>
    <xf numFmtId="0" fontId="5" fillId="2" borderId="0" xfId="3" applyFont="1" applyFill="1" applyBorder="1"/>
    <xf numFmtId="6" fontId="7" fillId="2" borderId="15" xfId="6" applyNumberFormat="1" applyFont="1" applyFill="1" applyBorder="1"/>
    <xf numFmtId="0" fontId="14" fillId="2" borderId="14" xfId="2" applyFont="1" applyFill="1" applyBorder="1"/>
    <xf numFmtId="6" fontId="15" fillId="2" borderId="15" xfId="6" applyNumberFormat="1" applyFont="1" applyFill="1" applyBorder="1"/>
    <xf numFmtId="0" fontId="7" fillId="2" borderId="14" xfId="3" applyFont="1" applyFill="1" applyBorder="1"/>
    <xf numFmtId="0" fontId="11" fillId="2" borderId="0" xfId="2" applyFont="1" applyFill="1" applyBorder="1"/>
    <xf numFmtId="0" fontId="16" fillId="2" borderId="0" xfId="2" applyFont="1" applyFill="1" applyBorder="1" applyAlignment="1">
      <alignment horizontal="center"/>
    </xf>
    <xf numFmtId="0" fontId="16" fillId="2" borderId="0" xfId="2" applyFont="1" applyFill="1" applyBorder="1" applyAlignment="1">
      <alignment horizontal="right"/>
    </xf>
    <xf numFmtId="0" fontId="17" fillId="2" borderId="0" xfId="2" applyFont="1" applyFill="1" applyBorder="1" applyAlignment="1">
      <alignment horizontal="center"/>
    </xf>
    <xf numFmtId="166" fontId="18" fillId="2" borderId="15" xfId="4" applyNumberFormat="1" applyFont="1" applyFill="1" applyBorder="1" applyAlignment="1">
      <alignment horizontal="right"/>
    </xf>
    <xf numFmtId="0" fontId="9" fillId="2" borderId="14" xfId="3" applyFont="1" applyFill="1" applyBorder="1" applyAlignment="1">
      <alignment horizontal="left" indent="1"/>
    </xf>
    <xf numFmtId="166" fontId="9" fillId="2" borderId="0" xfId="1" applyNumberFormat="1" applyFont="1" applyFill="1" applyBorder="1" applyAlignment="1">
      <alignment horizontal="center"/>
    </xf>
    <xf numFmtId="8" fontId="9" fillId="2" borderId="0" xfId="3" applyNumberFormat="1" applyFont="1" applyFill="1" applyBorder="1" applyAlignment="1">
      <alignment horizontal="right"/>
    </xf>
    <xf numFmtId="0" fontId="9" fillId="2" borderId="0" xfId="3" applyFont="1" applyFill="1" applyBorder="1" applyAlignment="1">
      <alignment horizontal="center"/>
    </xf>
    <xf numFmtId="6" fontId="9" fillId="2" borderId="0" xfId="1" applyNumberFormat="1" applyFont="1" applyFill="1" applyBorder="1" applyAlignment="1">
      <alignment horizontal="center"/>
    </xf>
    <xf numFmtId="0" fontId="7" fillId="4" borderId="20" xfId="3" applyFont="1" applyFill="1" applyBorder="1" applyAlignment="1">
      <alignment vertical="center"/>
    </xf>
    <xf numFmtId="170" fontId="7" fillId="4" borderId="15" xfId="4" applyNumberFormat="1" applyFont="1" applyFill="1" applyBorder="1" applyAlignment="1">
      <alignment horizontal="right"/>
    </xf>
    <xf numFmtId="0" fontId="10" fillId="2" borderId="14" xfId="3" applyFont="1" applyFill="1" applyBorder="1"/>
    <xf numFmtId="0" fontId="9" fillId="2" borderId="15" xfId="1" applyFont="1" applyFill="1" applyBorder="1"/>
    <xf numFmtId="6" fontId="7" fillId="2" borderId="15" xfId="4" applyNumberFormat="1" applyFont="1" applyFill="1" applyBorder="1" applyAlignment="1">
      <alignment horizontal="right"/>
    </xf>
    <xf numFmtId="0" fontId="7" fillId="2" borderId="16" xfId="3" applyFont="1" applyFill="1" applyBorder="1"/>
    <xf numFmtId="0" fontId="9" fillId="2" borderId="21" xfId="1" applyFont="1" applyFill="1" applyBorder="1"/>
    <xf numFmtId="0" fontId="9" fillId="2" borderId="22" xfId="1" applyFont="1" applyFill="1" applyBorder="1"/>
    <xf numFmtId="6" fontId="7" fillId="2" borderId="22" xfId="0" applyNumberFormat="1" applyFont="1" applyFill="1" applyBorder="1" applyAlignment="1">
      <alignment horizontal="right"/>
    </xf>
    <xf numFmtId="6" fontId="7" fillId="2" borderId="23" xfId="0" applyNumberFormat="1" applyFont="1" applyFill="1" applyBorder="1" applyAlignment="1">
      <alignment horizontal="right"/>
    </xf>
    <xf numFmtId="0" fontId="7" fillId="5" borderId="0" xfId="2" applyFont="1" applyFill="1" applyBorder="1" applyAlignment="1">
      <alignment horizontal="center"/>
    </xf>
    <xf numFmtId="0" fontId="8" fillId="5" borderId="0" xfId="2" applyFont="1" applyFill="1" applyBorder="1"/>
    <xf numFmtId="0" fontId="21" fillId="5" borderId="1" xfId="0" applyFont="1" applyFill="1" applyBorder="1"/>
    <xf numFmtId="0" fontId="21" fillId="5" borderId="2" xfId="0" applyFont="1" applyFill="1" applyBorder="1"/>
    <xf numFmtId="0" fontId="3" fillId="5" borderId="2" xfId="0" applyFont="1" applyFill="1" applyBorder="1"/>
    <xf numFmtId="0" fontId="2" fillId="5" borderId="3" xfId="0" applyFont="1" applyFill="1" applyBorder="1" applyAlignment="1">
      <alignment horizontal="center"/>
    </xf>
    <xf numFmtId="0" fontId="21" fillId="5" borderId="7" xfId="0" applyFont="1" applyFill="1" applyBorder="1"/>
    <xf numFmtId="0" fontId="21" fillId="5" borderId="5" xfId="0" applyFont="1" applyFill="1" applyBorder="1"/>
    <xf numFmtId="0" fontId="3" fillId="5" borderId="5" xfId="0" applyFont="1" applyFill="1" applyBorder="1"/>
    <xf numFmtId="14" fontId="22" fillId="5" borderId="5" xfId="2" applyNumberFormat="1" applyFont="1" applyFill="1" applyBorder="1"/>
    <xf numFmtId="0" fontId="2" fillId="5" borderId="6" xfId="0" applyFont="1" applyFill="1" applyBorder="1"/>
  </cellXfs>
  <cellStyles count="7">
    <cellStyle name="Normal" xfId="0" builtinId="0"/>
    <cellStyle name="Normal 10" xfId="1" xr:uid="{F944B9D9-AB06-46EC-8A5B-CCCFCA6610F5}"/>
    <cellStyle name="Normal 10 2" xfId="3" xr:uid="{C2B77E48-E880-43F8-8036-D3D9ED88E9EB}"/>
    <cellStyle name="Normal 12" xfId="2" xr:uid="{DC19F7DF-C435-44CB-8EF1-4C3636752456}"/>
    <cellStyle name="Normal 13" xfId="6" xr:uid="{6D6128B3-E2C5-4225-962B-5CBA010C8F25}"/>
    <cellStyle name="Normal 46" xfId="4" xr:uid="{D954266F-7AC3-4E32-A988-283D9D7A4EF7}"/>
    <cellStyle name="Percent 2 3" xfId="5" xr:uid="{0599B499-3C3B-4EAB-8666-F368D993B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</xdr:colOff>
      <xdr:row>2</xdr:row>
      <xdr:rowOff>0</xdr:rowOff>
    </xdr:from>
    <xdr:to>
      <xdr:col>10</xdr:col>
      <xdr:colOff>7621</xdr:colOff>
      <xdr:row>4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D0E412-052F-6D8F-59D2-36D4A67FF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8161" y="449580"/>
          <a:ext cx="1226820" cy="419100"/>
        </a:xfrm>
        <a:prstGeom prst="rect">
          <a:avLst/>
        </a:prstGeom>
      </xdr:spPr>
    </xdr:pic>
    <xdr:clientData/>
  </xdr:twoCellAnchor>
  <xdr:twoCellAnchor editAs="oneCell">
    <xdr:from>
      <xdr:col>0</xdr:col>
      <xdr:colOff>601981</xdr:colOff>
      <xdr:row>3</xdr:row>
      <xdr:rowOff>0</xdr:rowOff>
    </xdr:from>
    <xdr:to>
      <xdr:col>2</xdr:col>
      <xdr:colOff>160021</xdr:colOff>
      <xdr:row>4</xdr:row>
      <xdr:rowOff>198120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37FC80-A209-A1C4-36A7-ED9B782F9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1" y="647700"/>
          <a:ext cx="1226820" cy="39624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2</xdr:row>
      <xdr:rowOff>1</xdr:rowOff>
    </xdr:from>
    <xdr:to>
      <xdr:col>11</xdr:col>
      <xdr:colOff>1</xdr:colOff>
      <xdr:row>4</xdr:row>
      <xdr:rowOff>22861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866A2B-A79B-FFAD-B5F8-B214F1DB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57361" y="449581"/>
          <a:ext cx="1234440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1</xdr:row>
      <xdr:rowOff>248919</xdr:rowOff>
    </xdr:from>
    <xdr:to>
      <xdr:col>9</xdr:col>
      <xdr:colOff>7620</xdr:colOff>
      <xdr:row>4</xdr:row>
      <xdr:rowOff>15240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FF4AC8-059C-81B6-9FFB-BE2C575DA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18961" y="431799"/>
          <a:ext cx="1226819" cy="4292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nick\Dropbox\NCP%20Team%20Folder\CC%20&amp;%20T%20Tenant%20Rep\Sea%20Fox\NPV%20andTenant_Leasing_File_v4.5.xlsx" TargetMode="External"/><Relationship Id="rId1" Type="http://schemas.openxmlformats.org/officeDocument/2006/relationships/externalLinkPath" Target="NPV%20andTenant_Leasing_File_v4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L POV - Primary Inputs Tab"/>
      <sheetName val="Tenant POV"/>
    </sheetNames>
    <sheetDataSet>
      <sheetData sheetId="0"/>
      <sheetData sheetId="1">
        <row r="22">
          <cell r="E22">
            <v>0</v>
          </cell>
        </row>
        <row r="25">
          <cell r="E25">
            <v>7.95</v>
          </cell>
        </row>
        <row r="26">
          <cell r="E26">
            <v>10</v>
          </cell>
          <cell r="F26">
            <v>0.03</v>
          </cell>
        </row>
        <row r="27">
          <cell r="E27">
            <v>5</v>
          </cell>
          <cell r="F27">
            <v>0.02</v>
          </cell>
        </row>
        <row r="33">
          <cell r="E33" t="str">
            <v xml:space="preserve"> Base Year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EB72-B555-49D1-B538-7B63225EC98F}">
  <dimension ref="A1:M42"/>
  <sheetViews>
    <sheetView tabSelected="1" workbookViewId="0">
      <selection activeCell="K12" sqref="K12"/>
    </sheetView>
  </sheetViews>
  <sheetFormatPr defaultRowHeight="14.4" x14ac:dyDescent="0.3"/>
  <cols>
    <col min="2" max="2" width="15.44140625" customWidth="1"/>
    <col min="4" max="4" width="14.5546875" customWidth="1"/>
    <col min="5" max="5" width="15.88671875" customWidth="1"/>
    <col min="6" max="6" width="15.44140625" customWidth="1"/>
    <col min="7" max="7" width="13.33203125" customWidth="1"/>
    <col min="8" max="8" width="17.88671875" customWidth="1"/>
    <col min="9" max="10" width="17.77734375" customWidth="1"/>
    <col min="11" max="11" width="18" customWidth="1"/>
    <col min="12" max="12" width="17.44140625" customWidth="1"/>
    <col min="13" max="13" width="17.6640625" customWidth="1"/>
  </cols>
  <sheetData>
    <row r="1" spans="1:13" ht="14.4" customHeight="1" x14ac:dyDescent="0.4">
      <c r="B1" s="134" t="s">
        <v>35</v>
      </c>
      <c r="C1" s="135"/>
      <c r="D1" s="135"/>
      <c r="E1" s="136"/>
      <c r="F1" s="136"/>
      <c r="G1" s="136"/>
      <c r="H1" s="137"/>
      <c r="I1" s="29">
        <v>2</v>
      </c>
      <c r="J1" s="29">
        <v>3</v>
      </c>
      <c r="K1" s="29">
        <v>4</v>
      </c>
      <c r="L1" s="29">
        <v>5</v>
      </c>
      <c r="M1" s="29">
        <v>6</v>
      </c>
    </row>
    <row r="2" spans="1:13" ht="21" x14ac:dyDescent="0.4">
      <c r="B2" s="138" t="s">
        <v>43</v>
      </c>
      <c r="C2" s="139"/>
      <c r="D2" s="139"/>
      <c r="E2" s="140"/>
      <c r="F2" s="140"/>
      <c r="G2" s="141">
        <f ca="1">TODAY()</f>
        <v>46040</v>
      </c>
      <c r="H2" s="142"/>
      <c r="I2" s="30" t="s">
        <v>38</v>
      </c>
      <c r="J2" s="30" t="s">
        <v>39</v>
      </c>
      <c r="K2" s="30" t="s">
        <v>41</v>
      </c>
      <c r="L2" s="30" t="s">
        <v>40</v>
      </c>
      <c r="M2" s="28"/>
    </row>
    <row r="3" spans="1:13" ht="15.6" x14ac:dyDescent="0.3">
      <c r="A3" s="1"/>
      <c r="B3" s="30" t="s">
        <v>37</v>
      </c>
      <c r="C3" s="132"/>
      <c r="D3" s="132"/>
      <c r="E3" s="132"/>
      <c r="F3" s="133"/>
      <c r="G3" s="27"/>
      <c r="H3" s="27"/>
      <c r="L3" t="s">
        <v>42</v>
      </c>
    </row>
    <row r="4" spans="1:13" ht="15.6" x14ac:dyDescent="0.3">
      <c r="A4" s="1"/>
      <c r="B4" s="2"/>
      <c r="C4" s="3"/>
      <c r="D4" s="3"/>
      <c r="E4" s="3"/>
      <c r="F4" s="3"/>
      <c r="G4" s="31"/>
      <c r="H4" s="57"/>
    </row>
    <row r="5" spans="1:13" ht="16.2" thickBot="1" x14ac:dyDescent="0.35">
      <c r="A5" s="1"/>
      <c r="B5" s="4"/>
      <c r="C5" s="5"/>
      <c r="D5" s="6"/>
      <c r="E5" s="6"/>
      <c r="F5" s="6"/>
      <c r="G5" s="32"/>
      <c r="H5" s="57"/>
    </row>
    <row r="6" spans="1:13" ht="15.6" x14ac:dyDescent="0.3">
      <c r="A6" s="1"/>
      <c r="B6" s="58" t="s">
        <v>0</v>
      </c>
      <c r="C6" s="59"/>
      <c r="D6" s="60"/>
      <c r="E6" s="60"/>
      <c r="F6" s="60"/>
      <c r="G6" s="61"/>
      <c r="H6" s="62"/>
    </row>
    <row r="7" spans="1:13" ht="15.6" x14ac:dyDescent="0.3">
      <c r="A7" s="1"/>
      <c r="B7" s="63" t="s">
        <v>1</v>
      </c>
      <c r="C7" s="54"/>
      <c r="D7" s="64"/>
      <c r="E7" s="64"/>
      <c r="F7" s="64"/>
      <c r="G7" s="33"/>
      <c r="H7" s="65">
        <v>208500</v>
      </c>
    </row>
    <row r="8" spans="1:13" ht="15.6" x14ac:dyDescent="0.3">
      <c r="A8" s="1"/>
      <c r="B8" s="63" t="s">
        <v>2</v>
      </c>
      <c r="C8" s="54"/>
      <c r="D8" s="66"/>
      <c r="E8" s="66"/>
      <c r="F8" s="67">
        <f>G8/12</f>
        <v>0</v>
      </c>
      <c r="G8" s="34"/>
      <c r="H8" s="68">
        <v>126</v>
      </c>
    </row>
    <row r="9" spans="1:13" ht="15.6" x14ac:dyDescent="0.3">
      <c r="A9" s="1"/>
      <c r="B9" s="63" t="s">
        <v>3</v>
      </c>
      <c r="C9" s="54"/>
      <c r="D9" s="66"/>
      <c r="E9" s="66"/>
      <c r="F9" s="69">
        <f>H9/H7</f>
        <v>2E-3</v>
      </c>
      <c r="G9" s="35"/>
      <c r="H9" s="70">
        <v>417</v>
      </c>
    </row>
    <row r="10" spans="1:13" ht="15.6" x14ac:dyDescent="0.3">
      <c r="A10" s="1"/>
      <c r="B10" s="63" t="s">
        <v>4</v>
      </c>
      <c r="C10" s="54"/>
      <c r="D10" s="71"/>
      <c r="E10" s="71"/>
      <c r="F10" s="71"/>
      <c r="G10" s="36"/>
      <c r="H10" s="72">
        <v>0</v>
      </c>
    </row>
    <row r="11" spans="1:13" ht="15.6" x14ac:dyDescent="0.3">
      <c r="A11" s="1"/>
      <c r="B11" s="63" t="s">
        <v>5</v>
      </c>
      <c r="C11" s="54"/>
      <c r="D11" s="71"/>
      <c r="E11" s="71"/>
      <c r="F11" s="66"/>
      <c r="G11" s="37"/>
      <c r="H11" s="73" t="s">
        <v>36</v>
      </c>
    </row>
    <row r="12" spans="1:13" ht="15.6" x14ac:dyDescent="0.3">
      <c r="A12" s="1"/>
      <c r="B12" s="63" t="s">
        <v>6</v>
      </c>
      <c r="C12" s="54"/>
      <c r="D12" s="71"/>
      <c r="E12" s="71"/>
      <c r="F12" s="74">
        <f>G12/12</f>
        <v>0</v>
      </c>
      <c r="G12" s="38"/>
      <c r="H12" s="75">
        <v>6</v>
      </c>
    </row>
    <row r="13" spans="1:13" ht="15.6" x14ac:dyDescent="0.3">
      <c r="A13" s="1"/>
      <c r="B13" s="63" t="s">
        <v>7</v>
      </c>
      <c r="C13" s="54"/>
      <c r="D13" s="71"/>
      <c r="E13" s="71"/>
      <c r="F13" s="76">
        <f>H13*H7</f>
        <v>1084200</v>
      </c>
      <c r="G13" s="39"/>
      <c r="H13" s="77">
        <v>5.2</v>
      </c>
    </row>
    <row r="14" spans="1:13" ht="15.6" x14ac:dyDescent="0.3">
      <c r="A14" s="1"/>
      <c r="B14" s="63" t="s">
        <v>8</v>
      </c>
      <c r="C14" s="54"/>
      <c r="D14" s="71"/>
      <c r="E14" s="71"/>
      <c r="F14" s="76">
        <f>G14*G7</f>
        <v>0</v>
      </c>
      <c r="G14" s="39"/>
      <c r="H14" s="77">
        <v>0</v>
      </c>
    </row>
    <row r="15" spans="1:13" ht="15.6" x14ac:dyDescent="0.3">
      <c r="A15" s="1"/>
      <c r="B15" s="63"/>
      <c r="C15" s="54"/>
      <c r="D15" s="71"/>
      <c r="E15" s="71"/>
      <c r="F15" s="71"/>
      <c r="G15" s="40"/>
      <c r="H15" s="78"/>
    </row>
    <row r="16" spans="1:13" ht="15.6" x14ac:dyDescent="0.3">
      <c r="A16" s="1"/>
      <c r="B16" s="79" t="s">
        <v>9</v>
      </c>
      <c r="C16" s="80"/>
      <c r="D16" s="81"/>
      <c r="E16" s="81"/>
      <c r="F16" s="76">
        <f>G16*G7</f>
        <v>0</v>
      </c>
      <c r="G16" s="41"/>
      <c r="H16" s="82">
        <v>0</v>
      </c>
    </row>
    <row r="17" spans="1:8" ht="15.6" x14ac:dyDescent="0.3">
      <c r="A17" s="1"/>
      <c r="B17" s="63"/>
      <c r="C17" s="54"/>
      <c r="D17" s="83"/>
      <c r="E17" s="83"/>
      <c r="F17" s="83"/>
      <c r="G17" s="42"/>
      <c r="H17" s="84"/>
    </row>
    <row r="18" spans="1:8" ht="15.6" x14ac:dyDescent="0.3">
      <c r="A18" s="7"/>
      <c r="B18" s="85" t="s">
        <v>10</v>
      </c>
      <c r="C18" s="86"/>
      <c r="D18" s="87"/>
      <c r="E18" s="86"/>
      <c r="F18" s="86" t="s">
        <v>11</v>
      </c>
      <c r="G18" s="43"/>
      <c r="H18" s="88" t="s">
        <v>12</v>
      </c>
    </row>
    <row r="19" spans="1:8" ht="15.6" x14ac:dyDescent="0.3">
      <c r="A19" s="1"/>
      <c r="B19" s="89"/>
      <c r="C19" s="54"/>
      <c r="D19" s="66"/>
      <c r="E19" s="8" t="s">
        <v>13</v>
      </c>
      <c r="F19" s="8" t="s">
        <v>14</v>
      </c>
      <c r="G19" s="44"/>
      <c r="H19" s="88" t="s">
        <v>15</v>
      </c>
    </row>
    <row r="20" spans="1:8" ht="15.6" x14ac:dyDescent="0.3">
      <c r="A20" s="1"/>
      <c r="B20" s="90" t="s">
        <v>16</v>
      </c>
      <c r="C20" s="54"/>
      <c r="D20" s="66"/>
      <c r="E20" s="91">
        <v>7.95</v>
      </c>
      <c r="F20" s="92">
        <v>0.03</v>
      </c>
      <c r="G20" s="45"/>
      <c r="H20" s="93" cm="1">
        <f t="array" ref="H20">SUMIF($L$20:$U$20,"&lt;="&amp;$F$9,M20:V20)/$F$9+AVERAGE(F20:G20*10/H7)</f>
        <v>7.1942446043165461E-7</v>
      </c>
    </row>
    <row r="21" spans="1:8" ht="15.6" x14ac:dyDescent="0.3">
      <c r="A21" s="1"/>
      <c r="B21" s="90" t="s">
        <v>17</v>
      </c>
      <c r="C21" s="54"/>
      <c r="D21" s="66"/>
      <c r="E21" s="91">
        <v>0</v>
      </c>
      <c r="F21" s="92">
        <v>0</v>
      </c>
      <c r="G21" s="45"/>
      <c r="H21" s="93">
        <f>SUMIF($L$20:$U$20,"&lt;="&amp;$F$9,M21:V21)/$F$9</f>
        <v>0</v>
      </c>
    </row>
    <row r="22" spans="1:8" ht="15.6" x14ac:dyDescent="0.3">
      <c r="A22" s="1"/>
      <c r="B22" s="90" t="s">
        <v>18</v>
      </c>
      <c r="C22" s="54"/>
      <c r="D22" s="66"/>
      <c r="E22" s="91">
        <f>-'[1]LL POV - Primary Inputs Tab'!E22</f>
        <v>0</v>
      </c>
      <c r="F22" s="92">
        <v>0</v>
      </c>
      <c r="G22" s="45"/>
      <c r="H22" s="93">
        <f>SUMIF($L$20:$U$20,"&lt;="&amp;$F$9,M22:V22)/$F$9</f>
        <v>0</v>
      </c>
    </row>
    <row r="23" spans="1:8" ht="15.6" x14ac:dyDescent="0.3">
      <c r="A23" s="1"/>
      <c r="B23" s="94"/>
      <c r="C23" s="95"/>
      <c r="D23" s="95"/>
      <c r="E23" s="96"/>
      <c r="F23" s="9"/>
      <c r="G23" s="46"/>
      <c r="H23" s="97"/>
    </row>
    <row r="24" spans="1:8" ht="15.6" x14ac:dyDescent="0.3">
      <c r="A24" s="1"/>
      <c r="B24" s="98" t="s">
        <v>19</v>
      </c>
      <c r="C24" s="10"/>
      <c r="D24" s="11" t="s">
        <v>20</v>
      </c>
      <c r="E24" s="12">
        <f>SUM(E20:E23)</f>
        <v>7.95</v>
      </c>
      <c r="F24" s="13"/>
      <c r="G24" s="10"/>
      <c r="H24" s="78"/>
    </row>
    <row r="25" spans="1:8" ht="15.6" x14ac:dyDescent="0.3">
      <c r="A25" s="1"/>
      <c r="B25" s="99" t="s">
        <v>21</v>
      </c>
      <c r="C25" s="14"/>
      <c r="D25" s="100">
        <f>'[1]LL POV - Primary Inputs Tab'!E25</f>
        <v>7.95</v>
      </c>
      <c r="E25" s="15">
        <f>IF($G$12=$B$50,-'[1]LL POV - Primary Inputs Tab'!E25,0)</f>
        <v>-7.95</v>
      </c>
      <c r="F25" s="16">
        <f>'[1]LL POV - Primary Inputs Tab'!F25</f>
        <v>0</v>
      </c>
      <c r="G25" s="47"/>
      <c r="H25" s="93">
        <f>SUMIF($L$20:$U$20,"&lt;="&amp;$F$9,M25:V25)/$F$9</f>
        <v>0</v>
      </c>
    </row>
    <row r="26" spans="1:8" ht="15.6" x14ac:dyDescent="0.3">
      <c r="A26" s="1"/>
      <c r="B26" s="90" t="s">
        <v>22</v>
      </c>
      <c r="C26" s="40"/>
      <c r="D26" s="100">
        <f>'[1]LL POV - Primary Inputs Tab'!E26</f>
        <v>10</v>
      </c>
      <c r="E26" s="91">
        <f>IF($G$12=$B$50,-'[1]LL POV - Primary Inputs Tab'!E26,0)</f>
        <v>-10</v>
      </c>
      <c r="F26" s="101">
        <f>'[1]LL POV - Primary Inputs Tab'!F26</f>
        <v>0.03</v>
      </c>
      <c r="G26" s="45"/>
      <c r="H26" s="93">
        <f>SUMIF($L$20:$U$20,"&lt;="&amp;$F$9,M26:V26)/$F$9</f>
        <v>0</v>
      </c>
    </row>
    <row r="27" spans="1:8" ht="16.2" thickBot="1" x14ac:dyDescent="0.35">
      <c r="A27" s="1"/>
      <c r="B27" s="102" t="s">
        <v>23</v>
      </c>
      <c r="C27" s="17"/>
      <c r="D27" s="18">
        <f>'[1]LL POV - Primary Inputs Tab'!E27</f>
        <v>5</v>
      </c>
      <c r="E27" s="91">
        <f>IF($G$12=$B$50,-'[1]LL POV - Primary Inputs Tab'!E27,0)</f>
        <v>-5</v>
      </c>
      <c r="F27" s="19">
        <f>'[1]LL POV - Primary Inputs Tab'!F27</f>
        <v>0.02</v>
      </c>
      <c r="G27" s="48"/>
      <c r="H27" s="93">
        <f>SUMIF($L$20:$U$20,"&lt;="&amp;$F$9,M27:V27)/$F$9</f>
        <v>0</v>
      </c>
    </row>
    <row r="28" spans="1:8" ht="16.2" thickTop="1" x14ac:dyDescent="0.3">
      <c r="A28" s="1"/>
      <c r="B28" s="103" t="s">
        <v>24</v>
      </c>
      <c r="C28" s="40"/>
      <c r="D28" s="66"/>
      <c r="E28" s="20">
        <f>SUM(E24:E27)</f>
        <v>-15</v>
      </c>
      <c r="F28" s="104"/>
      <c r="G28" s="49"/>
      <c r="H28" s="105">
        <f>SUMIF($L$20:$U$20,"&lt;="&amp;$F$9,M28:V28)/$F$9</f>
        <v>0</v>
      </c>
    </row>
    <row r="29" spans="1:8" ht="15.6" x14ac:dyDescent="0.3">
      <c r="A29" s="1"/>
      <c r="B29" s="106" t="s">
        <v>25</v>
      </c>
      <c r="C29" s="40"/>
      <c r="D29" s="66"/>
      <c r="E29" s="50">
        <f>E28*G7</f>
        <v>0</v>
      </c>
      <c r="F29" s="107"/>
      <c r="G29" s="50"/>
      <c r="H29" s="108">
        <f>H28*H7</f>
        <v>0</v>
      </c>
    </row>
    <row r="30" spans="1:8" x14ac:dyDescent="0.3">
      <c r="A30" s="1"/>
      <c r="B30" s="109" t="s">
        <v>26</v>
      </c>
      <c r="C30" s="40"/>
      <c r="D30" s="66"/>
      <c r="E30" s="51">
        <f>E29/12</f>
        <v>0</v>
      </c>
      <c r="F30" s="107"/>
      <c r="G30" s="51"/>
      <c r="H30" s="110">
        <f>H29/12</f>
        <v>0</v>
      </c>
    </row>
    <row r="31" spans="1:8" ht="15.6" x14ac:dyDescent="0.3">
      <c r="A31" s="1"/>
      <c r="B31" s="111"/>
      <c r="C31" s="40"/>
      <c r="D31" s="112"/>
      <c r="E31" s="112"/>
      <c r="F31" s="112"/>
      <c r="G31" s="43"/>
      <c r="H31" s="88" t="s">
        <v>12</v>
      </c>
    </row>
    <row r="32" spans="1:8" ht="15.6" x14ac:dyDescent="0.3">
      <c r="A32" s="1"/>
      <c r="B32" s="85" t="s">
        <v>27</v>
      </c>
      <c r="C32" s="54"/>
      <c r="D32" s="113" t="s">
        <v>28</v>
      </c>
      <c r="E32" s="114" t="s">
        <v>29</v>
      </c>
      <c r="F32" s="115"/>
      <c r="G32" s="52"/>
      <c r="H32" s="116" t="s">
        <v>15</v>
      </c>
    </row>
    <row r="33" spans="1:8" ht="15.6" x14ac:dyDescent="0.3">
      <c r="A33" s="1"/>
      <c r="B33" s="117" t="s">
        <v>6</v>
      </c>
      <c r="C33" s="54"/>
      <c r="D33" s="118">
        <f>G12</f>
        <v>0</v>
      </c>
      <c r="E33" s="119" t="e">
        <f>-'[1]LL POV - Primary Inputs Tab'!E33</f>
        <v>#VALUE!</v>
      </c>
      <c r="F33" s="120"/>
      <c r="G33" s="45"/>
      <c r="H33" s="93">
        <f>SUMIF($L$20:$U$20,"&lt;="&amp;$F$9,M33:V33)/$F$9</f>
        <v>0</v>
      </c>
    </row>
    <row r="34" spans="1:8" ht="15.6" x14ac:dyDescent="0.3">
      <c r="A34" s="1"/>
      <c r="B34" s="117" t="s">
        <v>7</v>
      </c>
      <c r="C34" s="54"/>
      <c r="D34" s="121">
        <f>F13</f>
        <v>1084200</v>
      </c>
      <c r="E34" s="119">
        <f>G13</f>
        <v>0</v>
      </c>
      <c r="F34" s="120"/>
      <c r="G34" s="45"/>
      <c r="H34" s="93">
        <f>H13/(H8/12)</f>
        <v>0.49523809523809526</v>
      </c>
    </row>
    <row r="35" spans="1:8" ht="15.6" x14ac:dyDescent="0.3">
      <c r="A35" s="1"/>
      <c r="B35" s="117" t="s">
        <v>30</v>
      </c>
      <c r="C35" s="54"/>
      <c r="D35" s="121">
        <f>F16</f>
        <v>0</v>
      </c>
      <c r="E35" s="45" t="e">
        <f>-D35/G7</f>
        <v>#DIV/0!</v>
      </c>
      <c r="F35" s="120"/>
      <c r="G35" s="45"/>
      <c r="H35" s="93">
        <f>-H16/(H8/12)</f>
        <v>0</v>
      </c>
    </row>
    <row r="36" spans="1:8" ht="15.6" x14ac:dyDescent="0.3">
      <c r="A36" s="1"/>
      <c r="B36" s="117" t="s">
        <v>8</v>
      </c>
      <c r="C36" s="54"/>
      <c r="D36" s="71"/>
      <c r="E36" s="119">
        <f>G14</f>
        <v>0</v>
      </c>
      <c r="F36" s="120"/>
      <c r="G36" s="45"/>
      <c r="H36" s="93">
        <f>H14/(H8/12)</f>
        <v>0</v>
      </c>
    </row>
    <row r="37" spans="1:8" ht="15.6" x14ac:dyDescent="0.3">
      <c r="A37" s="1"/>
      <c r="B37" s="122" t="s">
        <v>31</v>
      </c>
      <c r="C37" s="21"/>
      <c r="D37" s="21"/>
      <c r="E37" s="22" t="e">
        <f>E28+SUM(E33:E36)</f>
        <v>#VALUE!</v>
      </c>
      <c r="F37" s="23"/>
      <c r="G37" s="53"/>
      <c r="H37" s="123">
        <f>SUM(H33:H36,H28)</f>
        <v>0.49523809523809526</v>
      </c>
    </row>
    <row r="38" spans="1:8" ht="15.6" x14ac:dyDescent="0.3">
      <c r="A38" s="1"/>
      <c r="B38" s="124"/>
      <c r="C38" s="54"/>
      <c r="D38" s="71"/>
      <c r="E38" s="71"/>
      <c r="F38" s="71"/>
      <c r="G38" s="49"/>
      <c r="H38" s="105"/>
    </row>
    <row r="39" spans="1:8" ht="15.6" x14ac:dyDescent="0.3">
      <c r="A39" s="1"/>
      <c r="B39" s="111"/>
      <c r="C39" s="54"/>
      <c r="D39" s="71"/>
      <c r="E39" s="71"/>
      <c r="F39" s="71"/>
      <c r="G39" s="54"/>
      <c r="H39" s="125"/>
    </row>
    <row r="40" spans="1:8" ht="15.6" x14ac:dyDescent="0.3">
      <c r="A40" s="1"/>
      <c r="B40" s="111" t="s">
        <v>32</v>
      </c>
      <c r="C40" s="54"/>
      <c r="D40" s="71"/>
      <c r="E40" s="71"/>
      <c r="F40" s="71"/>
      <c r="G40" s="55"/>
      <c r="H40" s="126">
        <f>SUM(M41:V41)</f>
        <v>0</v>
      </c>
    </row>
    <row r="41" spans="1:8" ht="15.6" x14ac:dyDescent="0.3">
      <c r="A41" s="1"/>
      <c r="B41" s="127" t="s">
        <v>33</v>
      </c>
      <c r="C41" s="24"/>
      <c r="D41" s="25">
        <v>0.08</v>
      </c>
      <c r="E41" s="26"/>
      <c r="F41" s="26"/>
      <c r="G41" s="56"/>
      <c r="H41" s="126">
        <f>NPV(E41,M41:V41)</f>
        <v>0</v>
      </c>
    </row>
    <row r="42" spans="1:8" ht="16.2" thickBot="1" x14ac:dyDescent="0.35">
      <c r="A42" s="1"/>
      <c r="B42" s="128" t="s">
        <v>34</v>
      </c>
      <c r="C42" s="129"/>
      <c r="D42" s="129"/>
      <c r="E42" s="129"/>
      <c r="F42" s="129"/>
      <c r="G42" s="130"/>
      <c r="H42" s="131">
        <f>(M35+M34)*H7</f>
        <v>0</v>
      </c>
    </row>
  </sheetData>
  <mergeCells count="2">
    <mergeCell ref="C3:E3"/>
    <mergeCell ref="B4:G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71F3-835F-4AAF-9E97-820B6202A0E6}">
  <dimension ref="A1"/>
  <sheetViews>
    <sheetView workbookViewId="0"/>
  </sheetViews>
  <sheetFormatPr defaultRowHeight="14.4" x14ac:dyDescent="0.3"/>
  <sheetData>
    <row r="1" spans="1:1" x14ac:dyDescent="0.3">
      <c r="A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0D7F-3CB5-40A8-BA23-F18AFFFAA4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2F8B-44C5-4D83-813C-3A5DDFF64517}">
  <dimension ref="A1"/>
  <sheetViews>
    <sheetView workbookViewId="0"/>
  </sheetViews>
  <sheetFormatPr defaultRowHeight="14.4" x14ac:dyDescent="0.3"/>
  <sheetData>
    <row r="1" spans="1:1" x14ac:dyDescent="0.3">
      <c r="A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8FAB-8A07-4F71-AB73-26180C1BBE97}">
  <dimension ref="A1"/>
  <sheetViews>
    <sheetView workbookViewId="0">
      <selection activeCell="K26" sqref="K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 Rhett</vt:lpstr>
      <vt:lpstr>Camp Hall</vt:lpstr>
      <vt:lpstr>Coastal</vt:lpstr>
      <vt:lpstr>Hodge Rd</vt:lpstr>
      <vt:lpstr>5 Bldg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nickol</dc:creator>
  <cp:lastModifiedBy>jeff nickol</cp:lastModifiedBy>
  <dcterms:created xsi:type="dcterms:W3CDTF">2026-01-18T12:17:47Z</dcterms:created>
  <dcterms:modified xsi:type="dcterms:W3CDTF">2026-01-18T12:58:22Z</dcterms:modified>
</cp:coreProperties>
</file>