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amci\Desktop\WORK\Research\SAM MODEL\SAM Home\Shade\"/>
    </mc:Choice>
  </mc:AlternateContent>
  <xr:revisionPtr revIDLastSave="0" documentId="13_ncr:1_{AC69259B-5FAB-412D-A090-FDA2CA5CB5D6}" xr6:coauthVersionLast="45" xr6:coauthVersionMax="45" xr10:uidLastSave="{00000000-0000-0000-0000-000000000000}"/>
  <bookViews>
    <workbookView xWindow="-98" yWindow="-98" windowWidth="20715" windowHeight="13276" tabRatio="605" firstSheet="1" activeTab="2" xr2:uid="{00000000-000D-0000-FFFF-FFFF00000000}"/>
  </bookViews>
  <sheets>
    <sheet name="Input" sheetId="1" r:id="rId1"/>
    <sheet name="Shading Analysis" sheetId="2" r:id="rId2"/>
    <sheet name="Shading Experiment 1" sheetId="3" r:id="rId3"/>
    <sheet name="Shading Experiment 2" sheetId="4" r:id="rId4"/>
    <sheet name="Tree -&gt; kW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5" l="1"/>
  <c r="H18" i="5"/>
  <c r="G13" i="5"/>
  <c r="G15" i="5" s="1"/>
  <c r="I17" i="5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16" i="4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16" i="3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16" i="4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16" i="3"/>
  <c r="L23" i="5"/>
  <c r="L22" i="5"/>
  <c r="L17" i="5"/>
  <c r="L15" i="5"/>
  <c r="L13" i="5"/>
  <c r="H17" i="5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N16" i="4"/>
  <c r="M16" i="4"/>
  <c r="L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K16" i="4"/>
  <c r="J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16" i="4"/>
  <c r="J16" i="3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16" i="4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6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L16" i="3"/>
  <c r="K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68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16" i="3"/>
  <c r="C80" i="2" l="1"/>
  <c r="K37" i="2" l="1"/>
  <c r="K69" i="2"/>
  <c r="N33" i="2" l="1"/>
  <c r="N59" i="2"/>
  <c r="N30" i="2"/>
  <c r="N31" i="2" s="1"/>
  <c r="N35" i="2" s="1"/>
  <c r="N55" i="2"/>
  <c r="N57" i="2" s="1"/>
  <c r="N61" i="2" s="1"/>
  <c r="N56" i="2"/>
  <c r="N29" i="2"/>
  <c r="D17" i="1"/>
  <c r="D9" i="1"/>
  <c r="D8" i="1"/>
  <c r="D13" i="1" s="1"/>
  <c r="D18" i="1" s="1"/>
  <c r="D6" i="1"/>
</calcChain>
</file>

<file path=xl/sharedStrings.xml><?xml version="1.0" encoding="utf-8"?>
<sst xmlns="http://schemas.openxmlformats.org/spreadsheetml/2006/main" count="285" uniqueCount="157">
  <si>
    <t>SYSTEM DESIGN</t>
  </si>
  <si>
    <t>Module</t>
  </si>
  <si>
    <t>Module #</t>
  </si>
  <si>
    <t>Inverter</t>
  </si>
  <si>
    <t>Inverter #</t>
  </si>
  <si>
    <t>LG350N1C-V5</t>
  </si>
  <si>
    <t>SB3.0-1SP-US-40</t>
  </si>
  <si>
    <t>DC/AC</t>
  </si>
  <si>
    <t>Area (m^2)</t>
  </si>
  <si>
    <t>Total AC</t>
  </si>
  <si>
    <t>Inverter DC</t>
  </si>
  <si>
    <t>Nameplate DC</t>
  </si>
  <si>
    <t>System Size</t>
  </si>
  <si>
    <t>~3.5kW</t>
  </si>
  <si>
    <t>LOSSES/DEGREDATION</t>
  </si>
  <si>
    <t>Soiling %</t>
  </si>
  <si>
    <t>DC Losses %</t>
  </si>
  <si>
    <t>AC Losses %</t>
  </si>
  <si>
    <t>Total Losses</t>
  </si>
  <si>
    <t>First Year Deg.</t>
  </si>
  <si>
    <t>Normal Deg.</t>
  </si>
  <si>
    <t>SYSTEM COSTS</t>
  </si>
  <si>
    <t>BOM Equipment</t>
  </si>
  <si>
    <t>Installation Labor</t>
  </si>
  <si>
    <t>Overhead</t>
  </si>
  <si>
    <t>$/Wdc</t>
  </si>
  <si>
    <t>Permitting</t>
  </si>
  <si>
    <t>Grid Interconnection</t>
  </si>
  <si>
    <t>Sales Tax</t>
  </si>
  <si>
    <t>5% on 52%</t>
  </si>
  <si>
    <t>FINANCIAL PARA</t>
  </si>
  <si>
    <t>Mortgage</t>
  </si>
  <si>
    <t>Debt Fraction</t>
  </si>
  <si>
    <t>Loan Term</t>
  </si>
  <si>
    <t>Loan Rate</t>
  </si>
  <si>
    <t>Debt</t>
  </si>
  <si>
    <t>WACC</t>
  </si>
  <si>
    <t>Federal Income Tax</t>
  </si>
  <si>
    <t>State Income Tax</t>
  </si>
  <si>
    <t>Insurance Rate</t>
  </si>
  <si>
    <t>Inflation Rate</t>
  </si>
  <si>
    <t>Real Discount</t>
  </si>
  <si>
    <t>Nominal Discount</t>
  </si>
  <si>
    <t>INCENTIVE</t>
  </si>
  <si>
    <t>ITC</t>
  </si>
  <si>
    <t>Federal</t>
  </si>
  <si>
    <t>State</t>
  </si>
  <si>
    <t>PTC</t>
  </si>
  <si>
    <t>IBI</t>
  </si>
  <si>
    <t>Utility</t>
  </si>
  <si>
    <t>CBI</t>
  </si>
  <si>
    <t>PBI</t>
  </si>
  <si>
    <t>ELECTRICITY RATES</t>
  </si>
  <si>
    <t>Utlitiy</t>
  </si>
  <si>
    <t xml:space="preserve">CT </t>
  </si>
  <si>
    <t>ELECTRIC LOAD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</si>
  <si>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</si>
  <si>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</si>
  <si>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</si>
  <si>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</si>
  <si>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</si>
  <si>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</si>
  <si>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</si>
  <si>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</si>
  <si>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</si>
  <si>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</si>
  <si>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</si>
  <si>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</si>
  <si>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System 1</t>
  </si>
  <si>
    <t>No Shading Present</t>
  </si>
  <si>
    <t>Annual Energy</t>
  </si>
  <si>
    <t>Capacity Factor</t>
  </si>
  <si>
    <t>Energy Yield</t>
  </si>
  <si>
    <t>Preformance Ratio</t>
  </si>
  <si>
    <t>LCOE Real</t>
  </si>
  <si>
    <t>E Bill</t>
  </si>
  <si>
    <t>E Bill w/ System</t>
  </si>
  <si>
    <t>Net Savings</t>
  </si>
  <si>
    <t>Net Present Value</t>
  </si>
  <si>
    <t>Simple Payback Period</t>
  </si>
  <si>
    <t>Discounted Payback Period</t>
  </si>
  <si>
    <t>Net Capital Cost</t>
  </si>
  <si>
    <t xml:space="preserve">Equity </t>
  </si>
  <si>
    <t>kWh</t>
  </si>
  <si>
    <t>kWh/kW</t>
  </si>
  <si>
    <t>c/kWh</t>
  </si>
  <si>
    <t>years</t>
  </si>
  <si>
    <t>Shading Information</t>
  </si>
  <si>
    <t>No Trees</t>
  </si>
  <si>
    <t>Sample Day Shading Informaiton</t>
  </si>
  <si>
    <t>Cut Down Trees?</t>
  </si>
  <si>
    <t>No need…</t>
  </si>
  <si>
    <t>System 2</t>
  </si>
  <si>
    <t>~20% Shading</t>
  </si>
  <si>
    <t>NaN</t>
  </si>
  <si>
    <t>System 3</t>
  </si>
  <si>
    <t>Big</t>
  </si>
  <si>
    <t>Small</t>
  </si>
  <si>
    <t>Gains from cutting trees</t>
  </si>
  <si>
    <t>New Net Positive</t>
  </si>
  <si>
    <t>Personal Impact…</t>
  </si>
  <si>
    <t>Enviormental Impact… On A Large Scale…</t>
  </si>
  <si>
    <t>Tree CO2</t>
  </si>
  <si>
    <t>How much CO2 can you avoid using solar panels</t>
  </si>
  <si>
    <t>Shading Percentage</t>
  </si>
  <si>
    <t>~50% Shading</t>
  </si>
  <si>
    <t>X @ T2</t>
  </si>
  <si>
    <t>X @ T1</t>
  </si>
  <si>
    <t xml:space="preserve">Shading Calculator </t>
  </si>
  <si>
    <t>Hour 1 of Day</t>
  </si>
  <si>
    <t>Hour 24 of Day</t>
  </si>
  <si>
    <t>Shading Day 0</t>
  </si>
  <si>
    <t>Shading Day 150</t>
  </si>
  <si>
    <t>Shading Day 250</t>
  </si>
  <si>
    <t>Year 1 Annual Energy</t>
  </si>
  <si>
    <t>Y @ T1</t>
  </si>
  <si>
    <t>Normal - Shaded</t>
  </si>
  <si>
    <t>Change in Energy</t>
  </si>
  <si>
    <t>Shading Day 0 Close - None</t>
  </si>
  <si>
    <t>Shading Day 150 Close - None</t>
  </si>
  <si>
    <t>Shading Day 250 Close - None</t>
  </si>
  <si>
    <t>Change in Day 0</t>
  </si>
  <si>
    <t>Change in Day 150</t>
  </si>
  <si>
    <t>Change in Day 250</t>
  </si>
  <si>
    <t>N</t>
  </si>
  <si>
    <t>S</t>
  </si>
  <si>
    <t>x</t>
  </si>
  <si>
    <t>W</t>
  </si>
  <si>
    <t>E</t>
  </si>
  <si>
    <t>HOUSE</t>
  </si>
  <si>
    <t>System</t>
  </si>
  <si>
    <t xml:space="preserve">Defining Tree Placements </t>
  </si>
  <si>
    <t>T1</t>
  </si>
  <si>
    <t>T3</t>
  </si>
  <si>
    <t>T2</t>
  </si>
  <si>
    <t>T4</t>
  </si>
  <si>
    <t>T5</t>
  </si>
  <si>
    <t>% Coverage</t>
  </si>
  <si>
    <t>W/S/E</t>
  </si>
  <si>
    <t>Distance</t>
  </si>
  <si>
    <t>X Val</t>
  </si>
  <si>
    <t>Y Val</t>
  </si>
  <si>
    <t>Change per Tree</t>
  </si>
  <si>
    <t>West</t>
  </si>
  <si>
    <t xml:space="preserve">East </t>
  </si>
  <si>
    <t>South</t>
  </si>
  <si>
    <t>System Annual Energy Loss From Shading</t>
  </si>
  <si>
    <t>New System Annual Energy</t>
  </si>
  <si>
    <t>kWh cost per tree</t>
  </si>
  <si>
    <t>Tree C02 Absorbtion</t>
  </si>
  <si>
    <t>Pounds</t>
  </si>
  <si>
    <t>Solar Panel C02 Savings</t>
  </si>
  <si>
    <t>How many trees for annual carbon equilibrium?</t>
  </si>
  <si>
    <t>Cost per tree</t>
  </si>
  <si>
    <t>Trees</t>
  </si>
  <si>
    <t>$/kWh of a tree</t>
  </si>
  <si>
    <t>$ Cost per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</si>
</sst>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10" fontId="0" fillId="0" borderId="0" xfId="0" applyNumberFormat="1"/>
    <xf numFmtId="0" fontId="1" fillId="2" borderId="0" xfId="1"/>
    <xf numFmtId="0" fontId="1" fillId="3" borderId="0" xfId="2"/>
    <xf numFmtId="164" fontId="1" fillId="3" borderId="0" xfId="2" applyNumberFormat="1"/>
    <xf numFmtId="0" fontId="1" fillId="3" borderId="0" xfId="2" applyAlignment="1">
      <alignment horizontal="right"/>
    </xf>
    <xf numFmtId="165" fontId="1" fillId="3" borderId="0" xfId="2" applyNumberFormat="1"/>
    <xf numFmtId="9" fontId="1" fillId="3" borderId="0" xfId="2" applyNumberFormat="1"/>
    <xf numFmtId="10" fontId="1" fillId="3" borderId="0" xfId="2" applyNumberFormat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4" fillId="0" borderId="0" xfId="0" applyFont="1"/>
  </cellXfs>
  <cellStyles count="3">
    <cellStyle name="20% - Accent3" xfId="2" builtinId="38"/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'Shading Experiment 1'!$P$16:$P$68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28</c:v>
                </c:pt>
                <c:pt idx="33">
                  <c:v>33</c:v>
                </c:pt>
                <c:pt idx="34">
                  <c:v>38</c:v>
                </c:pt>
                <c:pt idx="35">
                  <c:v>43</c:v>
                </c:pt>
                <c:pt idx="36">
                  <c:v>48</c:v>
                </c:pt>
                <c:pt idx="37">
                  <c:v>53</c:v>
                </c:pt>
                <c:pt idx="38">
                  <c:v>58</c:v>
                </c:pt>
                <c:pt idx="39">
                  <c:v>63</c:v>
                </c:pt>
                <c:pt idx="40">
                  <c:v>68</c:v>
                </c:pt>
                <c:pt idx="41">
                  <c:v>73</c:v>
                </c:pt>
                <c:pt idx="42">
                  <c:v>78</c:v>
                </c:pt>
                <c:pt idx="43">
                  <c:v>83</c:v>
                </c:pt>
                <c:pt idx="44">
                  <c:v>88</c:v>
                </c:pt>
                <c:pt idx="45">
                  <c:v>93</c:v>
                </c:pt>
                <c:pt idx="46">
                  <c:v>98</c:v>
                </c:pt>
                <c:pt idx="47">
                  <c:v>103</c:v>
                </c:pt>
                <c:pt idx="48">
                  <c:v>108</c:v>
                </c:pt>
                <c:pt idx="49">
                  <c:v>113</c:v>
                </c:pt>
                <c:pt idx="50">
                  <c:v>133</c:v>
                </c:pt>
                <c:pt idx="51">
                  <c:v>153</c:v>
                </c:pt>
                <c:pt idx="52">
                  <c:v>173</c:v>
                </c:pt>
              </c:numCache>
            </c:numRef>
          </c:xVal>
          <c:yVal>
            <c:numRef>
              <c:f>'Shading Experiment 1'!$F$16:$F$68</c:f>
              <c:numCache>
                <c:formatCode>General</c:formatCode>
                <c:ptCount val="53"/>
                <c:pt idx="0">
                  <c:v>3612</c:v>
                </c:pt>
                <c:pt idx="1">
                  <c:v>3651</c:v>
                </c:pt>
                <c:pt idx="2">
                  <c:v>3686</c:v>
                </c:pt>
                <c:pt idx="3">
                  <c:v>3720</c:v>
                </c:pt>
                <c:pt idx="4">
                  <c:v>3753</c:v>
                </c:pt>
                <c:pt idx="5">
                  <c:v>3790</c:v>
                </c:pt>
                <c:pt idx="6">
                  <c:v>3825</c:v>
                </c:pt>
                <c:pt idx="7">
                  <c:v>3859</c:v>
                </c:pt>
                <c:pt idx="8">
                  <c:v>3890</c:v>
                </c:pt>
                <c:pt idx="9">
                  <c:v>3919</c:v>
                </c:pt>
                <c:pt idx="10">
                  <c:v>3949</c:v>
                </c:pt>
                <c:pt idx="11">
                  <c:v>3982</c:v>
                </c:pt>
                <c:pt idx="12">
                  <c:v>4013</c:v>
                </c:pt>
                <c:pt idx="13">
                  <c:v>4048</c:v>
                </c:pt>
                <c:pt idx="14">
                  <c:v>4090</c:v>
                </c:pt>
                <c:pt idx="15">
                  <c:v>4116</c:v>
                </c:pt>
                <c:pt idx="16">
                  <c:v>4141</c:v>
                </c:pt>
                <c:pt idx="17">
                  <c:v>4161</c:v>
                </c:pt>
                <c:pt idx="18">
                  <c:v>4241</c:v>
                </c:pt>
                <c:pt idx="19">
                  <c:v>4273</c:v>
                </c:pt>
                <c:pt idx="20">
                  <c:v>4307</c:v>
                </c:pt>
                <c:pt idx="21">
                  <c:v>4341</c:v>
                </c:pt>
                <c:pt idx="22">
                  <c:v>4369</c:v>
                </c:pt>
                <c:pt idx="23">
                  <c:v>4397</c:v>
                </c:pt>
                <c:pt idx="24">
                  <c:v>4432</c:v>
                </c:pt>
                <c:pt idx="25">
                  <c:v>4457</c:v>
                </c:pt>
                <c:pt idx="26">
                  <c:v>4483</c:v>
                </c:pt>
                <c:pt idx="27">
                  <c:v>4520</c:v>
                </c:pt>
                <c:pt idx="28">
                  <c:v>4540</c:v>
                </c:pt>
                <c:pt idx="29">
                  <c:v>4562</c:v>
                </c:pt>
                <c:pt idx="30">
                  <c:v>4589</c:v>
                </c:pt>
                <c:pt idx="31">
                  <c:v>4606</c:v>
                </c:pt>
                <c:pt idx="32">
                  <c:v>4718</c:v>
                </c:pt>
                <c:pt idx="33">
                  <c:v>4807</c:v>
                </c:pt>
                <c:pt idx="34">
                  <c:v>4890</c:v>
                </c:pt>
                <c:pt idx="35">
                  <c:v>4941</c:v>
                </c:pt>
                <c:pt idx="36">
                  <c:v>4979</c:v>
                </c:pt>
                <c:pt idx="37">
                  <c:v>5013</c:v>
                </c:pt>
                <c:pt idx="38">
                  <c:v>5047</c:v>
                </c:pt>
                <c:pt idx="39">
                  <c:v>5077</c:v>
                </c:pt>
                <c:pt idx="40">
                  <c:v>5103</c:v>
                </c:pt>
                <c:pt idx="41">
                  <c:v>5125</c:v>
                </c:pt>
                <c:pt idx="42">
                  <c:v>5140</c:v>
                </c:pt>
                <c:pt idx="43">
                  <c:v>5150</c:v>
                </c:pt>
                <c:pt idx="44">
                  <c:v>5160</c:v>
                </c:pt>
                <c:pt idx="45">
                  <c:v>5166</c:v>
                </c:pt>
                <c:pt idx="46">
                  <c:v>5170</c:v>
                </c:pt>
                <c:pt idx="47">
                  <c:v>5172</c:v>
                </c:pt>
                <c:pt idx="48">
                  <c:v>5175</c:v>
                </c:pt>
                <c:pt idx="49">
                  <c:v>5177</c:v>
                </c:pt>
                <c:pt idx="50">
                  <c:v>5184</c:v>
                </c:pt>
                <c:pt idx="51">
                  <c:v>5189</c:v>
                </c:pt>
                <c:pt idx="52">
                  <c:v>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0-4E60-A24E-2DA45445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39648"/>
        <c:axId val="1118044192"/>
      </c:scatterChart>
      <c:valAx>
        <c:axId val="11060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44192"/>
        <c:crosses val="autoZero"/>
        <c:crossBetween val="midCat"/>
      </c:valAx>
      <c:valAx>
        <c:axId val="1118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Shading 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'Shading Experiment 1'!$P$16:$P$68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28</c:v>
                </c:pt>
                <c:pt idx="33">
                  <c:v>33</c:v>
                </c:pt>
                <c:pt idx="34">
                  <c:v>38</c:v>
                </c:pt>
                <c:pt idx="35">
                  <c:v>43</c:v>
                </c:pt>
                <c:pt idx="36">
                  <c:v>48</c:v>
                </c:pt>
                <c:pt idx="37">
                  <c:v>53</c:v>
                </c:pt>
                <c:pt idx="38">
                  <c:v>58</c:v>
                </c:pt>
                <c:pt idx="39">
                  <c:v>63</c:v>
                </c:pt>
                <c:pt idx="40">
                  <c:v>68</c:v>
                </c:pt>
                <c:pt idx="41">
                  <c:v>73</c:v>
                </c:pt>
                <c:pt idx="42">
                  <c:v>78</c:v>
                </c:pt>
                <c:pt idx="43">
                  <c:v>83</c:v>
                </c:pt>
                <c:pt idx="44">
                  <c:v>88</c:v>
                </c:pt>
                <c:pt idx="45">
                  <c:v>93</c:v>
                </c:pt>
                <c:pt idx="46">
                  <c:v>98</c:v>
                </c:pt>
                <c:pt idx="47">
                  <c:v>103</c:v>
                </c:pt>
                <c:pt idx="48">
                  <c:v>108</c:v>
                </c:pt>
                <c:pt idx="49">
                  <c:v>113</c:v>
                </c:pt>
                <c:pt idx="50">
                  <c:v>133</c:v>
                </c:pt>
                <c:pt idx="51">
                  <c:v>153</c:v>
                </c:pt>
                <c:pt idx="52">
                  <c:v>173</c:v>
                </c:pt>
              </c:numCache>
            </c:numRef>
          </c:xVal>
          <c:yVal>
            <c:numRef>
              <c:f>'Shading Experiment 1'!$C$16:$C$68</c:f>
              <c:numCache>
                <c:formatCode>General</c:formatCode>
                <c:ptCount val="53"/>
                <c:pt idx="0">
                  <c:v>64.573672625</c:v>
                </c:pt>
                <c:pt idx="1">
                  <c:v>64.153227200000003</c:v>
                </c:pt>
                <c:pt idx="2">
                  <c:v>63.761350333333333</c:v>
                </c:pt>
                <c:pt idx="3">
                  <c:v>63.392610421666667</c:v>
                </c:pt>
                <c:pt idx="4">
                  <c:v>63.039144583333346</c:v>
                </c:pt>
                <c:pt idx="5">
                  <c:v>62.703506666666669</c:v>
                </c:pt>
                <c:pt idx="6">
                  <c:v>62.388640416666668</c:v>
                </c:pt>
                <c:pt idx="7">
                  <c:v>62.081710000000008</c:v>
                </c:pt>
                <c:pt idx="8">
                  <c:v>61.794707083333343</c:v>
                </c:pt>
                <c:pt idx="9">
                  <c:v>61.526456958333334</c:v>
                </c:pt>
                <c:pt idx="10">
                  <c:v>61.281053625000006</c:v>
                </c:pt>
                <c:pt idx="11">
                  <c:v>61.049290750000004</c:v>
                </c:pt>
                <c:pt idx="12">
                  <c:v>60.833724679583334</c:v>
                </c:pt>
                <c:pt idx="13">
                  <c:v>60.633533729166665</c:v>
                </c:pt>
                <c:pt idx="14">
                  <c:v>60.447062916666674</c:v>
                </c:pt>
                <c:pt idx="15">
                  <c:v>60.272957916666677</c:v>
                </c:pt>
                <c:pt idx="16">
                  <c:v>60.103682083333332</c:v>
                </c:pt>
                <c:pt idx="17">
                  <c:v>59.960305000000005</c:v>
                </c:pt>
                <c:pt idx="18">
                  <c:v>59.535613333333323</c:v>
                </c:pt>
                <c:pt idx="19">
                  <c:v>59.307744791666664</c:v>
                </c:pt>
                <c:pt idx="20">
                  <c:v>59.12291997083333</c:v>
                </c:pt>
                <c:pt idx="21">
                  <c:v>58.980387374999999</c:v>
                </c:pt>
                <c:pt idx="22">
                  <c:v>58.859119583333332</c:v>
                </c:pt>
                <c:pt idx="23">
                  <c:v>58.753195416666664</c:v>
                </c:pt>
                <c:pt idx="24">
                  <c:v>58.657488333333333</c:v>
                </c:pt>
                <c:pt idx="25">
                  <c:v>58.572667500000001</c:v>
                </c:pt>
                <c:pt idx="26">
                  <c:v>58.501960833333328</c:v>
                </c:pt>
                <c:pt idx="27">
                  <c:v>58.44145666666666</c:v>
                </c:pt>
                <c:pt idx="28">
                  <c:v>58.393978791666676</c:v>
                </c:pt>
                <c:pt idx="29">
                  <c:v>58.360605995833339</c:v>
                </c:pt>
                <c:pt idx="30">
                  <c:v>58.343150833333333</c:v>
                </c:pt>
                <c:pt idx="31">
                  <c:v>58.335337945833338</c:v>
                </c:pt>
                <c:pt idx="32">
                  <c:v>58.333333333333336</c:v>
                </c:pt>
                <c:pt idx="33">
                  <c:v>58.333333333333336</c:v>
                </c:pt>
                <c:pt idx="34">
                  <c:v>58.333333333333336</c:v>
                </c:pt>
                <c:pt idx="35">
                  <c:v>58.333333333333336</c:v>
                </c:pt>
                <c:pt idx="36">
                  <c:v>58.333333333333336</c:v>
                </c:pt>
                <c:pt idx="37">
                  <c:v>58.333333333333336</c:v>
                </c:pt>
                <c:pt idx="38">
                  <c:v>58.333333333333336</c:v>
                </c:pt>
                <c:pt idx="39">
                  <c:v>58.333333333333336</c:v>
                </c:pt>
                <c:pt idx="40">
                  <c:v>58.333333333333336</c:v>
                </c:pt>
                <c:pt idx="41">
                  <c:v>58.333333333333336</c:v>
                </c:pt>
                <c:pt idx="42">
                  <c:v>58.333333333333336</c:v>
                </c:pt>
                <c:pt idx="43">
                  <c:v>58.333333333333336</c:v>
                </c:pt>
                <c:pt idx="44">
                  <c:v>58.333333333333336</c:v>
                </c:pt>
                <c:pt idx="45">
                  <c:v>58.333333333333336</c:v>
                </c:pt>
                <c:pt idx="46">
                  <c:v>58.333333333333336</c:v>
                </c:pt>
                <c:pt idx="47">
                  <c:v>58.3333333333333</c:v>
                </c:pt>
                <c:pt idx="48">
                  <c:v>58.3333333333333</c:v>
                </c:pt>
                <c:pt idx="49">
                  <c:v>58.3333333333333</c:v>
                </c:pt>
                <c:pt idx="50">
                  <c:v>58.3333333333333</c:v>
                </c:pt>
                <c:pt idx="51">
                  <c:v>58.3333333333333</c:v>
                </c:pt>
                <c:pt idx="52">
                  <c:v>58.3333333333333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9-4379-88B9-757D3498702B}"/>
            </c:ext>
          </c:extLst>
        </c:ser>
        <c:ser>
          <c:idx val="1"/>
          <c:order val="1"/>
          <c:tx>
            <c:v>Shading Day 150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'Shading Experiment 1'!$P$16:$P$68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28</c:v>
                </c:pt>
                <c:pt idx="33">
                  <c:v>33</c:v>
                </c:pt>
                <c:pt idx="34">
                  <c:v>38</c:v>
                </c:pt>
                <c:pt idx="35">
                  <c:v>43</c:v>
                </c:pt>
                <c:pt idx="36">
                  <c:v>48</c:v>
                </c:pt>
                <c:pt idx="37">
                  <c:v>53</c:v>
                </c:pt>
                <c:pt idx="38">
                  <c:v>58</c:v>
                </c:pt>
                <c:pt idx="39">
                  <c:v>63</c:v>
                </c:pt>
                <c:pt idx="40">
                  <c:v>68</c:v>
                </c:pt>
                <c:pt idx="41">
                  <c:v>73</c:v>
                </c:pt>
                <c:pt idx="42">
                  <c:v>78</c:v>
                </c:pt>
                <c:pt idx="43">
                  <c:v>83</c:v>
                </c:pt>
                <c:pt idx="44">
                  <c:v>88</c:v>
                </c:pt>
                <c:pt idx="45">
                  <c:v>93</c:v>
                </c:pt>
                <c:pt idx="46">
                  <c:v>98</c:v>
                </c:pt>
                <c:pt idx="47">
                  <c:v>103</c:v>
                </c:pt>
                <c:pt idx="48">
                  <c:v>108</c:v>
                </c:pt>
                <c:pt idx="49">
                  <c:v>113</c:v>
                </c:pt>
                <c:pt idx="50">
                  <c:v>133</c:v>
                </c:pt>
                <c:pt idx="51">
                  <c:v>153</c:v>
                </c:pt>
                <c:pt idx="52">
                  <c:v>173</c:v>
                </c:pt>
              </c:numCache>
            </c:numRef>
          </c:xVal>
          <c:yVal>
            <c:numRef>
              <c:f>'Shading Experiment 1'!$D$16:$D$68</c:f>
              <c:numCache>
                <c:formatCode>General</c:formatCode>
                <c:ptCount val="53"/>
                <c:pt idx="0">
                  <c:v>81.582310000000007</c:v>
                </c:pt>
                <c:pt idx="1">
                  <c:v>81.190175000000011</c:v>
                </c:pt>
                <c:pt idx="2">
                  <c:v>80.807077291666658</c:v>
                </c:pt>
                <c:pt idx="3">
                  <c:v>80.434376674999996</c:v>
                </c:pt>
                <c:pt idx="4">
                  <c:v>80.069087500000009</c:v>
                </c:pt>
                <c:pt idx="5">
                  <c:v>79.712329166666663</c:v>
                </c:pt>
                <c:pt idx="6">
                  <c:v>79.353829166666671</c:v>
                </c:pt>
                <c:pt idx="7">
                  <c:v>78.989295416666664</c:v>
                </c:pt>
                <c:pt idx="8">
                  <c:v>78.619574999999983</c:v>
                </c:pt>
                <c:pt idx="9">
                  <c:v>78.223971666666657</c:v>
                </c:pt>
                <c:pt idx="10">
                  <c:v>77.801431249999993</c:v>
                </c:pt>
                <c:pt idx="11">
                  <c:v>77.574415416666668</c:v>
                </c:pt>
                <c:pt idx="12">
                  <c:v>76.954764583333329</c:v>
                </c:pt>
                <c:pt idx="13">
                  <c:v>76.538763750000001</c:v>
                </c:pt>
                <c:pt idx="14">
                  <c:v>76.133970833333322</c:v>
                </c:pt>
                <c:pt idx="15">
                  <c:v>75.731343499999994</c:v>
                </c:pt>
                <c:pt idx="16">
                  <c:v>75.355069659999998</c:v>
                </c:pt>
                <c:pt idx="17">
                  <c:v>74.990265000000008</c:v>
                </c:pt>
                <c:pt idx="18">
                  <c:v>73.896629583333336</c:v>
                </c:pt>
                <c:pt idx="19">
                  <c:v>73.159678666666665</c:v>
                </c:pt>
                <c:pt idx="20">
                  <c:v>72.481562499999995</c:v>
                </c:pt>
                <c:pt idx="21">
                  <c:v>71.77943333333333</c:v>
                </c:pt>
                <c:pt idx="22">
                  <c:v>71.024299999999997</c:v>
                </c:pt>
                <c:pt idx="23">
                  <c:v>70.270491666666672</c:v>
                </c:pt>
                <c:pt idx="24">
                  <c:v>69.52130291666667</c:v>
                </c:pt>
                <c:pt idx="25">
                  <c:v>68.771454583333323</c:v>
                </c:pt>
                <c:pt idx="26">
                  <c:v>68.025076666666664</c:v>
                </c:pt>
                <c:pt idx="27">
                  <c:v>67.309491666666659</c:v>
                </c:pt>
                <c:pt idx="28">
                  <c:v>66.67024583333334</c:v>
                </c:pt>
                <c:pt idx="29">
                  <c:v>66.024999999999991</c:v>
                </c:pt>
                <c:pt idx="30">
                  <c:v>65.365563749999993</c:v>
                </c:pt>
                <c:pt idx="31">
                  <c:v>64.703874874999997</c:v>
                </c:pt>
                <c:pt idx="32">
                  <c:v>61.887744999999995</c:v>
                </c:pt>
                <c:pt idx="33">
                  <c:v>58.903284166666673</c:v>
                </c:pt>
                <c:pt idx="34">
                  <c:v>56.317442249999999</c:v>
                </c:pt>
                <c:pt idx="35">
                  <c:v>54.107747083333329</c:v>
                </c:pt>
                <c:pt idx="36">
                  <c:v>52.564264583333333</c:v>
                </c:pt>
                <c:pt idx="37">
                  <c:v>51.34744791666666</c:v>
                </c:pt>
                <c:pt idx="38">
                  <c:v>50.542389214166661</c:v>
                </c:pt>
                <c:pt idx="39">
                  <c:v>50.119924500000003</c:v>
                </c:pt>
                <c:pt idx="40">
                  <c:v>50.002572108333332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9-4379-88B9-757D3498702B}"/>
            </c:ext>
          </c:extLst>
        </c:ser>
        <c:ser>
          <c:idx val="2"/>
          <c:order val="2"/>
          <c:tx>
            <c:v>Shading Day 250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'Shading Experiment 1'!$P$16:$P$68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28</c:v>
                </c:pt>
                <c:pt idx="33">
                  <c:v>33</c:v>
                </c:pt>
                <c:pt idx="34">
                  <c:v>38</c:v>
                </c:pt>
                <c:pt idx="35">
                  <c:v>43</c:v>
                </c:pt>
                <c:pt idx="36">
                  <c:v>48</c:v>
                </c:pt>
                <c:pt idx="37">
                  <c:v>53</c:v>
                </c:pt>
                <c:pt idx="38">
                  <c:v>58</c:v>
                </c:pt>
                <c:pt idx="39">
                  <c:v>63</c:v>
                </c:pt>
                <c:pt idx="40">
                  <c:v>68</c:v>
                </c:pt>
                <c:pt idx="41">
                  <c:v>73</c:v>
                </c:pt>
                <c:pt idx="42">
                  <c:v>78</c:v>
                </c:pt>
                <c:pt idx="43">
                  <c:v>83</c:v>
                </c:pt>
                <c:pt idx="44">
                  <c:v>88</c:v>
                </c:pt>
                <c:pt idx="45">
                  <c:v>93</c:v>
                </c:pt>
                <c:pt idx="46">
                  <c:v>98</c:v>
                </c:pt>
                <c:pt idx="47">
                  <c:v>103</c:v>
                </c:pt>
                <c:pt idx="48">
                  <c:v>108</c:v>
                </c:pt>
                <c:pt idx="49">
                  <c:v>113</c:v>
                </c:pt>
                <c:pt idx="50">
                  <c:v>133</c:v>
                </c:pt>
                <c:pt idx="51">
                  <c:v>153</c:v>
                </c:pt>
                <c:pt idx="52">
                  <c:v>173</c:v>
                </c:pt>
              </c:numCache>
            </c:numRef>
          </c:xVal>
          <c:yVal>
            <c:numRef>
              <c:f>'Shading Experiment 1'!$E$16:$E$68</c:f>
              <c:numCache>
                <c:formatCode>General</c:formatCode>
                <c:ptCount val="53"/>
                <c:pt idx="0">
                  <c:v>78.286262916666672</c:v>
                </c:pt>
                <c:pt idx="1">
                  <c:v>77.942715416666672</c:v>
                </c:pt>
                <c:pt idx="2">
                  <c:v>77.612562499999996</c:v>
                </c:pt>
                <c:pt idx="3">
                  <c:v>77.276084999999995</c:v>
                </c:pt>
                <c:pt idx="4">
                  <c:v>76.955269166666668</c:v>
                </c:pt>
                <c:pt idx="5">
                  <c:v>76.63777125</c:v>
                </c:pt>
                <c:pt idx="6">
                  <c:v>76.333596666666665</c:v>
                </c:pt>
                <c:pt idx="7">
                  <c:v>76.033412083333332</c:v>
                </c:pt>
                <c:pt idx="8">
                  <c:v>75.746437541666666</c:v>
                </c:pt>
                <c:pt idx="9">
                  <c:v>75.455274387499998</c:v>
                </c:pt>
                <c:pt idx="10">
                  <c:v>75.183445833333337</c:v>
                </c:pt>
                <c:pt idx="11">
                  <c:v>74.919894166666666</c:v>
                </c:pt>
                <c:pt idx="12">
                  <c:v>74.655267541666674</c:v>
                </c:pt>
                <c:pt idx="13">
                  <c:v>74.406010791666674</c:v>
                </c:pt>
                <c:pt idx="14">
                  <c:v>74.165352458333345</c:v>
                </c:pt>
                <c:pt idx="15">
                  <c:v>73.926890862500002</c:v>
                </c:pt>
                <c:pt idx="16">
                  <c:v>73.701604166666669</c:v>
                </c:pt>
                <c:pt idx="17">
                  <c:v>73.473124166666665</c:v>
                </c:pt>
                <c:pt idx="18">
                  <c:v>72.836469166666674</c:v>
                </c:pt>
                <c:pt idx="19">
                  <c:v>72.431419166666672</c:v>
                </c:pt>
                <c:pt idx="20">
                  <c:v>72.039904166666673</c:v>
                </c:pt>
                <c:pt idx="21">
                  <c:v>71.668186666666671</c:v>
                </c:pt>
                <c:pt idx="22">
                  <c:v>71.322144916666673</c:v>
                </c:pt>
                <c:pt idx="23">
                  <c:v>70.982888333333335</c:v>
                </c:pt>
                <c:pt idx="24">
                  <c:v>70.654934583333329</c:v>
                </c:pt>
                <c:pt idx="25">
                  <c:v>70.348279583333337</c:v>
                </c:pt>
                <c:pt idx="26">
                  <c:v>70.04249025</c:v>
                </c:pt>
                <c:pt idx="27">
                  <c:v>69.758861374999995</c:v>
                </c:pt>
                <c:pt idx="28">
                  <c:v>69.486366666666655</c:v>
                </c:pt>
                <c:pt idx="29">
                  <c:v>69.226354166666667</c:v>
                </c:pt>
                <c:pt idx="30">
                  <c:v>68.966658333333328</c:v>
                </c:pt>
                <c:pt idx="31">
                  <c:v>68.715458333333331</c:v>
                </c:pt>
                <c:pt idx="32">
                  <c:v>67.567218750000009</c:v>
                </c:pt>
                <c:pt idx="33">
                  <c:v>66.671766333333338</c:v>
                </c:pt>
                <c:pt idx="34">
                  <c:v>65.985205000000008</c:v>
                </c:pt>
                <c:pt idx="35">
                  <c:v>65.320244000000002</c:v>
                </c:pt>
                <c:pt idx="36">
                  <c:v>64.52880416666666</c:v>
                </c:pt>
                <c:pt idx="37">
                  <c:v>63.761433333333336</c:v>
                </c:pt>
                <c:pt idx="38">
                  <c:v>63.019750000000009</c:v>
                </c:pt>
                <c:pt idx="39">
                  <c:v>62.302991666666664</c:v>
                </c:pt>
                <c:pt idx="40">
                  <c:v>61.480898333333336</c:v>
                </c:pt>
                <c:pt idx="41">
                  <c:v>60.593355197750007</c:v>
                </c:pt>
                <c:pt idx="42">
                  <c:v>59.986258333333332</c:v>
                </c:pt>
                <c:pt idx="43">
                  <c:v>59.440220833333342</c:v>
                </c:pt>
                <c:pt idx="44">
                  <c:v>58.961283333333334</c:v>
                </c:pt>
                <c:pt idx="45">
                  <c:v>58.547967083333333</c:v>
                </c:pt>
                <c:pt idx="46">
                  <c:v>58.331683333333331</c:v>
                </c:pt>
                <c:pt idx="47">
                  <c:v>58.333333333333336</c:v>
                </c:pt>
                <c:pt idx="48">
                  <c:v>58.327612500000008</c:v>
                </c:pt>
                <c:pt idx="49">
                  <c:v>58.333333333333336</c:v>
                </c:pt>
                <c:pt idx="50">
                  <c:v>58.331029166666667</c:v>
                </c:pt>
                <c:pt idx="51">
                  <c:v>58.333233333333339</c:v>
                </c:pt>
                <c:pt idx="52">
                  <c:v>58.333333333333336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9-4379-88B9-757D3498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71376"/>
        <c:axId val="1040831808"/>
      </c:scatterChart>
      <c:valAx>
        <c:axId val="10332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31808"/>
        <c:crosses val="autoZero"/>
        <c:crossBetween val="midCat"/>
      </c:valAx>
      <c:valAx>
        <c:axId val="104083180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7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Change in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'Shading Experiment 1'!$P$16:$P$68</c:f>
              <c:numCache>
                <c:formatCode>General</c:formatCode>
                <c:ptCount val="5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28</c:v>
                </c:pt>
                <c:pt idx="33">
                  <c:v>33</c:v>
                </c:pt>
                <c:pt idx="34">
                  <c:v>38</c:v>
                </c:pt>
                <c:pt idx="35">
                  <c:v>43</c:v>
                </c:pt>
                <c:pt idx="36">
                  <c:v>48</c:v>
                </c:pt>
                <c:pt idx="37">
                  <c:v>53</c:v>
                </c:pt>
                <c:pt idx="38">
                  <c:v>58</c:v>
                </c:pt>
                <c:pt idx="39">
                  <c:v>63</c:v>
                </c:pt>
                <c:pt idx="40">
                  <c:v>68</c:v>
                </c:pt>
                <c:pt idx="41">
                  <c:v>73</c:v>
                </c:pt>
                <c:pt idx="42">
                  <c:v>78</c:v>
                </c:pt>
                <c:pt idx="43">
                  <c:v>83</c:v>
                </c:pt>
                <c:pt idx="44">
                  <c:v>88</c:v>
                </c:pt>
                <c:pt idx="45">
                  <c:v>93</c:v>
                </c:pt>
                <c:pt idx="46">
                  <c:v>98</c:v>
                </c:pt>
                <c:pt idx="47">
                  <c:v>103</c:v>
                </c:pt>
                <c:pt idx="48">
                  <c:v>108</c:v>
                </c:pt>
                <c:pt idx="49">
                  <c:v>113</c:v>
                </c:pt>
                <c:pt idx="50">
                  <c:v>133</c:v>
                </c:pt>
                <c:pt idx="51">
                  <c:v>153</c:v>
                </c:pt>
                <c:pt idx="52">
                  <c:v>173</c:v>
                </c:pt>
              </c:numCache>
            </c:numRef>
          </c:xVal>
          <c:yVal>
            <c:numRef>
              <c:f>'Shading Experiment 1'!$I$16:$I$68</c:f>
              <c:numCache>
                <c:formatCode>General</c:formatCode>
                <c:ptCount val="53"/>
                <c:pt idx="0">
                  <c:v>39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37</c:v>
                </c:pt>
                <c:pt idx="5">
                  <c:v>35</c:v>
                </c:pt>
                <c:pt idx="6">
                  <c:v>34</c:v>
                </c:pt>
                <c:pt idx="7">
                  <c:v>31</c:v>
                </c:pt>
                <c:pt idx="8">
                  <c:v>29</c:v>
                </c:pt>
                <c:pt idx="9">
                  <c:v>30</c:v>
                </c:pt>
                <c:pt idx="10">
                  <c:v>33</c:v>
                </c:pt>
                <c:pt idx="11">
                  <c:v>31</c:v>
                </c:pt>
                <c:pt idx="12">
                  <c:v>35</c:v>
                </c:pt>
                <c:pt idx="13">
                  <c:v>42</c:v>
                </c:pt>
                <c:pt idx="14">
                  <c:v>26</c:v>
                </c:pt>
                <c:pt idx="15">
                  <c:v>25</c:v>
                </c:pt>
                <c:pt idx="16">
                  <c:v>20</c:v>
                </c:pt>
                <c:pt idx="17">
                  <c:v>80</c:v>
                </c:pt>
                <c:pt idx="18">
                  <c:v>32</c:v>
                </c:pt>
                <c:pt idx="19">
                  <c:v>34</c:v>
                </c:pt>
                <c:pt idx="20">
                  <c:v>34</c:v>
                </c:pt>
                <c:pt idx="21">
                  <c:v>28</c:v>
                </c:pt>
                <c:pt idx="22">
                  <c:v>28</c:v>
                </c:pt>
                <c:pt idx="23">
                  <c:v>35</c:v>
                </c:pt>
                <c:pt idx="24">
                  <c:v>25</c:v>
                </c:pt>
                <c:pt idx="25">
                  <c:v>26</c:v>
                </c:pt>
                <c:pt idx="26">
                  <c:v>37</c:v>
                </c:pt>
                <c:pt idx="27">
                  <c:v>20</c:v>
                </c:pt>
                <c:pt idx="28">
                  <c:v>22</c:v>
                </c:pt>
                <c:pt idx="29">
                  <c:v>27</c:v>
                </c:pt>
                <c:pt idx="30">
                  <c:v>17</c:v>
                </c:pt>
                <c:pt idx="31">
                  <c:v>112</c:v>
                </c:pt>
                <c:pt idx="32">
                  <c:v>89</c:v>
                </c:pt>
                <c:pt idx="33">
                  <c:v>83</c:v>
                </c:pt>
                <c:pt idx="34">
                  <c:v>51</c:v>
                </c:pt>
                <c:pt idx="35">
                  <c:v>38</c:v>
                </c:pt>
                <c:pt idx="36">
                  <c:v>34</c:v>
                </c:pt>
                <c:pt idx="37">
                  <c:v>34</c:v>
                </c:pt>
                <c:pt idx="38">
                  <c:v>30</c:v>
                </c:pt>
                <c:pt idx="39">
                  <c:v>26</c:v>
                </c:pt>
                <c:pt idx="40">
                  <c:v>22</c:v>
                </c:pt>
                <c:pt idx="41">
                  <c:v>15</c:v>
                </c:pt>
                <c:pt idx="42">
                  <c:v>10</c:v>
                </c:pt>
                <c:pt idx="43">
                  <c:v>10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3-4E24-9482-3EA2DA78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05232"/>
        <c:axId val="731392112"/>
      </c:scatterChart>
      <c:valAx>
        <c:axId val="7943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2112"/>
        <c:crosses val="autoZero"/>
        <c:crossBetween val="midCat"/>
      </c:valAx>
      <c:valAx>
        <c:axId val="731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0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'Shading Experiment 2'!$P$16:$P$60</c:f>
              <c:numCache>
                <c:formatCode>General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38</c:v>
                </c:pt>
                <c:pt idx="38">
                  <c:v>43</c:v>
                </c:pt>
                <c:pt idx="39">
                  <c:v>48</c:v>
                </c:pt>
                <c:pt idx="40">
                  <c:v>53</c:v>
                </c:pt>
                <c:pt idx="41">
                  <c:v>63</c:v>
                </c:pt>
                <c:pt idx="42">
                  <c:v>73</c:v>
                </c:pt>
                <c:pt idx="43">
                  <c:v>83</c:v>
                </c:pt>
                <c:pt idx="44">
                  <c:v>93</c:v>
                </c:pt>
              </c:numCache>
            </c:numRef>
          </c:xVal>
          <c:yVal>
            <c:numRef>
              <c:f>'Shading Experiment 2'!$E$16:$E$60</c:f>
              <c:numCache>
                <c:formatCode>General</c:formatCode>
                <c:ptCount val="45"/>
                <c:pt idx="0">
                  <c:v>2706</c:v>
                </c:pt>
                <c:pt idx="1">
                  <c:v>2756</c:v>
                </c:pt>
                <c:pt idx="2">
                  <c:v>2812</c:v>
                </c:pt>
                <c:pt idx="3">
                  <c:v>2866</c:v>
                </c:pt>
                <c:pt idx="4">
                  <c:v>2922</c:v>
                </c:pt>
                <c:pt idx="5">
                  <c:v>2975</c:v>
                </c:pt>
                <c:pt idx="6">
                  <c:v>3035</c:v>
                </c:pt>
                <c:pt idx="7">
                  <c:v>3092</c:v>
                </c:pt>
                <c:pt idx="8">
                  <c:v>3151</c:v>
                </c:pt>
                <c:pt idx="9">
                  <c:v>3203</c:v>
                </c:pt>
                <c:pt idx="10">
                  <c:v>3252</c:v>
                </c:pt>
                <c:pt idx="11">
                  <c:v>3320</c:v>
                </c:pt>
                <c:pt idx="12">
                  <c:v>3367</c:v>
                </c:pt>
                <c:pt idx="13">
                  <c:v>3416</c:v>
                </c:pt>
                <c:pt idx="14">
                  <c:v>3469</c:v>
                </c:pt>
                <c:pt idx="15">
                  <c:v>3529</c:v>
                </c:pt>
                <c:pt idx="16">
                  <c:v>3580</c:v>
                </c:pt>
                <c:pt idx="17">
                  <c:v>3674</c:v>
                </c:pt>
                <c:pt idx="18">
                  <c:v>3767</c:v>
                </c:pt>
                <c:pt idx="19">
                  <c:v>3844</c:v>
                </c:pt>
                <c:pt idx="20">
                  <c:v>3917</c:v>
                </c:pt>
                <c:pt idx="21">
                  <c:v>3974</c:v>
                </c:pt>
                <c:pt idx="22">
                  <c:v>4033</c:v>
                </c:pt>
                <c:pt idx="23">
                  <c:v>4093</c:v>
                </c:pt>
                <c:pt idx="24">
                  <c:v>4138</c:v>
                </c:pt>
                <c:pt idx="25">
                  <c:v>4180</c:v>
                </c:pt>
                <c:pt idx="26">
                  <c:v>4226</c:v>
                </c:pt>
                <c:pt idx="27">
                  <c:v>4271</c:v>
                </c:pt>
                <c:pt idx="28">
                  <c:v>4325</c:v>
                </c:pt>
                <c:pt idx="29">
                  <c:v>4362</c:v>
                </c:pt>
                <c:pt idx="30">
                  <c:v>4408</c:v>
                </c:pt>
                <c:pt idx="31">
                  <c:v>4439</c:v>
                </c:pt>
                <c:pt idx="32">
                  <c:v>4503</c:v>
                </c:pt>
                <c:pt idx="33">
                  <c:v>4557</c:v>
                </c:pt>
                <c:pt idx="34">
                  <c:v>4615</c:v>
                </c:pt>
                <c:pt idx="35">
                  <c:v>4668</c:v>
                </c:pt>
                <c:pt idx="36">
                  <c:v>4710</c:v>
                </c:pt>
                <c:pt idx="37">
                  <c:v>4799</c:v>
                </c:pt>
                <c:pt idx="38">
                  <c:v>4868</c:v>
                </c:pt>
                <c:pt idx="39">
                  <c:v>4926</c:v>
                </c:pt>
                <c:pt idx="40">
                  <c:v>4981</c:v>
                </c:pt>
                <c:pt idx="41">
                  <c:v>5064</c:v>
                </c:pt>
                <c:pt idx="42">
                  <c:v>5132</c:v>
                </c:pt>
                <c:pt idx="43">
                  <c:v>5175</c:v>
                </c:pt>
                <c:pt idx="44">
                  <c:v>5293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09-4266-AFEF-A3A4EE4E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35424"/>
        <c:axId val="1118398464"/>
      </c:scatterChart>
      <c:valAx>
        <c:axId val="80503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98464"/>
        <c:crosses val="autoZero"/>
        <c:crossBetween val="midCat"/>
      </c:valAx>
      <c:valAx>
        <c:axId val="11183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3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Shading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Shading Day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'Shading Experiment 2'!$P$16:$P$60</c:f>
              <c:numCache>
                <c:formatCode>General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38</c:v>
                </c:pt>
                <c:pt idx="38">
                  <c:v>43</c:v>
                </c:pt>
                <c:pt idx="39">
                  <c:v>48</c:v>
                </c:pt>
                <c:pt idx="40">
                  <c:v>53</c:v>
                </c:pt>
                <c:pt idx="41">
                  <c:v>63</c:v>
                </c:pt>
                <c:pt idx="42">
                  <c:v>73</c:v>
                </c:pt>
                <c:pt idx="43">
                  <c:v>83</c:v>
                </c:pt>
                <c:pt idx="44">
                  <c:v>93</c:v>
                </c:pt>
              </c:numCache>
            </c:numRef>
          </c:xVal>
          <c:yVal>
            <c:numRef>
              <c:f>'Shading Experiment 2'!$B$16:$B$60</c:f>
              <c:numCache>
                <c:formatCode>General</c:formatCode>
                <c:ptCount val="45"/>
                <c:pt idx="0">
                  <c:v>82.235758333333322</c:v>
                </c:pt>
                <c:pt idx="1">
                  <c:v>81.723846666666688</c:v>
                </c:pt>
                <c:pt idx="2">
                  <c:v>81.213135000000008</c:v>
                </c:pt>
                <c:pt idx="3">
                  <c:v>80.713085416666672</c:v>
                </c:pt>
                <c:pt idx="4">
                  <c:v>80.227826666666658</c:v>
                </c:pt>
                <c:pt idx="5">
                  <c:v>79.779490833333327</c:v>
                </c:pt>
                <c:pt idx="6">
                  <c:v>79.359865916666664</c:v>
                </c:pt>
                <c:pt idx="7">
                  <c:v>78.98437005833334</c:v>
                </c:pt>
                <c:pt idx="8">
                  <c:v>78.63089741666667</c:v>
                </c:pt>
                <c:pt idx="9">
                  <c:v>78.306089345833342</c:v>
                </c:pt>
                <c:pt idx="10">
                  <c:v>77.986095833333323</c:v>
                </c:pt>
                <c:pt idx="11">
                  <c:v>77.677937499999999</c:v>
                </c:pt>
                <c:pt idx="12">
                  <c:v>77.358774999999994</c:v>
                </c:pt>
                <c:pt idx="13">
                  <c:v>77.045650000000009</c:v>
                </c:pt>
                <c:pt idx="14">
                  <c:v>76.727745833333344</c:v>
                </c:pt>
                <c:pt idx="15">
                  <c:v>76.406895833333337</c:v>
                </c:pt>
                <c:pt idx="16">
                  <c:v>76.084054166666661</c:v>
                </c:pt>
                <c:pt idx="17">
                  <c:v>75.451850000000007</c:v>
                </c:pt>
                <c:pt idx="18">
                  <c:v>74.844447083333321</c:v>
                </c:pt>
                <c:pt idx="19">
                  <c:v>74.268064999999993</c:v>
                </c:pt>
                <c:pt idx="20">
                  <c:v>73.722950833333329</c:v>
                </c:pt>
                <c:pt idx="21">
                  <c:v>73.210525833333335</c:v>
                </c:pt>
                <c:pt idx="22">
                  <c:v>72.729360416666665</c:v>
                </c:pt>
                <c:pt idx="23">
                  <c:v>72.283417749999998</c:v>
                </c:pt>
                <c:pt idx="24">
                  <c:v>71.878152691666671</c:v>
                </c:pt>
                <c:pt idx="25">
                  <c:v>71.499634958333331</c:v>
                </c:pt>
                <c:pt idx="26">
                  <c:v>71.139049999999997</c:v>
                </c:pt>
                <c:pt idx="27">
                  <c:v>70.787300000000002</c:v>
                </c:pt>
                <c:pt idx="28">
                  <c:v>70.436595833333328</c:v>
                </c:pt>
                <c:pt idx="29">
                  <c:v>70.088904166666666</c:v>
                </c:pt>
                <c:pt idx="30">
                  <c:v>69.748805833333336</c:v>
                </c:pt>
                <c:pt idx="31">
                  <c:v>69.418948749999998</c:v>
                </c:pt>
                <c:pt idx="32">
                  <c:v>68.823638750000001</c:v>
                </c:pt>
                <c:pt idx="33">
                  <c:v>68.323524374999991</c:v>
                </c:pt>
                <c:pt idx="34">
                  <c:v>67.915635671250001</c:v>
                </c:pt>
                <c:pt idx="35">
                  <c:v>67.576250841666663</c:v>
                </c:pt>
                <c:pt idx="36">
                  <c:v>67.269045833333337</c:v>
                </c:pt>
                <c:pt idx="37">
                  <c:v>66.513541666666654</c:v>
                </c:pt>
                <c:pt idx="38">
                  <c:v>65.754895833333336</c:v>
                </c:pt>
                <c:pt idx="39">
                  <c:v>64.996491666666671</c:v>
                </c:pt>
                <c:pt idx="40">
                  <c:v>64.286718916666658</c:v>
                </c:pt>
                <c:pt idx="41">
                  <c:v>63.076337500000001</c:v>
                </c:pt>
                <c:pt idx="42">
                  <c:v>61.384379166666669</c:v>
                </c:pt>
                <c:pt idx="43">
                  <c:v>59.267172499999994</c:v>
                </c:pt>
                <c:pt idx="44">
                  <c:v>58.333333333333336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63-458A-901B-AC81D725A072}"/>
            </c:ext>
          </c:extLst>
        </c:ser>
        <c:ser>
          <c:idx val="1"/>
          <c:order val="1"/>
          <c:tx>
            <c:v>Shading Day 150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'Shading Experiment 2'!$P$16:$P$60</c:f>
              <c:numCache>
                <c:formatCode>General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38</c:v>
                </c:pt>
                <c:pt idx="38">
                  <c:v>43</c:v>
                </c:pt>
                <c:pt idx="39">
                  <c:v>48</c:v>
                </c:pt>
                <c:pt idx="40">
                  <c:v>53</c:v>
                </c:pt>
                <c:pt idx="41">
                  <c:v>63</c:v>
                </c:pt>
                <c:pt idx="42">
                  <c:v>73</c:v>
                </c:pt>
                <c:pt idx="43">
                  <c:v>83</c:v>
                </c:pt>
                <c:pt idx="44">
                  <c:v>93</c:v>
                </c:pt>
              </c:numCache>
            </c:numRef>
          </c:xVal>
          <c:yVal>
            <c:numRef>
              <c:f>'Shading Experiment 2'!$C$16:$C$60</c:f>
              <c:numCache>
                <c:formatCode>General</c:formatCode>
                <c:ptCount val="45"/>
                <c:pt idx="0">
                  <c:v>60.528168749999999</c:v>
                </c:pt>
                <c:pt idx="1">
                  <c:v>59.874512583333335</c:v>
                </c:pt>
                <c:pt idx="2">
                  <c:v>59.21560208333333</c:v>
                </c:pt>
                <c:pt idx="3">
                  <c:v>58.491268749999996</c:v>
                </c:pt>
                <c:pt idx="4">
                  <c:v>57.791264166666657</c:v>
                </c:pt>
                <c:pt idx="5">
                  <c:v>57.116160000000001</c:v>
                </c:pt>
                <c:pt idx="6">
                  <c:v>56.483312124999998</c:v>
                </c:pt>
                <c:pt idx="7">
                  <c:v>55.884485708333337</c:v>
                </c:pt>
                <c:pt idx="8">
                  <c:v>55.320567500833334</c:v>
                </c:pt>
                <c:pt idx="9">
                  <c:v>54.785275416666671</c:v>
                </c:pt>
                <c:pt idx="10">
                  <c:v>54.275882916666667</c:v>
                </c:pt>
                <c:pt idx="11">
                  <c:v>53.784060083333337</c:v>
                </c:pt>
                <c:pt idx="12">
                  <c:v>53.317221564166665</c:v>
                </c:pt>
                <c:pt idx="13">
                  <c:v>52.884125416666656</c:v>
                </c:pt>
                <c:pt idx="14">
                  <c:v>52.466110833333325</c:v>
                </c:pt>
                <c:pt idx="15">
                  <c:v>52.071266666666666</c:v>
                </c:pt>
                <c:pt idx="16">
                  <c:v>51.708202083333333</c:v>
                </c:pt>
                <c:pt idx="17">
                  <c:v>51.048762500000009</c:v>
                </c:pt>
                <c:pt idx="18">
                  <c:v>50.498593670833337</c:v>
                </c:pt>
                <c:pt idx="19">
                  <c:v>50.11797958333333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63-458A-901B-AC81D725A072}"/>
            </c:ext>
          </c:extLst>
        </c:ser>
        <c:ser>
          <c:idx val="2"/>
          <c:order val="2"/>
          <c:tx>
            <c:v>Shading Day 250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'Shading Experiment 2'!$P$16:$P$60</c:f>
              <c:numCache>
                <c:formatCode>General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38</c:v>
                </c:pt>
                <c:pt idx="38">
                  <c:v>43</c:v>
                </c:pt>
                <c:pt idx="39">
                  <c:v>48</c:v>
                </c:pt>
                <c:pt idx="40">
                  <c:v>53</c:v>
                </c:pt>
                <c:pt idx="41">
                  <c:v>63</c:v>
                </c:pt>
                <c:pt idx="42">
                  <c:v>73</c:v>
                </c:pt>
                <c:pt idx="43">
                  <c:v>83</c:v>
                </c:pt>
                <c:pt idx="44">
                  <c:v>93</c:v>
                </c:pt>
              </c:numCache>
            </c:numRef>
          </c:xVal>
          <c:yVal>
            <c:numRef>
              <c:f>'Shading Experiment 2'!$D$16:$D$60</c:f>
              <c:numCache>
                <c:formatCode>General</c:formatCode>
                <c:ptCount val="45"/>
                <c:pt idx="0">
                  <c:v>67.100699166666672</c:v>
                </c:pt>
                <c:pt idx="1">
                  <c:v>66.471610208333331</c:v>
                </c:pt>
                <c:pt idx="2">
                  <c:v>65.890427083333336</c:v>
                </c:pt>
                <c:pt idx="3">
                  <c:v>65.359218041666665</c:v>
                </c:pt>
                <c:pt idx="4">
                  <c:v>64.860034558333339</c:v>
                </c:pt>
                <c:pt idx="5">
                  <c:v>64.390083333333337</c:v>
                </c:pt>
                <c:pt idx="6">
                  <c:v>63.951274166666678</c:v>
                </c:pt>
                <c:pt idx="7">
                  <c:v>63.537128333333328</c:v>
                </c:pt>
                <c:pt idx="8">
                  <c:v>63.140724916666663</c:v>
                </c:pt>
                <c:pt idx="9">
                  <c:v>62.774250041666654</c:v>
                </c:pt>
                <c:pt idx="10">
                  <c:v>62.435130308333349</c:v>
                </c:pt>
                <c:pt idx="11">
                  <c:v>62.114178500000001</c:v>
                </c:pt>
                <c:pt idx="12">
                  <c:v>61.805708583333342</c:v>
                </c:pt>
                <c:pt idx="13">
                  <c:v>61.518018470833333</c:v>
                </c:pt>
                <c:pt idx="14">
                  <c:v>61.251411666666662</c:v>
                </c:pt>
                <c:pt idx="15">
                  <c:v>60.992340833333337</c:v>
                </c:pt>
                <c:pt idx="16">
                  <c:v>60.737231250000001</c:v>
                </c:pt>
                <c:pt idx="17">
                  <c:v>60.245112500000005</c:v>
                </c:pt>
                <c:pt idx="18">
                  <c:v>59.74130233333333</c:v>
                </c:pt>
                <c:pt idx="19">
                  <c:v>59.223971592499993</c:v>
                </c:pt>
                <c:pt idx="20">
                  <c:v>58.681328749999999</c:v>
                </c:pt>
                <c:pt idx="21">
                  <c:v>58.092620666666669</c:v>
                </c:pt>
                <c:pt idx="22">
                  <c:v>57.314122458333337</c:v>
                </c:pt>
                <c:pt idx="23">
                  <c:v>56.46009999999999</c:v>
                </c:pt>
                <c:pt idx="24">
                  <c:v>55.641570833333333</c:v>
                </c:pt>
                <c:pt idx="25">
                  <c:v>54.849811249999995</c:v>
                </c:pt>
                <c:pt idx="26">
                  <c:v>54.088508749999995</c:v>
                </c:pt>
                <c:pt idx="27">
                  <c:v>53.36043166666667</c:v>
                </c:pt>
                <c:pt idx="28">
                  <c:v>52.659996249999999</c:v>
                </c:pt>
                <c:pt idx="29">
                  <c:v>52.014470416666661</c:v>
                </c:pt>
                <c:pt idx="30">
                  <c:v>51.437954624999996</c:v>
                </c:pt>
                <c:pt idx="31">
                  <c:v>50.945452199999998</c:v>
                </c:pt>
                <c:pt idx="32">
                  <c:v>50.196315041666672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63-458A-901B-AC81D725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87232"/>
        <c:axId val="731396272"/>
      </c:scatterChart>
      <c:valAx>
        <c:axId val="7942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272"/>
        <c:crosses val="autoZero"/>
        <c:crossBetween val="midCat"/>
      </c:valAx>
      <c:valAx>
        <c:axId val="7313962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Change in 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'Shading Experiment 2'!$P$16:$P$60</c:f>
              <c:numCache>
                <c:formatCode>General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29</c:v>
                </c:pt>
                <c:pt idx="35">
                  <c:v>31</c:v>
                </c:pt>
                <c:pt idx="36">
                  <c:v>33</c:v>
                </c:pt>
                <c:pt idx="37">
                  <c:v>38</c:v>
                </c:pt>
                <c:pt idx="38">
                  <c:v>43</c:v>
                </c:pt>
                <c:pt idx="39">
                  <c:v>48</c:v>
                </c:pt>
                <c:pt idx="40">
                  <c:v>53</c:v>
                </c:pt>
                <c:pt idx="41">
                  <c:v>63</c:v>
                </c:pt>
                <c:pt idx="42">
                  <c:v>73</c:v>
                </c:pt>
                <c:pt idx="43">
                  <c:v>83</c:v>
                </c:pt>
                <c:pt idx="44">
                  <c:v>93</c:v>
                </c:pt>
              </c:numCache>
            </c:numRef>
          </c:xVal>
          <c:yVal>
            <c:numRef>
              <c:f>'Shading Experiment 2'!$H$16:$H$60</c:f>
              <c:numCache>
                <c:formatCode>General</c:formatCode>
                <c:ptCount val="45"/>
                <c:pt idx="0">
                  <c:v>50</c:v>
                </c:pt>
                <c:pt idx="1">
                  <c:v>56</c:v>
                </c:pt>
                <c:pt idx="2">
                  <c:v>54</c:v>
                </c:pt>
                <c:pt idx="3">
                  <c:v>56</c:v>
                </c:pt>
                <c:pt idx="4">
                  <c:v>53</c:v>
                </c:pt>
                <c:pt idx="5">
                  <c:v>60</c:v>
                </c:pt>
                <c:pt idx="6">
                  <c:v>57</c:v>
                </c:pt>
                <c:pt idx="7">
                  <c:v>59</c:v>
                </c:pt>
                <c:pt idx="8">
                  <c:v>52</c:v>
                </c:pt>
                <c:pt idx="9">
                  <c:v>49</c:v>
                </c:pt>
                <c:pt idx="10">
                  <c:v>68</c:v>
                </c:pt>
                <c:pt idx="11">
                  <c:v>47</c:v>
                </c:pt>
                <c:pt idx="12">
                  <c:v>49</c:v>
                </c:pt>
                <c:pt idx="13">
                  <c:v>53</c:v>
                </c:pt>
                <c:pt idx="14">
                  <c:v>60</c:v>
                </c:pt>
                <c:pt idx="15">
                  <c:v>51</c:v>
                </c:pt>
                <c:pt idx="16">
                  <c:v>94</c:v>
                </c:pt>
                <c:pt idx="17">
                  <c:v>93</c:v>
                </c:pt>
                <c:pt idx="18">
                  <c:v>77</c:v>
                </c:pt>
                <c:pt idx="19">
                  <c:v>73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  <c:pt idx="23">
                  <c:v>45</c:v>
                </c:pt>
                <c:pt idx="24">
                  <c:v>42</c:v>
                </c:pt>
                <c:pt idx="25">
                  <c:v>46</c:v>
                </c:pt>
                <c:pt idx="26">
                  <c:v>45</c:v>
                </c:pt>
                <c:pt idx="27">
                  <c:v>54</c:v>
                </c:pt>
                <c:pt idx="28">
                  <c:v>37</c:v>
                </c:pt>
                <c:pt idx="29">
                  <c:v>46</c:v>
                </c:pt>
                <c:pt idx="30">
                  <c:v>31</c:v>
                </c:pt>
                <c:pt idx="31">
                  <c:v>64</c:v>
                </c:pt>
                <c:pt idx="32">
                  <c:v>54</c:v>
                </c:pt>
                <c:pt idx="33">
                  <c:v>58</c:v>
                </c:pt>
                <c:pt idx="34">
                  <c:v>53</c:v>
                </c:pt>
                <c:pt idx="35">
                  <c:v>42</c:v>
                </c:pt>
                <c:pt idx="36">
                  <c:v>89</c:v>
                </c:pt>
                <c:pt idx="37">
                  <c:v>69</c:v>
                </c:pt>
                <c:pt idx="38">
                  <c:v>58</c:v>
                </c:pt>
                <c:pt idx="39">
                  <c:v>55</c:v>
                </c:pt>
                <c:pt idx="40">
                  <c:v>83</c:v>
                </c:pt>
                <c:pt idx="41">
                  <c:v>68</c:v>
                </c:pt>
                <c:pt idx="42">
                  <c:v>43</c:v>
                </c:pt>
                <c:pt idx="43">
                  <c:v>118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0-4267-8564-E8B3B7A3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96368"/>
        <c:axId val="741286752"/>
      </c:scatterChart>
      <c:valAx>
        <c:axId val="14095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86752"/>
        <c:crosses val="autoZero"/>
        <c:crossBetween val="midCat"/>
      </c:valAx>
      <c:valAx>
        <c:axId val="7412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42864</xdr:colOff>
      <xdr:row>29</xdr:row>
      <xdr:rowOff>138113</xdr:rowOff>
    </xdr:from>
    <xdr:to>
      <xdr:col>5</xdr:col>
      <xdr:colOff>581026</xdr:colOff>
      <xdr:row>37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ED1546-3560-431C-86BD-EE38493B6218}"/>
            </a:ext>
          </a:extLst>
        </xdr:cNvPr>
        <xdr:cNvSpPr txBox="1"/>
      </xdr:nvSpPr>
      <xdr:spPr>
        <a:xfrm>
          <a:off x="3595689" y="5386388"/>
          <a:ext cx="1185862" cy="1414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  <a:r>
            <a:rPr lang="en-US" sz="1100" baseline="0"/>
            <a:t> Trees that account for about ~20% shading, 2 in the west and 1 in the east. 1 Big 2 Small</a:t>
          </a:r>
          <a:endParaRPr lang="en-US" sz="1100"/>
        </a:p>
      </xdr:txBody>
    </xdr:sp>
    <xdr:clientData/>
  </xdr:twoCellAnchor>
  <xdr:twoCellAnchor>
    <xdr:from>
      <xdr:col>4</xdr:col>
      <xdr:colOff>23814</xdr:colOff>
      <xdr:row>56</xdr:row>
      <xdr:rowOff>28575</xdr:rowOff>
    </xdr:from>
    <xdr:to>
      <xdr:col>5</xdr:col>
      <xdr:colOff>561976</xdr:colOff>
      <xdr:row>63</xdr:row>
      <xdr:rowOff>176212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9FE841-8E16-4D17-B2F1-B0C57FAE7EF4}"/>
            </a:ext>
          </a:extLst>
        </xdr:cNvPr>
        <xdr:cNvSpPr txBox="1"/>
      </xdr:nvSpPr>
      <xdr:spPr>
        <a:xfrm>
          <a:off x="3576639" y="10163175"/>
          <a:ext cx="1185862" cy="1414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7 Trees that account for about ~60% shading, 4 in the west and 3 in the east. 2 Big 5 Small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423864</xdr:colOff>
      <xdr:row>0</xdr:row>
      <xdr:rowOff>157163</xdr:rowOff>
    </xdr:from>
    <xdr:to>
      <xdr:col>6</xdr:col>
      <xdr:colOff>404814</xdr:colOff>
      <xdr:row>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B1EA7F-2E5F-46B3-82FF-53ACB8FBB281}"/>
            </a:ext>
          </a:extLst>
        </xdr:cNvPr>
        <xdr:cNvSpPr txBox="1"/>
      </xdr:nvSpPr>
      <xdr:spPr>
        <a:xfrm>
          <a:off x="423864" y="157163"/>
          <a:ext cx="3867150" cy="690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</a:t>
          </a:r>
          <a:r>
            <a:rPr lang="en-US" sz="1100" baseline="0"/>
            <a:t> a standard sized house and standard active surface placement. How does the distance of a tree from the base of the house in the east and west direction affect the shading which occurs on the active surface? </a:t>
          </a:r>
          <a:endParaRPr lang="en-US" sz="1100"/>
        </a:p>
      </xdr:txBody>
    </xdr:sp>
    <xdr:clientData/>
  </xdr:twoCellAnchor>
  <xdr:twoCellAnchor>
    <xdr:from>
      <xdr:col>0</xdr:col>
      <xdr:colOff>428625</xdr:colOff>
      <xdr:row>6</xdr:row>
      <xdr:rowOff>19050</xdr:rowOff>
    </xdr:from>
    <xdr:to>
      <xdr:col>6</xdr:col>
      <xdr:colOff>481013</xdr:colOff>
      <xdr:row>12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B63184-F0BD-4D1B-947B-E1019880FC0C}"/>
            </a:ext>
          </a:extLst>
        </xdr:cNvPr>
        <xdr:cNvSpPr txBox="1"/>
      </xdr:nvSpPr>
      <xdr:spPr>
        <a:xfrm>
          <a:off x="428625" y="1104900"/>
          <a:ext cx="3938588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Shading beg. </a:t>
          </a:r>
        </a:p>
        <a:p>
          <a:r>
            <a:rPr lang="en-US" sz="1100"/>
            <a:t>T1: X = -17, Y = 0, D = 28, H = 66</a:t>
          </a:r>
        </a:p>
        <a:p>
          <a:r>
            <a:rPr lang="en-US" sz="1100"/>
            <a:t>T2: X = 47, Y = 0,  D</a:t>
          </a:r>
          <a:r>
            <a:rPr lang="en-US" sz="1100" baseline="0"/>
            <a:t> = 28, H = 66</a:t>
          </a:r>
        </a:p>
      </xdr:txBody>
    </xdr:sp>
    <xdr:clientData/>
  </xdr:twoCellAnchor>
  <xdr:twoCellAnchor>
    <xdr:from>
      <xdr:col>0</xdr:col>
      <xdr:colOff>290513</xdr:colOff>
      <xdr:row>88</xdr:row>
      <xdr:rowOff>114300</xdr:rowOff>
    </xdr:from>
    <xdr:to>
      <xdr:col>5</xdr:col>
      <xdr:colOff>323851</xdr:colOff>
      <xdr:row>95</xdr:row>
      <xdr:rowOff>66675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AB4D0DF-D228-412A-8630-3E087438647E}"/>
            </a:ext>
          </a:extLst>
        </xdr:cNvPr>
        <xdr:cNvSpPr txBox="1"/>
      </xdr:nvSpPr>
      <xdr:spPr>
        <a:xfrm>
          <a:off x="290513" y="16040100"/>
          <a:ext cx="4443413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Results: In the East West</a:t>
          </a:r>
          <a:r>
            <a:rPr lang="en-US" sz="1100" baseline="0"/>
            <a:t> Direction - Tree shading always trends towards the constant of no shading, but at different rates. If trees only covered 50% on east west direction the rate does not change but the inital maximum is reduced by the % initial tree coverage. Energy production is a log. As trees go furthur away from the active surface their effect on energy production becomes less prononunced </a:t>
          </a:r>
          <a:endParaRPr lang="en-US" sz="1100"/>
        </a:p>
      </xdr:txBody>
    </xdr:sp>
    <xdr:clientData/>
  </xdr:twoCellAnchor>
  <xdr:twoCellAnchor>
    <xdr:from>
      <xdr:col>1</xdr:col>
      <xdr:colOff>202406</xdr:colOff>
      <xdr:row>71</xdr:row>
      <xdr:rowOff>59531</xdr:rowOff>
    </xdr:from>
    <xdr:to>
      <xdr:col>5</xdr:col>
      <xdr:colOff>1012031</xdr:colOff>
      <xdr:row>86</xdr:row>
      <xdr:rowOff>88106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E1F3E-AA6F-4472-A1F2-5325E32B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130966</xdr:colOff>
      <xdr:row>71</xdr:row>
      <xdr:rowOff>40480</xdr:rowOff>
    </xdr:from>
    <xdr:to>
      <xdr:col>10</xdr:col>
      <xdr:colOff>1800224</xdr:colOff>
      <xdr:row>91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E24283-BD85-47C5-9BE1-A322C51A3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669131</xdr:colOff>
      <xdr:row>71</xdr:row>
      <xdr:rowOff>83343</xdr:rowOff>
    </xdr:from>
    <xdr:to>
      <xdr:col>18</xdr:col>
      <xdr:colOff>35718</xdr:colOff>
      <xdr:row>86</xdr:row>
      <xdr:rowOff>111918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80D8B-8585-415C-A959-090FFDC4B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152400</xdr:rowOff>
    </xdr:from>
    <xdr:to>
      <xdr:col>7</xdr:col>
      <xdr:colOff>157161</xdr:colOff>
      <xdr:row>9</xdr:row>
      <xdr:rowOff>166688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F1449-F61C-4790-B526-5CFADFF66599}"/>
            </a:ext>
          </a:extLst>
        </xdr:cNvPr>
        <xdr:cNvSpPr txBox="1"/>
      </xdr:nvSpPr>
      <xdr:spPr>
        <a:xfrm>
          <a:off x="314324" y="152400"/>
          <a:ext cx="6438900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standard sized house and standard active surface placement. How does the distance of a tree from the base of the house in southern direction affect the shading which occurs on the active surface?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T1: X = 15, Y = -17, D = 31, H = 66 (100% coverage)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226218</xdr:colOff>
      <xdr:row>62</xdr:row>
      <xdr:rowOff>121444</xdr:rowOff>
    </xdr:from>
    <xdr:to>
      <xdr:col>5</xdr:col>
      <xdr:colOff>607218</xdr:colOff>
      <xdr:row>77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C3264-0764-4BAF-BED3-BEA0D1F2F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812006</xdr:colOff>
      <xdr:row>62</xdr:row>
      <xdr:rowOff>130967</xdr:rowOff>
    </xdr:from>
    <xdr:to>
      <xdr:col>10</xdr:col>
      <xdr:colOff>619125</xdr:colOff>
      <xdr:row>83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D7311-B805-447D-ABF7-8B23D897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1512093</xdr:colOff>
      <xdr:row>66</xdr:row>
      <xdr:rowOff>7143</xdr:rowOff>
    </xdr:from>
    <xdr:to>
      <xdr:col>15</xdr:col>
      <xdr:colOff>283368</xdr:colOff>
      <xdr:row>81</xdr:row>
      <xdr:rowOff>35718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98BC2-6B64-4A20-A8D6-4AED5549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</xdr:row>
      <xdr:rowOff>142875</xdr:rowOff>
    </xdr:from>
    <xdr:to>
      <xdr:col>17</xdr:col>
      <xdr:colOff>585788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D2CC0-2A55-450B-A31B-2435FD317DF3}"/>
            </a:ext>
          </a:extLst>
        </xdr:cNvPr>
        <xdr:cNvSpPr txBox="1"/>
      </xdr:nvSpPr>
      <xdr:spPr>
        <a:xfrm>
          <a:off x="9748838" y="1047750"/>
          <a:ext cx="2462213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Coverage %. The tree closest to the house in each direction is complete</a:t>
          </a:r>
          <a:r>
            <a:rPr lang="en-US" sz="1100" baseline="0"/>
            <a:t> coverage. If a tree is behind another tree take the coverage % is only the parts of the tree that are unabstructed by the first tree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workbookViewId="0">
      <selection activeCell="B19" sqref="B19"/>
    </sheetView>
  </sheetViews>
  <sheetFormatPr defaultRowHeight="14.25" x14ac:dyDescent="0.45"/>
  <cols>
    <col min="1" max="1" width="15.53125" customWidth="1"/>
    <col min="2" max="2" width="12.19921875" customWidth="1"/>
    <col min="3" max="3" width="16.1328125" customWidth="1"/>
    <col min="4" max="4" width="9.6640625" bestFit="1" customWidth="1"/>
    <col min="5" max="5" width="11.73046875" customWidth="1"/>
    <col min="6" max="6" width="10.796875" customWidth="1"/>
    <col min="7" max="7" width="12.3984375" customWidth="1"/>
  </cols>
  <sheetData>
    <row r="1" spans="1:10" x14ac:dyDescent="0.45">
      <c r="A1" s="5" t="s">
        <v>0</v>
      </c>
    </row>
    <row r="2" spans="1:10" x14ac:dyDescent="0.45">
      <c r="A2" s="6" t="s">
        <v>1</v>
      </c>
      <c r="B2" s="6" t="s">
        <v>2</v>
      </c>
      <c r="C2" s="6" t="s">
        <v>3</v>
      </c>
      <c r="D2" s="6" t="s">
        <v>4</v>
      </c>
      <c r="E2" s="6" t="s">
        <v>7</v>
      </c>
      <c r="F2" s="6" t="s">
        <v>8</v>
      </c>
      <c r="G2" s="6" t="s">
        <v>11</v>
      </c>
      <c r="H2" s="6" t="s">
        <v>9</v>
      </c>
      <c r="I2" s="6" t="s">
        <v>10</v>
      </c>
      <c r="J2" s="6" t="s">
        <v>12</v>
      </c>
    </row>
    <row r="3" spans="1:10" x14ac:dyDescent="0.45">
      <c r="A3" s="6" t="s">
        <v>5</v>
      </c>
      <c r="B3" s="6">
        <v>11</v>
      </c>
      <c r="C3" s="6" t="s">
        <v>6</v>
      </c>
      <c r="D3" s="6">
        <v>1</v>
      </c>
      <c r="E3" s="6">
        <v>1.27</v>
      </c>
      <c r="F3" s="6">
        <v>18.100000000000001</v>
      </c>
      <c r="G3" s="6">
        <v>3.8519999999999999</v>
      </c>
      <c r="H3" s="6">
        <v>3.028</v>
      </c>
      <c r="I3" s="6">
        <v>3.1349999999999998</v>
      </c>
      <c r="J3" s="6" t="s">
        <v>13</v>
      </c>
    </row>
    <row r="4" spans="1:10" x14ac:dyDescent="0.45">
      <c r="A4" s="5" t="s">
        <v>14</v>
      </c>
    </row>
    <row r="5" spans="1:10" x14ac:dyDescent="0.45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</row>
    <row r="6" spans="1:10" x14ac:dyDescent="0.45">
      <c r="A6" s="6">
        <v>3</v>
      </c>
      <c r="B6" s="6">
        <v>4.4400000000000004</v>
      </c>
      <c r="C6" s="6">
        <v>1</v>
      </c>
      <c r="D6" s="6">
        <f>SUM(A6:C6)</f>
        <v>8.4400000000000013</v>
      </c>
      <c r="E6" s="6">
        <v>2</v>
      </c>
      <c r="F6" s="6">
        <v>0.33</v>
      </c>
    </row>
    <row r="7" spans="1:10" x14ac:dyDescent="0.45">
      <c r="A7" s="5" t="s">
        <v>21</v>
      </c>
    </row>
    <row r="8" spans="1:10" x14ac:dyDescent="0.45">
      <c r="A8" s="6" t="s">
        <v>1</v>
      </c>
      <c r="B8" s="7">
        <v>352</v>
      </c>
      <c r="C8" s="6">
        <v>11</v>
      </c>
      <c r="D8" s="7">
        <f>B8*C8</f>
        <v>3872</v>
      </c>
    </row>
    <row r="9" spans="1:10" x14ac:dyDescent="0.45">
      <c r="A9" s="6" t="s">
        <v>3</v>
      </c>
      <c r="B9" s="7">
        <v>1325</v>
      </c>
      <c r="C9" s="6">
        <v>1</v>
      </c>
      <c r="D9" s="7">
        <f>B9*C9</f>
        <v>1325</v>
      </c>
    </row>
    <row r="10" spans="1:10" x14ac:dyDescent="0.45">
      <c r="A10" s="6" t="s">
        <v>22</v>
      </c>
      <c r="B10" s="6">
        <v>0.36</v>
      </c>
      <c r="C10" s="8" t="s">
        <v>25</v>
      </c>
      <c r="D10" s="7">
        <v>1386.7</v>
      </c>
    </row>
    <row r="11" spans="1:10" x14ac:dyDescent="0.45">
      <c r="A11" s="6" t="s">
        <v>23</v>
      </c>
      <c r="B11" s="6">
        <v>0.4</v>
      </c>
      <c r="C11" s="8" t="s">
        <v>25</v>
      </c>
      <c r="D11" s="7">
        <v>1540.77</v>
      </c>
    </row>
    <row r="12" spans="1:10" x14ac:dyDescent="0.45">
      <c r="A12" s="6" t="s">
        <v>24</v>
      </c>
      <c r="B12" s="9">
        <v>1</v>
      </c>
      <c r="C12" s="8" t="s">
        <v>25</v>
      </c>
      <c r="D12" s="7">
        <v>3851.94</v>
      </c>
    </row>
    <row r="13" spans="1:10" x14ac:dyDescent="0.45">
      <c r="A13" s="6"/>
      <c r="B13" s="6"/>
      <c r="C13" s="6"/>
      <c r="D13" s="7">
        <f>SUM(D8:D12)</f>
        <v>11976.41</v>
      </c>
    </row>
    <row r="14" spans="1:10" x14ac:dyDescent="0.45">
      <c r="A14" s="6" t="s">
        <v>26</v>
      </c>
      <c r="B14" s="6"/>
      <c r="C14" s="6"/>
      <c r="D14" s="7">
        <v>500</v>
      </c>
    </row>
    <row r="15" spans="1:10" x14ac:dyDescent="0.45">
      <c r="A15" s="6" t="s">
        <v>27</v>
      </c>
      <c r="B15" s="6"/>
      <c r="C15" s="6"/>
      <c r="D15" s="7">
        <v>200</v>
      </c>
    </row>
    <row r="16" spans="1:10" x14ac:dyDescent="0.45">
      <c r="A16" s="6" t="s">
        <v>28</v>
      </c>
      <c r="B16" s="8" t="s">
        <v>29</v>
      </c>
      <c r="C16" s="6"/>
      <c r="D16" s="7">
        <v>311.39</v>
      </c>
    </row>
    <row r="17" spans="1:4" x14ac:dyDescent="0.45">
      <c r="A17" s="6"/>
      <c r="B17" s="6"/>
      <c r="C17" s="6"/>
      <c r="D17" s="7">
        <f>SUM(D14:D16)</f>
        <v>1011.39</v>
      </c>
    </row>
    <row r="18" spans="1:4" x14ac:dyDescent="0.45">
      <c r="A18" s="6"/>
      <c r="B18" s="6"/>
      <c r="C18" s="6"/>
      <c r="D18" s="7">
        <f>SUM(D13,D17)</f>
        <v>12987.8</v>
      </c>
    </row>
    <row r="19" spans="1:4" x14ac:dyDescent="0.45">
      <c r="A19" s="5" t="s">
        <v>30</v>
      </c>
    </row>
    <row r="20" spans="1:4" x14ac:dyDescent="0.45">
      <c r="A20" s="6" t="s">
        <v>31</v>
      </c>
      <c r="B20" s="6"/>
      <c r="C20" s="6" t="s">
        <v>37</v>
      </c>
      <c r="D20" s="10">
        <v>0.15</v>
      </c>
    </row>
    <row r="21" spans="1:4" x14ac:dyDescent="0.45">
      <c r="A21" s="6" t="s">
        <v>32</v>
      </c>
      <c r="B21" s="10">
        <v>1</v>
      </c>
      <c r="C21" s="6" t="s">
        <v>38</v>
      </c>
      <c r="D21" s="10">
        <v>7.0000000000000007E-2</v>
      </c>
    </row>
    <row r="22" spans="1:4" x14ac:dyDescent="0.45">
      <c r="A22" s="6" t="s">
        <v>33</v>
      </c>
      <c r="B22" s="6">
        <v>25</v>
      </c>
      <c r="C22" s="6" t="s">
        <v>28</v>
      </c>
      <c r="D22" s="10">
        <v>0.05</v>
      </c>
    </row>
    <row r="23" spans="1:4" x14ac:dyDescent="0.45">
      <c r="A23" s="6" t="s">
        <v>34</v>
      </c>
      <c r="B23" s="10">
        <v>0.05</v>
      </c>
      <c r="C23" s="6" t="s">
        <v>39</v>
      </c>
      <c r="D23" s="11">
        <v>5.0000000000000001E-3</v>
      </c>
    </row>
    <row r="24" spans="1:4" x14ac:dyDescent="0.45">
      <c r="A24" s="6" t="s">
        <v>35</v>
      </c>
      <c r="B24" s="7">
        <v>12987.79</v>
      </c>
      <c r="C24" s="6" t="s">
        <v>40</v>
      </c>
      <c r="D24" s="11">
        <v>2.5000000000000001E-2</v>
      </c>
    </row>
    <row r="25" spans="1:4" x14ac:dyDescent="0.45">
      <c r="A25" s="6" t="s">
        <v>36</v>
      </c>
      <c r="B25" s="11">
        <v>3.95E-2</v>
      </c>
      <c r="C25" s="6" t="s">
        <v>41</v>
      </c>
      <c r="D25" s="11">
        <v>6.4000000000000001E-2</v>
      </c>
    </row>
    <row r="26" spans="1:4" x14ac:dyDescent="0.45">
      <c r="A26" s="6"/>
      <c r="B26" s="6"/>
      <c r="C26" s="6" t="s">
        <v>42</v>
      </c>
      <c r="D26" s="11">
        <v>9.06E-2</v>
      </c>
    </row>
    <row r="27" spans="1:4" x14ac:dyDescent="0.45">
      <c r="A27" s="5" t="s">
        <v>43</v>
      </c>
    </row>
    <row r="28" spans="1:4" x14ac:dyDescent="0.45">
      <c r="A28" s="6" t="s">
        <v>44</v>
      </c>
      <c r="B28" s="6" t="s">
        <v>45</v>
      </c>
      <c r="C28" s="10">
        <v>0.26</v>
      </c>
    </row>
    <row r="29" spans="1:4" x14ac:dyDescent="0.45">
      <c r="A29" s="6"/>
      <c r="B29" s="6" t="s">
        <v>46</v>
      </c>
      <c r="C29" s="10">
        <v>0</v>
      </c>
    </row>
    <row r="30" spans="1:4" x14ac:dyDescent="0.45">
      <c r="A30" s="6" t="s">
        <v>47</v>
      </c>
      <c r="B30" s="6" t="s">
        <v>45</v>
      </c>
      <c r="C30" s="7">
        <v>0</v>
      </c>
    </row>
    <row r="31" spans="1:4" x14ac:dyDescent="0.45">
      <c r="A31" s="6"/>
      <c r="B31" s="6" t="s">
        <v>46</v>
      </c>
      <c r="C31" s="7">
        <v>0</v>
      </c>
    </row>
    <row r="32" spans="1:4" x14ac:dyDescent="0.45">
      <c r="A32" s="6" t="s">
        <v>48</v>
      </c>
      <c r="B32" s="6" t="s">
        <v>45</v>
      </c>
      <c r="C32" s="7">
        <v>0</v>
      </c>
    </row>
    <row r="33" spans="1:3" x14ac:dyDescent="0.45">
      <c r="A33" s="6"/>
      <c r="B33" s="6" t="s">
        <v>46</v>
      </c>
      <c r="C33" s="7">
        <v>0</v>
      </c>
    </row>
    <row r="34" spans="1:3" x14ac:dyDescent="0.45">
      <c r="A34" s="6"/>
      <c r="B34" s="6" t="s">
        <v>49</v>
      </c>
      <c r="C34" s="7">
        <v>0</v>
      </c>
    </row>
    <row r="35" spans="1:3" x14ac:dyDescent="0.45">
      <c r="A35" s="6" t="s">
        <v>50</v>
      </c>
      <c r="B35" s="6" t="s">
        <v>45</v>
      </c>
      <c r="C35" s="7">
        <v>0</v>
      </c>
    </row>
    <row r="36" spans="1:3" x14ac:dyDescent="0.45">
      <c r="A36" s="6"/>
      <c r="B36" s="6" t="s">
        <v>46</v>
      </c>
      <c r="C36" s="7">
        <v>0</v>
      </c>
    </row>
    <row r="37" spans="1:3" x14ac:dyDescent="0.45">
      <c r="A37" s="6"/>
      <c r="B37" s="6" t="s">
        <v>49</v>
      </c>
      <c r="C37" s="7">
        <v>0</v>
      </c>
    </row>
    <row r="38" spans="1:3" x14ac:dyDescent="0.45">
      <c r="A38" s="6" t="s">
        <v>51</v>
      </c>
      <c r="B38" s="6" t="s">
        <v>45</v>
      </c>
      <c r="C38" s="7">
        <v>0</v>
      </c>
    </row>
    <row r="39" spans="1:3" x14ac:dyDescent="0.45">
      <c r="A39" s="6"/>
      <c r="B39" s="6" t="s">
        <v>46</v>
      </c>
      <c r="C39" s="7">
        <v>0</v>
      </c>
    </row>
    <row r="40" spans="1:3" x14ac:dyDescent="0.45">
      <c r="A40" s="6"/>
      <c r="B40" s="6" t="s">
        <v>49</v>
      </c>
      <c r="C40" s="7">
        <v>0</v>
      </c>
    </row>
    <row r="41" spans="1:3" x14ac:dyDescent="0.45">
      <c r="A41" s="5" t="s">
        <v>52</v>
      </c>
    </row>
    <row r="42" spans="1:3" x14ac:dyDescent="0.45">
      <c r="A42" s="6" t="s">
        <v>53</v>
      </c>
      <c r="B42" s="6" t="s">
        <v>54</v>
      </c>
    </row>
    <row r="43" spans="1:3" x14ac:dyDescent="0.45">
      <c r="A43" s="5" t="s">
        <v>55</v>
      </c>
    </row>
    <row r="44" spans="1:3" x14ac:dyDescent="0.45">
      <c r="A44" s="6" t="s">
        <v>56</v>
      </c>
      <c r="B44" s="6">
        <v>400</v>
      </c>
    </row>
    <row r="45" spans="1:3" x14ac:dyDescent="0.45">
      <c r="A45" s="6" t="s">
        <v>57</v>
      </c>
      <c r="B45" s="6">
        <v>400</v>
      </c>
    </row>
    <row r="46" spans="1:3" x14ac:dyDescent="0.45">
      <c r="A46" s="6" t="s">
        <v>58</v>
      </c>
      <c r="B46" s="6">
        <v>400</v>
      </c>
    </row>
    <row r="47" spans="1:3" x14ac:dyDescent="0.45">
      <c r="A47" s="6" t="s">
        <v>59</v>
      </c>
      <c r="B47" s="6">
        <v>400</v>
      </c>
    </row>
    <row r="48" spans="1:3" x14ac:dyDescent="0.45">
      <c r="A48" s="6" t="s">
        <v>60</v>
      </c>
      <c r="B48" s="6">
        <v>500</v>
      </c>
    </row>
    <row r="49" spans="1:2" x14ac:dyDescent="0.45">
      <c r="A49" s="6" t="s">
        <v>61</v>
      </c>
      <c r="B49" s="6">
        <v>600</v>
      </c>
    </row>
    <row r="50" spans="1:2" x14ac:dyDescent="0.45">
      <c r="A50" s="6" t="s">
        <v>62</v>
      </c>
      <c r="B50" s="6">
        <v>600</v>
      </c>
    </row>
    <row r="51" spans="1:2" x14ac:dyDescent="0.45">
      <c r="A51" s="6" t="s">
        <v>63</v>
      </c>
      <c r="B51" s="6">
        <v>600</v>
      </c>
    </row>
    <row r="52" spans="1:2" x14ac:dyDescent="0.45">
      <c r="A52" s="6" t="s">
        <v>64</v>
      </c>
      <c r="B52" s="6">
        <v>500</v>
      </c>
    </row>
    <row r="53" spans="1:2" x14ac:dyDescent="0.45">
      <c r="A53" s="6" t="s">
        <v>65</v>
      </c>
      <c r="B53" s="6">
        <v>400</v>
      </c>
    </row>
    <row r="54" spans="1:2" x14ac:dyDescent="0.45">
      <c r="A54" s="6" t="s">
        <v>66</v>
      </c>
      <c r="B54" s="6">
        <v>400</v>
      </c>
    </row>
    <row r="55" spans="1:2" x14ac:dyDescent="0.45">
      <c r="A55" s="6" t="s">
        <v>67</v>
      </c>
      <c r="B55" s="6">
        <v>400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EE9C-9EFB-4D4D-BEBB-41C53D1DD40F}">
  <dimension ref="A1:N103"/>
  <sheetViews>
    <sheetView workbookViewId="0">
      <selection activeCell="D21" sqref="D21"/>
    </sheetView>
  </sheetViews>
  <sheetFormatPr defaultRowHeight="14.25" x14ac:dyDescent="0.45"/>
  <cols>
    <col min="1" max="1" width="21.9296875" customWidth="1"/>
    <col min="2" max="2" width="9.6640625" bestFit="1" customWidth="1"/>
  </cols>
  <sheetData>
    <row r="1" spans="1:11" x14ac:dyDescent="0.45">
      <c r="A1" s="1" t="s">
        <v>68</v>
      </c>
      <c r="B1" t="s">
        <v>69</v>
      </c>
      <c r="G1" t="s">
        <v>89</v>
      </c>
    </row>
    <row r="2" spans="1:11" x14ac:dyDescent="0.45">
      <c r="A2" t="s">
        <v>70</v>
      </c>
      <c r="B2">
        <v>5206</v>
      </c>
      <c r="C2" t="s">
        <v>83</v>
      </c>
      <c r="E2" t="s">
        <v>87</v>
      </c>
      <c r="G2">
        <v>1</v>
      </c>
      <c r="H2">
        <v>100</v>
      </c>
      <c r="K2" t="s">
        <v>90</v>
      </c>
    </row>
    <row r="3" spans="1:11" x14ac:dyDescent="0.45">
      <c r="A3" t="s">
        <v>71</v>
      </c>
      <c r="B3" s="4">
        <v>0.154</v>
      </c>
      <c r="E3" t="s">
        <v>88</v>
      </c>
      <c r="G3">
        <v>2</v>
      </c>
      <c r="H3">
        <v>100</v>
      </c>
      <c r="K3" t="s">
        <v>91</v>
      </c>
    </row>
    <row r="4" spans="1:11" x14ac:dyDescent="0.45">
      <c r="A4" t="s">
        <v>72</v>
      </c>
      <c r="B4">
        <v>1351</v>
      </c>
      <c r="C4" t="s">
        <v>84</v>
      </c>
      <c r="G4">
        <v>3</v>
      </c>
      <c r="H4">
        <v>100</v>
      </c>
    </row>
    <row r="5" spans="1:11" x14ac:dyDescent="0.45">
      <c r="A5" t="s">
        <v>73</v>
      </c>
      <c r="B5">
        <v>0.8</v>
      </c>
      <c r="G5">
        <v>4</v>
      </c>
      <c r="H5">
        <v>100</v>
      </c>
    </row>
    <row r="6" spans="1:11" x14ac:dyDescent="0.45">
      <c r="A6" t="s">
        <v>74</v>
      </c>
      <c r="B6">
        <v>10.31</v>
      </c>
      <c r="C6" t="s">
        <v>85</v>
      </c>
      <c r="G6">
        <v>5</v>
      </c>
      <c r="H6">
        <v>100</v>
      </c>
    </row>
    <row r="7" spans="1:11" x14ac:dyDescent="0.45">
      <c r="A7" t="s">
        <v>75</v>
      </c>
      <c r="B7" s="3">
        <v>1192</v>
      </c>
      <c r="G7">
        <v>6</v>
      </c>
      <c r="H7">
        <v>100</v>
      </c>
    </row>
    <row r="8" spans="1:11" x14ac:dyDescent="0.45">
      <c r="A8" t="s">
        <v>76</v>
      </c>
      <c r="B8" s="3">
        <v>299</v>
      </c>
      <c r="G8">
        <v>7</v>
      </c>
      <c r="H8">
        <v>100</v>
      </c>
    </row>
    <row r="9" spans="1:11" x14ac:dyDescent="0.45">
      <c r="A9" t="s">
        <v>77</v>
      </c>
      <c r="B9" s="3">
        <v>894</v>
      </c>
      <c r="G9">
        <v>8</v>
      </c>
      <c r="H9">
        <v>0</v>
      </c>
    </row>
    <row r="10" spans="1:11" x14ac:dyDescent="0.45">
      <c r="A10" t="s">
        <v>78</v>
      </c>
      <c r="B10" s="3">
        <v>4112</v>
      </c>
      <c r="G10">
        <v>9</v>
      </c>
      <c r="H10">
        <v>0</v>
      </c>
    </row>
    <row r="11" spans="1:11" x14ac:dyDescent="0.45">
      <c r="A11" t="s">
        <v>79</v>
      </c>
      <c r="B11" s="12">
        <v>11.3</v>
      </c>
      <c r="C11" t="s">
        <v>86</v>
      </c>
      <c r="G11">
        <v>10</v>
      </c>
      <c r="H11">
        <v>0</v>
      </c>
    </row>
    <row r="12" spans="1:11" x14ac:dyDescent="0.45">
      <c r="A12" t="s">
        <v>80</v>
      </c>
      <c r="B12" s="12">
        <v>23.8</v>
      </c>
      <c r="C12" t="s">
        <v>86</v>
      </c>
      <c r="G12">
        <v>11</v>
      </c>
      <c r="H12">
        <v>0</v>
      </c>
    </row>
    <row r="13" spans="1:11" x14ac:dyDescent="0.45">
      <c r="A13" t="s">
        <v>81</v>
      </c>
      <c r="B13" s="3">
        <v>12988</v>
      </c>
      <c r="G13">
        <v>12</v>
      </c>
      <c r="H13">
        <v>0</v>
      </c>
    </row>
    <row r="14" spans="1:11" x14ac:dyDescent="0.45">
      <c r="A14" t="s">
        <v>82</v>
      </c>
      <c r="B14" s="3">
        <v>0</v>
      </c>
      <c r="G14">
        <v>13</v>
      </c>
      <c r="H14">
        <v>0</v>
      </c>
    </row>
    <row r="15" spans="1:11" x14ac:dyDescent="0.45">
      <c r="A15" t="s">
        <v>35</v>
      </c>
      <c r="B15" s="3">
        <v>12988</v>
      </c>
      <c r="G15">
        <v>14</v>
      </c>
      <c r="H15">
        <v>0</v>
      </c>
    </row>
    <row r="16" spans="1:11" x14ac:dyDescent="0.45">
      <c r="G16">
        <v>15</v>
      </c>
      <c r="H16">
        <v>0</v>
      </c>
    </row>
    <row r="17" spans="1:14" x14ac:dyDescent="0.45">
      <c r="G17">
        <v>16</v>
      </c>
      <c r="H17">
        <v>0</v>
      </c>
    </row>
    <row r="18" spans="1:14" x14ac:dyDescent="0.45">
      <c r="G18">
        <v>17</v>
      </c>
      <c r="H18">
        <v>0</v>
      </c>
    </row>
    <row r="19" spans="1:14" x14ac:dyDescent="0.45">
      <c r="G19">
        <v>18</v>
      </c>
      <c r="H19">
        <v>100</v>
      </c>
    </row>
    <row r="20" spans="1:14" x14ac:dyDescent="0.45">
      <c r="G20">
        <v>19</v>
      </c>
      <c r="H20">
        <v>100</v>
      </c>
    </row>
    <row r="21" spans="1:14" x14ac:dyDescent="0.45">
      <c r="G21">
        <v>20</v>
      </c>
      <c r="H21">
        <v>100</v>
      </c>
    </row>
    <row r="22" spans="1:14" x14ac:dyDescent="0.45">
      <c r="G22">
        <v>21</v>
      </c>
      <c r="H22">
        <v>100</v>
      </c>
    </row>
    <row r="23" spans="1:14" x14ac:dyDescent="0.45">
      <c r="G23">
        <v>22</v>
      </c>
      <c r="H23">
        <v>100</v>
      </c>
    </row>
    <row r="24" spans="1:14" x14ac:dyDescent="0.45">
      <c r="G24">
        <v>23</v>
      </c>
      <c r="H24">
        <v>100</v>
      </c>
    </row>
    <row r="25" spans="1:14" x14ac:dyDescent="0.45">
      <c r="G25">
        <v>24</v>
      </c>
      <c r="H25">
        <v>100</v>
      </c>
    </row>
    <row r="27" spans="1:14" x14ac:dyDescent="0.45">
      <c r="A27" s="1" t="s">
        <v>92</v>
      </c>
      <c r="B27" s="2" t="s">
        <v>93</v>
      </c>
      <c r="G27" t="s">
        <v>89</v>
      </c>
    </row>
    <row r="28" spans="1:14" x14ac:dyDescent="0.45">
      <c r="A28" t="s">
        <v>70</v>
      </c>
      <c r="B28">
        <v>4104</v>
      </c>
      <c r="C28" t="s">
        <v>83</v>
      </c>
      <c r="G28">
        <v>1</v>
      </c>
      <c r="H28">
        <v>100</v>
      </c>
      <c r="K28" t="s">
        <v>90</v>
      </c>
    </row>
    <row r="29" spans="1:14" x14ac:dyDescent="0.45">
      <c r="A29" t="s">
        <v>71</v>
      </c>
      <c r="B29" s="4">
        <v>0.122</v>
      </c>
      <c r="E29" t="s">
        <v>87</v>
      </c>
      <c r="G29">
        <v>2</v>
      </c>
      <c r="H29">
        <v>100</v>
      </c>
      <c r="K29" t="s">
        <v>96</v>
      </c>
      <c r="L29" s="3">
        <v>800</v>
      </c>
      <c r="M29">
        <v>1</v>
      </c>
      <c r="N29" s="3">
        <f>L29*M29</f>
        <v>800</v>
      </c>
    </row>
    <row r="30" spans="1:14" x14ac:dyDescent="0.45">
      <c r="A30" t="s">
        <v>72</v>
      </c>
      <c r="B30">
        <v>1065</v>
      </c>
      <c r="C30" t="s">
        <v>84</v>
      </c>
      <c r="G30">
        <v>3</v>
      </c>
      <c r="H30">
        <v>100</v>
      </c>
      <c r="K30" t="s">
        <v>97</v>
      </c>
      <c r="L30" s="3">
        <v>500</v>
      </c>
      <c r="M30">
        <v>2</v>
      </c>
      <c r="N30" s="3">
        <f t="shared" ref="N30:N56" si="0">L30*M30</f>
        <v>1000</v>
      </c>
    </row>
    <row r="31" spans="1:14" x14ac:dyDescent="0.45">
      <c r="A31" t="s">
        <v>73</v>
      </c>
      <c r="B31">
        <v>0.63</v>
      </c>
      <c r="G31">
        <v>4</v>
      </c>
      <c r="H31">
        <v>100</v>
      </c>
      <c r="N31" s="3">
        <f>SUM(N29:N30)</f>
        <v>1800</v>
      </c>
    </row>
    <row r="32" spans="1:14" x14ac:dyDescent="0.45">
      <c r="A32" t="s">
        <v>74</v>
      </c>
      <c r="B32">
        <v>13.08</v>
      </c>
      <c r="C32" t="s">
        <v>85</v>
      </c>
      <c r="G32">
        <v>5</v>
      </c>
      <c r="H32">
        <v>100</v>
      </c>
      <c r="M32" s="3"/>
      <c r="N32" s="3"/>
    </row>
    <row r="33" spans="1:14" x14ac:dyDescent="0.45">
      <c r="A33" t="s">
        <v>75</v>
      </c>
      <c r="B33" s="3">
        <v>1158</v>
      </c>
      <c r="G33">
        <v>6</v>
      </c>
      <c r="H33">
        <v>100</v>
      </c>
      <c r="K33" t="s">
        <v>98</v>
      </c>
      <c r="N33" s="3">
        <f>B10-B36</f>
        <v>2265</v>
      </c>
    </row>
    <row r="34" spans="1:14" x14ac:dyDescent="0.45">
      <c r="A34" t="s">
        <v>76</v>
      </c>
      <c r="B34" s="3">
        <v>453</v>
      </c>
      <c r="G34">
        <v>7</v>
      </c>
      <c r="H34">
        <v>100</v>
      </c>
      <c r="N34" s="3"/>
    </row>
    <row r="35" spans="1:14" x14ac:dyDescent="0.45">
      <c r="A35" t="s">
        <v>77</v>
      </c>
      <c r="B35" s="3">
        <v>705</v>
      </c>
      <c r="G35">
        <v>8</v>
      </c>
      <c r="H35">
        <v>0.52500000000000002</v>
      </c>
      <c r="K35" t="s">
        <v>99</v>
      </c>
      <c r="N35" s="3">
        <f>B10-N31</f>
        <v>2312</v>
      </c>
    </row>
    <row r="36" spans="1:14" x14ac:dyDescent="0.45">
      <c r="A36" t="s">
        <v>78</v>
      </c>
      <c r="B36" s="3">
        <v>1847</v>
      </c>
      <c r="G36">
        <v>9</v>
      </c>
      <c r="H36">
        <v>0</v>
      </c>
    </row>
    <row r="37" spans="1:14" x14ac:dyDescent="0.45">
      <c r="A37" t="s">
        <v>79</v>
      </c>
      <c r="B37" s="12">
        <v>14.4</v>
      </c>
      <c r="C37" t="s">
        <v>86</v>
      </c>
      <c r="G37">
        <v>10</v>
      </c>
      <c r="H37">
        <v>0</v>
      </c>
      <c r="K37">
        <f>SUM(H35:H44)/(G44-G35)</f>
        <v>21.966111111111111</v>
      </c>
    </row>
    <row r="38" spans="1:14" x14ac:dyDescent="0.45">
      <c r="A38" t="s">
        <v>80</v>
      </c>
      <c r="B38" s="12" t="s">
        <v>94</v>
      </c>
      <c r="C38" t="s">
        <v>86</v>
      </c>
      <c r="G38">
        <v>11</v>
      </c>
      <c r="H38">
        <v>0</v>
      </c>
    </row>
    <row r="39" spans="1:14" x14ac:dyDescent="0.45">
      <c r="A39" t="s">
        <v>81</v>
      </c>
      <c r="B39" s="3">
        <v>12988</v>
      </c>
      <c r="G39">
        <v>12</v>
      </c>
      <c r="H39">
        <v>0</v>
      </c>
    </row>
    <row r="40" spans="1:14" x14ac:dyDescent="0.45">
      <c r="A40" t="s">
        <v>82</v>
      </c>
      <c r="B40" s="3">
        <v>0</v>
      </c>
      <c r="G40">
        <v>13</v>
      </c>
      <c r="H40">
        <v>0</v>
      </c>
    </row>
    <row r="41" spans="1:14" x14ac:dyDescent="0.45">
      <c r="A41" t="s">
        <v>35</v>
      </c>
      <c r="B41" s="3">
        <v>12988</v>
      </c>
      <c r="G41">
        <v>14</v>
      </c>
      <c r="H41">
        <v>4.5599999999999996</v>
      </c>
    </row>
    <row r="42" spans="1:14" x14ac:dyDescent="0.45">
      <c r="B42" s="3"/>
      <c r="G42">
        <v>15</v>
      </c>
      <c r="H42">
        <v>32.479999999999997</v>
      </c>
    </row>
    <row r="43" spans="1:14" x14ac:dyDescent="0.45">
      <c r="G43">
        <v>16</v>
      </c>
      <c r="H43">
        <v>67.19</v>
      </c>
    </row>
    <row r="44" spans="1:14" x14ac:dyDescent="0.45">
      <c r="G44">
        <v>17</v>
      </c>
      <c r="H44">
        <v>92.94</v>
      </c>
    </row>
    <row r="45" spans="1:14" x14ac:dyDescent="0.45">
      <c r="G45">
        <v>18</v>
      </c>
      <c r="H45">
        <v>100</v>
      </c>
    </row>
    <row r="46" spans="1:14" x14ac:dyDescent="0.45">
      <c r="G46">
        <v>19</v>
      </c>
      <c r="H46">
        <v>100</v>
      </c>
    </row>
    <row r="47" spans="1:14" x14ac:dyDescent="0.45">
      <c r="G47">
        <v>20</v>
      </c>
      <c r="H47">
        <v>100</v>
      </c>
    </row>
    <row r="48" spans="1:14" x14ac:dyDescent="0.45">
      <c r="G48">
        <v>21</v>
      </c>
      <c r="H48">
        <v>100</v>
      </c>
    </row>
    <row r="49" spans="1:14" x14ac:dyDescent="0.45">
      <c r="G49">
        <v>22</v>
      </c>
      <c r="H49">
        <v>100</v>
      </c>
    </row>
    <row r="50" spans="1:14" x14ac:dyDescent="0.45">
      <c r="G50">
        <v>23</v>
      </c>
      <c r="H50">
        <v>100</v>
      </c>
    </row>
    <row r="51" spans="1:14" x14ac:dyDescent="0.45">
      <c r="G51">
        <v>24</v>
      </c>
      <c r="H51">
        <v>100</v>
      </c>
    </row>
    <row r="53" spans="1:14" x14ac:dyDescent="0.45">
      <c r="A53" s="1" t="s">
        <v>95</v>
      </c>
      <c r="B53" s="2" t="s">
        <v>105</v>
      </c>
      <c r="G53" t="s">
        <v>89</v>
      </c>
    </row>
    <row r="54" spans="1:14" x14ac:dyDescent="0.45">
      <c r="A54" t="s">
        <v>70</v>
      </c>
      <c r="B54">
        <v>2304</v>
      </c>
      <c r="C54" t="s">
        <v>83</v>
      </c>
      <c r="G54">
        <v>1</v>
      </c>
      <c r="H54">
        <v>100</v>
      </c>
      <c r="K54" t="s">
        <v>90</v>
      </c>
    </row>
    <row r="55" spans="1:14" x14ac:dyDescent="0.45">
      <c r="A55" t="s">
        <v>71</v>
      </c>
      <c r="B55" s="4">
        <v>7.4999999999999997E-2</v>
      </c>
      <c r="E55" t="s">
        <v>87</v>
      </c>
      <c r="G55">
        <v>2</v>
      </c>
      <c r="H55">
        <v>100</v>
      </c>
      <c r="K55" t="s">
        <v>96</v>
      </c>
      <c r="L55" s="3">
        <v>800</v>
      </c>
      <c r="M55">
        <v>2</v>
      </c>
      <c r="N55" s="3">
        <f t="shared" si="0"/>
        <v>1600</v>
      </c>
    </row>
    <row r="56" spans="1:14" x14ac:dyDescent="0.45">
      <c r="A56" t="s">
        <v>72</v>
      </c>
      <c r="B56">
        <v>658</v>
      </c>
      <c r="C56" t="s">
        <v>84</v>
      </c>
      <c r="G56">
        <v>3</v>
      </c>
      <c r="H56">
        <v>100</v>
      </c>
      <c r="K56" t="s">
        <v>97</v>
      </c>
      <c r="L56" s="3">
        <v>500</v>
      </c>
      <c r="M56">
        <v>5</v>
      </c>
      <c r="N56" s="3">
        <f t="shared" si="0"/>
        <v>2500</v>
      </c>
    </row>
    <row r="57" spans="1:14" x14ac:dyDescent="0.45">
      <c r="A57" t="s">
        <v>73</v>
      </c>
      <c r="B57">
        <v>0.39</v>
      </c>
      <c r="G57">
        <v>4</v>
      </c>
      <c r="H57">
        <v>100</v>
      </c>
      <c r="N57" s="3">
        <f>SUM(N55:N56)</f>
        <v>4100</v>
      </c>
    </row>
    <row r="58" spans="1:14" x14ac:dyDescent="0.45">
      <c r="A58" t="s">
        <v>74</v>
      </c>
      <c r="B58">
        <v>21.48</v>
      </c>
      <c r="C58" t="s">
        <v>85</v>
      </c>
      <c r="G58">
        <v>5</v>
      </c>
      <c r="H58">
        <v>100</v>
      </c>
    </row>
    <row r="59" spans="1:14" x14ac:dyDescent="0.45">
      <c r="A59" t="s">
        <v>75</v>
      </c>
      <c r="B59" s="3">
        <v>1158</v>
      </c>
      <c r="G59">
        <v>6</v>
      </c>
      <c r="H59">
        <v>100</v>
      </c>
      <c r="K59" t="s">
        <v>98</v>
      </c>
      <c r="N59" s="3">
        <f>B10-B62</f>
        <v>5449</v>
      </c>
    </row>
    <row r="60" spans="1:14" x14ac:dyDescent="0.45">
      <c r="A60" t="s">
        <v>76</v>
      </c>
      <c r="B60" s="3">
        <v>763</v>
      </c>
      <c r="G60">
        <v>7</v>
      </c>
      <c r="H60">
        <v>100</v>
      </c>
    </row>
    <row r="61" spans="1:14" x14ac:dyDescent="0.45">
      <c r="A61" t="s">
        <v>77</v>
      </c>
      <c r="B61" s="3">
        <v>395</v>
      </c>
      <c r="G61">
        <v>8</v>
      </c>
      <c r="H61">
        <v>9.0329999999999995</v>
      </c>
      <c r="K61" t="s">
        <v>99</v>
      </c>
      <c r="N61" s="3">
        <f>B10-N57</f>
        <v>12</v>
      </c>
    </row>
    <row r="62" spans="1:14" x14ac:dyDescent="0.45">
      <c r="A62" t="s">
        <v>78</v>
      </c>
      <c r="B62" s="3">
        <v>-1337</v>
      </c>
      <c r="G62">
        <v>9</v>
      </c>
      <c r="H62">
        <v>21.15</v>
      </c>
    </row>
    <row r="63" spans="1:14" x14ac:dyDescent="0.45">
      <c r="A63" t="s">
        <v>79</v>
      </c>
      <c r="B63" s="12">
        <v>24.7</v>
      </c>
      <c r="C63" t="s">
        <v>86</v>
      </c>
      <c r="G63">
        <v>10</v>
      </c>
      <c r="H63">
        <v>51.689</v>
      </c>
      <c r="K63" t="s">
        <v>100</v>
      </c>
    </row>
    <row r="64" spans="1:14" x14ac:dyDescent="0.45">
      <c r="A64" t="s">
        <v>80</v>
      </c>
      <c r="B64" s="12" t="s">
        <v>94</v>
      </c>
      <c r="C64" t="s">
        <v>86</v>
      </c>
      <c r="G64">
        <v>11</v>
      </c>
      <c r="H64">
        <v>61.683</v>
      </c>
      <c r="K64" t="s">
        <v>101</v>
      </c>
    </row>
    <row r="65" spans="1:11" x14ac:dyDescent="0.45">
      <c r="A65" t="s">
        <v>81</v>
      </c>
      <c r="B65" s="3">
        <v>12988</v>
      </c>
      <c r="G65">
        <v>12</v>
      </c>
      <c r="H65">
        <v>61.68</v>
      </c>
      <c r="K65" t="s">
        <v>102</v>
      </c>
    </row>
    <row r="66" spans="1:11" x14ac:dyDescent="0.45">
      <c r="A66" t="s">
        <v>82</v>
      </c>
      <c r="B66" s="3">
        <v>0</v>
      </c>
      <c r="G66">
        <v>13</v>
      </c>
      <c r="H66">
        <v>2.12</v>
      </c>
      <c r="K66" t="s">
        <v>103</v>
      </c>
    </row>
    <row r="67" spans="1:11" x14ac:dyDescent="0.45">
      <c r="A67" t="s">
        <v>35</v>
      </c>
      <c r="B67" s="3">
        <v>12988</v>
      </c>
      <c r="G67">
        <v>14</v>
      </c>
      <c r="H67">
        <v>5.7</v>
      </c>
    </row>
    <row r="68" spans="1:11" x14ac:dyDescent="0.45">
      <c r="G68">
        <v>15</v>
      </c>
      <c r="H68">
        <v>40.56</v>
      </c>
      <c r="K68" t="s">
        <v>104</v>
      </c>
    </row>
    <row r="69" spans="1:11" x14ac:dyDescent="0.45">
      <c r="G69">
        <v>16</v>
      </c>
      <c r="H69">
        <v>83.29</v>
      </c>
      <c r="K69">
        <f>SUM(H61:H70)/(G70-G61)</f>
        <v>48.330555555555556</v>
      </c>
    </row>
    <row r="70" spans="1:11" x14ac:dyDescent="0.45">
      <c r="G70">
        <v>17</v>
      </c>
      <c r="H70">
        <v>98.07</v>
      </c>
    </row>
    <row r="71" spans="1:11" x14ac:dyDescent="0.45">
      <c r="G71">
        <v>18</v>
      </c>
      <c r="H71">
        <v>100</v>
      </c>
    </row>
    <row r="72" spans="1:11" x14ac:dyDescent="0.45">
      <c r="G72">
        <v>19</v>
      </c>
      <c r="H72">
        <v>100</v>
      </c>
    </row>
    <row r="73" spans="1:11" x14ac:dyDescent="0.45">
      <c r="G73">
        <v>20</v>
      </c>
      <c r="H73">
        <v>100</v>
      </c>
    </row>
    <row r="74" spans="1:11" x14ac:dyDescent="0.45">
      <c r="G74">
        <v>21</v>
      </c>
      <c r="H74">
        <v>100</v>
      </c>
    </row>
    <row r="75" spans="1:11" x14ac:dyDescent="0.45">
      <c r="G75">
        <v>22</v>
      </c>
      <c r="H75">
        <v>100</v>
      </c>
    </row>
    <row r="76" spans="1:11" x14ac:dyDescent="0.45">
      <c r="G76">
        <v>23</v>
      </c>
      <c r="H76">
        <v>100</v>
      </c>
    </row>
    <row r="77" spans="1:11" x14ac:dyDescent="0.45">
      <c r="G77">
        <v>24</v>
      </c>
      <c r="H77">
        <v>100</v>
      </c>
    </row>
    <row r="79" spans="1:11" x14ac:dyDescent="0.45">
      <c r="A79" t="s">
        <v>108</v>
      </c>
    </row>
    <row r="80" spans="1:11" x14ac:dyDescent="0.45">
      <c r="A80" t="s">
        <v>109</v>
      </c>
      <c r="B80">
        <v>100</v>
      </c>
      <c r="C80">
        <f>SUM(B80:B103)/24</f>
        <v>58.333333333333336</v>
      </c>
      <c r="F80">
        <v>58.33</v>
      </c>
    </row>
    <row r="81" spans="2:2" x14ac:dyDescent="0.45">
      <c r="B81">
        <v>100</v>
      </c>
    </row>
    <row r="82" spans="2:2" x14ac:dyDescent="0.45">
      <c r="B82">
        <v>100</v>
      </c>
    </row>
    <row r="83" spans="2:2" x14ac:dyDescent="0.45">
      <c r="B83">
        <v>100</v>
      </c>
    </row>
    <row r="84" spans="2:2" x14ac:dyDescent="0.45">
      <c r="B84">
        <v>100</v>
      </c>
    </row>
    <row r="85" spans="2:2" x14ac:dyDescent="0.45">
      <c r="B85">
        <v>100</v>
      </c>
    </row>
    <row r="86" spans="2:2" x14ac:dyDescent="0.45">
      <c r="B86">
        <v>100</v>
      </c>
    </row>
    <row r="87" spans="2:2" x14ac:dyDescent="0.45">
      <c r="B87">
        <v>0</v>
      </c>
    </row>
    <row r="88" spans="2:2" x14ac:dyDescent="0.45">
      <c r="B88">
        <v>0</v>
      </c>
    </row>
    <row r="89" spans="2:2" x14ac:dyDescent="0.45">
      <c r="B89">
        <v>0</v>
      </c>
    </row>
    <row r="90" spans="2:2" x14ac:dyDescent="0.45">
      <c r="B90">
        <v>0</v>
      </c>
    </row>
    <row r="91" spans="2:2" x14ac:dyDescent="0.45">
      <c r="B91">
        <v>0</v>
      </c>
    </row>
    <row r="92" spans="2:2" x14ac:dyDescent="0.45">
      <c r="B92">
        <v>0</v>
      </c>
    </row>
    <row r="93" spans="2:2" x14ac:dyDescent="0.45">
      <c r="B93">
        <v>0</v>
      </c>
    </row>
    <row r="94" spans="2:2" x14ac:dyDescent="0.45">
      <c r="B94">
        <v>0</v>
      </c>
    </row>
    <row r="95" spans="2:2" x14ac:dyDescent="0.45">
      <c r="B95">
        <v>0</v>
      </c>
    </row>
    <row r="96" spans="2:2" x14ac:dyDescent="0.45">
      <c r="B96">
        <v>0</v>
      </c>
    </row>
    <row r="97" spans="1:2" x14ac:dyDescent="0.45">
      <c r="B97">
        <v>100</v>
      </c>
    </row>
    <row r="98" spans="1:2" x14ac:dyDescent="0.45">
      <c r="B98">
        <v>100</v>
      </c>
    </row>
    <row r="99" spans="1:2" x14ac:dyDescent="0.45">
      <c r="B99">
        <v>100</v>
      </c>
    </row>
    <row r="100" spans="1:2" x14ac:dyDescent="0.45">
      <c r="B100">
        <v>100</v>
      </c>
    </row>
    <row r="101" spans="1:2" x14ac:dyDescent="0.45">
      <c r="B101">
        <v>100</v>
      </c>
    </row>
    <row r="102" spans="1:2" x14ac:dyDescent="0.45">
      <c r="B102">
        <v>100</v>
      </c>
    </row>
    <row r="103" spans="1:2" x14ac:dyDescent="0.45">
      <c r="A103" t="s">
        <v>110</v>
      </c>
      <c r="B10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CFF7-0471-4CB4-AADD-6EFB5F2C162D}">
  <dimension ref="A15:S70"/>
  <sheetViews>
    <sheetView tabSelected="1" topLeftCell="A7" workbookViewId="0">
      <selection activeCell="H16" sqref="H16"/>
    </sheetView>
  </sheetViews>
  <sheetFormatPr defaultRowHeight="14.25" x14ac:dyDescent="0.45"/>
  <cols>
    <col min="3" max="3" width="14.265625" customWidth="1"/>
    <col min="4" max="4" width="15.19921875" customWidth="1"/>
    <col min="5" max="5" width="14.1328125" customWidth="1"/>
    <col min="6" max="6" width="17.73046875" customWidth="1"/>
    <col min="7" max="7" width="15" customWidth="1"/>
    <col min="8" max="8" width="16.06640625" customWidth="1"/>
    <col min="9" max="9" width="15.19921875" customWidth="1"/>
    <col min="10" max="10" width="22.6640625" customWidth="1"/>
    <col min="11" max="11" width="25.796875" customWidth="1"/>
    <col min="12" max="12" width="24.33203125" customWidth="1"/>
    <col min="13" max="13" width="14.6640625" customWidth="1"/>
    <col min="14" max="14" width="15.46484375" customWidth="1"/>
    <col min="15" max="15" width="15.53125" customWidth="1"/>
  </cols>
  <sheetData>
    <row r="15" spans="1:19" x14ac:dyDescent="0.45">
      <c r="A15" t="s">
        <v>106</v>
      </c>
      <c r="B15" t="s">
        <v>107</v>
      </c>
      <c r="C15" t="s">
        <v>111</v>
      </c>
      <c r="D15" t="s">
        <v>112</v>
      </c>
      <c r="E15" t="s">
        <v>113</v>
      </c>
      <c r="F15" t="s">
        <v>114</v>
      </c>
      <c r="G15" t="s">
        <v>78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140</v>
      </c>
      <c r="Q15" t="s">
        <v>142</v>
      </c>
    </row>
    <row r="16" spans="1:19" x14ac:dyDescent="0.45">
      <c r="A16">
        <v>47</v>
      </c>
      <c r="B16">
        <v>-17</v>
      </c>
      <c r="C16">
        <v>64.573672625</v>
      </c>
      <c r="D16">
        <v>81.582310000000007</v>
      </c>
      <c r="E16">
        <v>78.286262916666672</v>
      </c>
      <c r="F16">
        <v>3612</v>
      </c>
      <c r="G16">
        <v>-2362</v>
      </c>
      <c r="H16">
        <f>$F$70-F16</f>
        <v>1600</v>
      </c>
      <c r="I16">
        <f>F17-F16</f>
        <v>39</v>
      </c>
      <c r="J16">
        <f>C16-$C$68</f>
        <v>6.2403392916667002</v>
      </c>
      <c r="K16">
        <f>D16-$D$68</f>
        <v>31.582310000000007</v>
      </c>
      <c r="L16">
        <f>E16-$E$68</f>
        <v>19.952929583333336</v>
      </c>
      <c r="M16">
        <f>C16-C17</f>
        <v>0.42044542499999693</v>
      </c>
      <c r="N16">
        <f t="shared" ref="N16:O31" si="0">D16-D17</f>
        <v>0.39213499999999613</v>
      </c>
      <c r="O16">
        <f t="shared" si="0"/>
        <v>0.34354749999999967</v>
      </c>
      <c r="P16">
        <f>A16-47</f>
        <v>0</v>
      </c>
      <c r="Q16">
        <f>I16/2</f>
        <v>19.5</v>
      </c>
      <c r="R16">
        <f>ABS(G16-G17)</f>
        <v>48</v>
      </c>
      <c r="S16">
        <f>ABS($G$70-G16)</f>
        <v>1571</v>
      </c>
    </row>
    <row r="17" spans="1:19" x14ac:dyDescent="0.45">
      <c r="A17">
        <v>47.5</v>
      </c>
      <c r="B17">
        <v>-17.5</v>
      </c>
      <c r="C17">
        <v>64.153227200000003</v>
      </c>
      <c r="D17">
        <v>81.190175000000011</v>
      </c>
      <c r="E17">
        <v>77.942715416666672</v>
      </c>
      <c r="F17">
        <v>3651</v>
      </c>
      <c r="G17">
        <v>-2314</v>
      </c>
      <c r="H17">
        <f t="shared" ref="H17:H68" si="1">$F$70-F17</f>
        <v>1561</v>
      </c>
      <c r="I17">
        <f t="shared" ref="I17:I68" si="2">F18-F17</f>
        <v>35</v>
      </c>
      <c r="J17">
        <f t="shared" ref="J17:J68" si="3">C17-$C$68</f>
        <v>5.8198938666667033</v>
      </c>
      <c r="K17">
        <f t="shared" ref="K17:K68" si="4">D17-$D$68</f>
        <v>31.190175000000011</v>
      </c>
      <c r="L17">
        <f t="shared" ref="L17:L68" si="5">E17-$E$68</f>
        <v>19.609382083333337</v>
      </c>
      <c r="M17">
        <f t="shared" ref="M17:M68" si="6">C17-C18</f>
        <v>0.39187686666667076</v>
      </c>
      <c r="N17">
        <f t="shared" si="0"/>
        <v>0.38309770833335222</v>
      </c>
      <c r="O17">
        <f t="shared" si="0"/>
        <v>0.33015291666667679</v>
      </c>
      <c r="P17">
        <f t="shared" ref="P17:P68" si="7">A17-47</f>
        <v>0.5</v>
      </c>
      <c r="Q17">
        <f t="shared" ref="Q17:Q68" si="8">I17/2</f>
        <v>17.5</v>
      </c>
      <c r="R17">
        <f t="shared" ref="R17:R68" si="9">ABS(G17-G18)</f>
        <v>43</v>
      </c>
      <c r="S17">
        <f t="shared" ref="S17:S68" si="10">ABS($G$70-G17)</f>
        <v>1523</v>
      </c>
    </row>
    <row r="18" spans="1:19" x14ac:dyDescent="0.45">
      <c r="A18">
        <v>48</v>
      </c>
      <c r="B18">
        <v>-18</v>
      </c>
      <c r="C18">
        <v>63.761350333333333</v>
      </c>
      <c r="D18">
        <v>80.807077291666658</v>
      </c>
      <c r="E18">
        <v>77.612562499999996</v>
      </c>
      <c r="F18">
        <v>3686</v>
      </c>
      <c r="G18">
        <v>-2271</v>
      </c>
      <c r="H18">
        <f t="shared" si="1"/>
        <v>1526</v>
      </c>
      <c r="I18">
        <f t="shared" si="2"/>
        <v>34</v>
      </c>
      <c r="J18">
        <f t="shared" si="3"/>
        <v>5.4280170000000325</v>
      </c>
      <c r="K18">
        <f t="shared" si="4"/>
        <v>30.807077291666658</v>
      </c>
      <c r="L18">
        <f t="shared" si="5"/>
        <v>19.27922916666666</v>
      </c>
      <c r="M18">
        <f t="shared" si="6"/>
        <v>0.36873991166666542</v>
      </c>
      <c r="N18">
        <f t="shared" si="0"/>
        <v>0.37270061666666265</v>
      </c>
      <c r="O18">
        <f t="shared" si="0"/>
        <v>0.33647750000000087</v>
      </c>
      <c r="P18">
        <f t="shared" si="7"/>
        <v>1</v>
      </c>
      <c r="Q18">
        <f t="shared" si="8"/>
        <v>17</v>
      </c>
      <c r="R18">
        <f t="shared" si="9"/>
        <v>41</v>
      </c>
      <c r="S18">
        <f t="shared" si="10"/>
        <v>1480</v>
      </c>
    </row>
    <row r="19" spans="1:19" x14ac:dyDescent="0.45">
      <c r="A19">
        <v>48.5</v>
      </c>
      <c r="B19">
        <v>-18.5</v>
      </c>
      <c r="C19">
        <v>63.392610421666667</v>
      </c>
      <c r="D19">
        <v>80.434376674999996</v>
      </c>
      <c r="E19">
        <v>77.276084999999995</v>
      </c>
      <c r="F19">
        <v>3720</v>
      </c>
      <c r="G19">
        <v>-2230</v>
      </c>
      <c r="H19">
        <f t="shared" si="1"/>
        <v>1492</v>
      </c>
      <c r="I19">
        <f t="shared" si="2"/>
        <v>33</v>
      </c>
      <c r="J19">
        <f t="shared" si="3"/>
        <v>5.0592770883333671</v>
      </c>
      <c r="K19">
        <f t="shared" si="4"/>
        <v>30.434376674999996</v>
      </c>
      <c r="L19">
        <f t="shared" si="5"/>
        <v>18.942751666666659</v>
      </c>
      <c r="M19">
        <f t="shared" si="6"/>
        <v>0.3534658383333209</v>
      </c>
      <c r="N19">
        <f t="shared" si="0"/>
        <v>0.3652891749999867</v>
      </c>
      <c r="O19">
        <f t="shared" si="0"/>
        <v>0.3208158333333273</v>
      </c>
      <c r="P19">
        <f t="shared" si="7"/>
        <v>1.5</v>
      </c>
      <c r="Q19">
        <f t="shared" si="8"/>
        <v>16.5</v>
      </c>
      <c r="R19">
        <f t="shared" si="9"/>
        <v>41</v>
      </c>
      <c r="S19">
        <f t="shared" si="10"/>
        <v>1439</v>
      </c>
    </row>
    <row r="20" spans="1:19" x14ac:dyDescent="0.45">
      <c r="A20">
        <v>49</v>
      </c>
      <c r="B20">
        <v>-19</v>
      </c>
      <c r="C20">
        <v>63.039144583333346</v>
      </c>
      <c r="D20">
        <v>80.069087500000009</v>
      </c>
      <c r="E20">
        <v>76.955269166666668</v>
      </c>
      <c r="F20">
        <v>3753</v>
      </c>
      <c r="G20">
        <v>-2189</v>
      </c>
      <c r="H20">
        <f t="shared" si="1"/>
        <v>1459</v>
      </c>
      <c r="I20">
        <f t="shared" si="2"/>
        <v>37</v>
      </c>
      <c r="J20">
        <f t="shared" si="3"/>
        <v>4.7058112500000462</v>
      </c>
      <c r="K20">
        <f t="shared" si="4"/>
        <v>30.069087500000009</v>
      </c>
      <c r="L20">
        <f t="shared" si="5"/>
        <v>18.621935833333332</v>
      </c>
      <c r="M20">
        <f t="shared" si="6"/>
        <v>0.33563791666667697</v>
      </c>
      <c r="N20">
        <f t="shared" si="0"/>
        <v>0.35675833333334594</v>
      </c>
      <c r="O20">
        <f t="shared" si="0"/>
        <v>0.31749791666666738</v>
      </c>
      <c r="P20">
        <f t="shared" si="7"/>
        <v>2</v>
      </c>
      <c r="Q20">
        <f t="shared" si="8"/>
        <v>18.5</v>
      </c>
      <c r="R20">
        <f t="shared" si="9"/>
        <v>48</v>
      </c>
      <c r="S20">
        <f t="shared" si="10"/>
        <v>1398</v>
      </c>
    </row>
    <row r="21" spans="1:19" x14ac:dyDescent="0.45">
      <c r="A21">
        <v>49.5</v>
      </c>
      <c r="B21">
        <v>-19.5</v>
      </c>
      <c r="C21">
        <v>62.703506666666669</v>
      </c>
      <c r="D21">
        <v>79.712329166666663</v>
      </c>
      <c r="E21">
        <v>76.63777125</v>
      </c>
      <c r="F21">
        <v>3790</v>
      </c>
      <c r="G21">
        <v>-2141</v>
      </c>
      <c r="H21">
        <f t="shared" si="1"/>
        <v>1422</v>
      </c>
      <c r="I21">
        <f t="shared" si="2"/>
        <v>35</v>
      </c>
      <c r="J21">
        <f t="shared" si="3"/>
        <v>4.3701733333333692</v>
      </c>
      <c r="K21">
        <f t="shared" si="4"/>
        <v>29.712329166666663</v>
      </c>
      <c r="L21">
        <f t="shared" si="5"/>
        <v>18.304437916666664</v>
      </c>
      <c r="M21">
        <f t="shared" si="6"/>
        <v>0.31486625000000146</v>
      </c>
      <c r="N21">
        <f t="shared" si="0"/>
        <v>0.35849999999999227</v>
      </c>
      <c r="O21">
        <f t="shared" si="0"/>
        <v>0.30417458333333514</v>
      </c>
      <c r="P21">
        <f t="shared" si="7"/>
        <v>2.5</v>
      </c>
      <c r="Q21">
        <f t="shared" si="8"/>
        <v>17.5</v>
      </c>
      <c r="R21">
        <f t="shared" si="9"/>
        <v>41</v>
      </c>
      <c r="S21">
        <f t="shared" si="10"/>
        <v>1350</v>
      </c>
    </row>
    <row r="22" spans="1:19" x14ac:dyDescent="0.45">
      <c r="A22">
        <v>50</v>
      </c>
      <c r="B22">
        <v>-20</v>
      </c>
      <c r="C22">
        <v>62.388640416666668</v>
      </c>
      <c r="D22">
        <v>79.353829166666671</v>
      </c>
      <c r="E22">
        <v>76.333596666666665</v>
      </c>
      <c r="F22">
        <v>3825</v>
      </c>
      <c r="G22">
        <v>-2100</v>
      </c>
      <c r="H22">
        <f t="shared" si="1"/>
        <v>1387</v>
      </c>
      <c r="I22">
        <f t="shared" si="2"/>
        <v>34</v>
      </c>
      <c r="J22">
        <f t="shared" si="3"/>
        <v>4.0553070833333678</v>
      </c>
      <c r="K22">
        <f t="shared" si="4"/>
        <v>29.353829166666671</v>
      </c>
      <c r="L22">
        <f t="shared" si="5"/>
        <v>18.000263333333329</v>
      </c>
      <c r="M22">
        <f t="shared" si="6"/>
        <v>0.30693041666665977</v>
      </c>
      <c r="N22">
        <f t="shared" si="0"/>
        <v>0.36453375000000676</v>
      </c>
      <c r="O22">
        <f t="shared" si="0"/>
        <v>0.30018458333333342</v>
      </c>
      <c r="P22">
        <f t="shared" si="7"/>
        <v>3</v>
      </c>
      <c r="Q22">
        <f t="shared" si="8"/>
        <v>17</v>
      </c>
      <c r="R22">
        <f t="shared" si="9"/>
        <v>42</v>
      </c>
      <c r="S22">
        <f t="shared" si="10"/>
        <v>1309</v>
      </c>
    </row>
    <row r="23" spans="1:19" x14ac:dyDescent="0.45">
      <c r="A23">
        <v>50.5</v>
      </c>
      <c r="B23">
        <v>-20.5</v>
      </c>
      <c r="C23">
        <v>62.081710000000008</v>
      </c>
      <c r="D23">
        <v>78.989295416666664</v>
      </c>
      <c r="E23">
        <v>76.033412083333332</v>
      </c>
      <c r="F23">
        <v>3859</v>
      </c>
      <c r="G23">
        <v>-2058</v>
      </c>
      <c r="H23">
        <f t="shared" si="1"/>
        <v>1353</v>
      </c>
      <c r="I23">
        <f t="shared" si="2"/>
        <v>31</v>
      </c>
      <c r="J23">
        <f t="shared" si="3"/>
        <v>3.748376666666708</v>
      </c>
      <c r="K23">
        <f t="shared" si="4"/>
        <v>28.989295416666664</v>
      </c>
      <c r="L23">
        <f t="shared" si="5"/>
        <v>17.700078749999996</v>
      </c>
      <c r="M23">
        <f t="shared" si="6"/>
        <v>0.28700291666666544</v>
      </c>
      <c r="N23">
        <f t="shared" si="0"/>
        <v>0.36972041666668076</v>
      </c>
      <c r="O23">
        <f t="shared" si="0"/>
        <v>0.28697454166666603</v>
      </c>
      <c r="P23">
        <f t="shared" si="7"/>
        <v>3.5</v>
      </c>
      <c r="Q23">
        <f t="shared" si="8"/>
        <v>15.5</v>
      </c>
      <c r="R23">
        <f t="shared" si="9"/>
        <v>40</v>
      </c>
      <c r="S23">
        <f t="shared" si="10"/>
        <v>1267</v>
      </c>
    </row>
    <row r="24" spans="1:19" x14ac:dyDescent="0.45">
      <c r="A24">
        <v>51</v>
      </c>
      <c r="B24">
        <v>-21</v>
      </c>
      <c r="C24">
        <v>61.794707083333343</v>
      </c>
      <c r="D24">
        <v>78.619574999999983</v>
      </c>
      <c r="E24">
        <v>75.746437541666666</v>
      </c>
      <c r="F24">
        <v>3890</v>
      </c>
      <c r="G24">
        <v>-2018</v>
      </c>
      <c r="H24">
        <f t="shared" si="1"/>
        <v>1322</v>
      </c>
      <c r="I24">
        <f t="shared" si="2"/>
        <v>29</v>
      </c>
      <c r="J24">
        <f t="shared" si="3"/>
        <v>3.4613737500000425</v>
      </c>
      <c r="K24">
        <f t="shared" si="4"/>
        <v>28.619574999999983</v>
      </c>
      <c r="L24">
        <f t="shared" si="5"/>
        <v>17.41310420833333</v>
      </c>
      <c r="M24">
        <f t="shared" si="6"/>
        <v>0.26825012500000867</v>
      </c>
      <c r="N24">
        <f t="shared" si="0"/>
        <v>0.39560333333332665</v>
      </c>
      <c r="O24">
        <f t="shared" si="0"/>
        <v>0.29116315416666794</v>
      </c>
      <c r="P24">
        <f t="shared" si="7"/>
        <v>4</v>
      </c>
      <c r="Q24">
        <f t="shared" si="8"/>
        <v>14.5</v>
      </c>
      <c r="R24">
        <f t="shared" si="9"/>
        <v>37</v>
      </c>
      <c r="S24">
        <f t="shared" si="10"/>
        <v>1227</v>
      </c>
    </row>
    <row r="25" spans="1:19" x14ac:dyDescent="0.45">
      <c r="A25">
        <v>51.5</v>
      </c>
      <c r="B25">
        <v>-21.5</v>
      </c>
      <c r="C25">
        <v>61.526456958333334</v>
      </c>
      <c r="D25">
        <v>78.223971666666657</v>
      </c>
      <c r="E25">
        <v>75.455274387499998</v>
      </c>
      <c r="F25">
        <v>3919</v>
      </c>
      <c r="G25">
        <v>-1981</v>
      </c>
      <c r="H25">
        <f t="shared" si="1"/>
        <v>1293</v>
      </c>
      <c r="I25">
        <f t="shared" si="2"/>
        <v>30</v>
      </c>
      <c r="J25">
        <f t="shared" si="3"/>
        <v>3.1931236250000339</v>
      </c>
      <c r="K25">
        <f t="shared" si="4"/>
        <v>28.223971666666657</v>
      </c>
      <c r="L25">
        <f t="shared" si="5"/>
        <v>17.121941054166662</v>
      </c>
      <c r="M25">
        <f t="shared" si="6"/>
        <v>0.24540333333332853</v>
      </c>
      <c r="N25">
        <f t="shared" si="0"/>
        <v>0.42254041666666353</v>
      </c>
      <c r="O25">
        <f t="shared" si="0"/>
        <v>0.2718285541666603</v>
      </c>
      <c r="P25">
        <f t="shared" si="7"/>
        <v>4.5</v>
      </c>
      <c r="Q25">
        <f t="shared" si="8"/>
        <v>15</v>
      </c>
      <c r="R25">
        <f t="shared" si="9"/>
        <v>37</v>
      </c>
      <c r="S25">
        <f t="shared" si="10"/>
        <v>1190</v>
      </c>
    </row>
    <row r="26" spans="1:19" x14ac:dyDescent="0.45">
      <c r="A26">
        <v>52</v>
      </c>
      <c r="B26">
        <v>-22</v>
      </c>
      <c r="C26">
        <v>61.281053625000006</v>
      </c>
      <c r="D26">
        <v>77.801431249999993</v>
      </c>
      <c r="E26">
        <v>75.183445833333337</v>
      </c>
      <c r="F26">
        <v>3949</v>
      </c>
      <c r="G26">
        <v>-1944</v>
      </c>
      <c r="H26">
        <f t="shared" si="1"/>
        <v>1263</v>
      </c>
      <c r="I26">
        <f t="shared" si="2"/>
        <v>33</v>
      </c>
      <c r="J26">
        <f t="shared" si="3"/>
        <v>2.9477202916667054</v>
      </c>
      <c r="K26">
        <f t="shared" si="4"/>
        <v>27.801431249999993</v>
      </c>
      <c r="L26">
        <f t="shared" si="5"/>
        <v>16.850112500000002</v>
      </c>
      <c r="M26">
        <f t="shared" si="6"/>
        <v>0.23176287500000115</v>
      </c>
      <c r="N26">
        <f t="shared" si="0"/>
        <v>0.22701583333332565</v>
      </c>
      <c r="O26">
        <f t="shared" si="0"/>
        <v>0.26355166666667174</v>
      </c>
      <c r="P26">
        <f t="shared" si="7"/>
        <v>5</v>
      </c>
      <c r="Q26">
        <f t="shared" si="8"/>
        <v>16.5</v>
      </c>
      <c r="R26">
        <f t="shared" si="9"/>
        <v>42</v>
      </c>
      <c r="S26">
        <f t="shared" si="10"/>
        <v>1153</v>
      </c>
    </row>
    <row r="27" spans="1:19" x14ac:dyDescent="0.45">
      <c r="A27">
        <v>52.5</v>
      </c>
      <c r="B27">
        <v>-22.5</v>
      </c>
      <c r="C27">
        <v>61.049290750000004</v>
      </c>
      <c r="D27">
        <v>77.574415416666668</v>
      </c>
      <c r="E27">
        <v>74.919894166666666</v>
      </c>
      <c r="F27">
        <v>3982</v>
      </c>
      <c r="G27">
        <v>-1902</v>
      </c>
      <c r="H27">
        <f t="shared" si="1"/>
        <v>1230</v>
      </c>
      <c r="I27">
        <f t="shared" si="2"/>
        <v>31</v>
      </c>
      <c r="J27">
        <f t="shared" si="3"/>
        <v>2.7159574166667042</v>
      </c>
      <c r="K27">
        <f t="shared" si="4"/>
        <v>27.574415416666668</v>
      </c>
      <c r="L27">
        <f t="shared" si="5"/>
        <v>16.58656083333333</v>
      </c>
      <c r="M27">
        <f t="shared" si="6"/>
        <v>0.21556607041667064</v>
      </c>
      <c r="N27">
        <f t="shared" si="0"/>
        <v>0.61965083333333837</v>
      </c>
      <c r="O27">
        <f t="shared" si="0"/>
        <v>0.26462662499999112</v>
      </c>
      <c r="P27">
        <f t="shared" si="7"/>
        <v>5.5</v>
      </c>
      <c r="Q27">
        <f t="shared" si="8"/>
        <v>15.5</v>
      </c>
      <c r="R27">
        <f t="shared" si="9"/>
        <v>56</v>
      </c>
      <c r="S27">
        <f t="shared" si="10"/>
        <v>1111</v>
      </c>
    </row>
    <row r="28" spans="1:19" x14ac:dyDescent="0.45">
      <c r="A28">
        <v>53</v>
      </c>
      <c r="B28">
        <v>-23</v>
      </c>
      <c r="C28">
        <v>60.833724679583334</v>
      </c>
      <c r="D28">
        <v>76.954764583333329</v>
      </c>
      <c r="E28">
        <v>74.655267541666674</v>
      </c>
      <c r="F28">
        <v>4013</v>
      </c>
      <c r="G28">
        <v>-1846</v>
      </c>
      <c r="H28">
        <f t="shared" si="1"/>
        <v>1199</v>
      </c>
      <c r="I28">
        <f t="shared" si="2"/>
        <v>35</v>
      </c>
      <c r="J28">
        <f t="shared" si="3"/>
        <v>2.5003913462500336</v>
      </c>
      <c r="K28">
        <f t="shared" si="4"/>
        <v>26.954764583333329</v>
      </c>
      <c r="L28">
        <f t="shared" si="5"/>
        <v>16.321934208333339</v>
      </c>
      <c r="M28">
        <f t="shared" si="6"/>
        <v>0.20019095041666901</v>
      </c>
      <c r="N28">
        <f t="shared" si="0"/>
        <v>0.41600083333332805</v>
      </c>
      <c r="O28">
        <f t="shared" si="0"/>
        <v>0.24925675000000069</v>
      </c>
      <c r="P28">
        <f t="shared" si="7"/>
        <v>6</v>
      </c>
      <c r="Q28">
        <f t="shared" si="8"/>
        <v>17.5</v>
      </c>
      <c r="R28">
        <f t="shared" si="9"/>
        <v>26</v>
      </c>
      <c r="S28">
        <f t="shared" si="10"/>
        <v>1055</v>
      </c>
    </row>
    <row r="29" spans="1:19" x14ac:dyDescent="0.45">
      <c r="A29">
        <v>53.5</v>
      </c>
      <c r="B29">
        <v>-23.5</v>
      </c>
      <c r="C29">
        <v>60.633533729166665</v>
      </c>
      <c r="D29">
        <v>76.538763750000001</v>
      </c>
      <c r="E29">
        <v>74.406010791666674</v>
      </c>
      <c r="F29">
        <v>4048</v>
      </c>
      <c r="G29">
        <v>-1820</v>
      </c>
      <c r="H29">
        <f t="shared" si="1"/>
        <v>1164</v>
      </c>
      <c r="I29">
        <f t="shared" si="2"/>
        <v>42</v>
      </c>
      <c r="J29">
        <f t="shared" si="3"/>
        <v>2.3002003958333646</v>
      </c>
      <c r="K29">
        <f t="shared" si="4"/>
        <v>26.538763750000001</v>
      </c>
      <c r="L29">
        <f t="shared" si="5"/>
        <v>16.072677458333338</v>
      </c>
      <c r="M29">
        <f t="shared" si="6"/>
        <v>0.18647081249999076</v>
      </c>
      <c r="N29">
        <f t="shared" si="0"/>
        <v>0.40479291666667905</v>
      </c>
      <c r="O29">
        <f t="shared" si="0"/>
        <v>0.24065833333332876</v>
      </c>
      <c r="P29">
        <f t="shared" si="7"/>
        <v>6.5</v>
      </c>
      <c r="Q29">
        <f t="shared" si="8"/>
        <v>21</v>
      </c>
      <c r="R29">
        <f t="shared" si="9"/>
        <v>53</v>
      </c>
      <c r="S29">
        <f t="shared" si="10"/>
        <v>1029</v>
      </c>
    </row>
    <row r="30" spans="1:19" x14ac:dyDescent="0.45">
      <c r="A30">
        <v>54</v>
      </c>
      <c r="B30">
        <v>-24</v>
      </c>
      <c r="C30">
        <v>60.447062916666674</v>
      </c>
      <c r="D30">
        <v>76.133970833333322</v>
      </c>
      <c r="E30">
        <v>74.165352458333345</v>
      </c>
      <c r="F30">
        <v>4090</v>
      </c>
      <c r="G30">
        <v>-1767</v>
      </c>
      <c r="H30">
        <f t="shared" si="1"/>
        <v>1122</v>
      </c>
      <c r="I30">
        <f t="shared" si="2"/>
        <v>26</v>
      </c>
      <c r="J30">
        <f t="shared" si="3"/>
        <v>2.1137295833333738</v>
      </c>
      <c r="K30">
        <f t="shared" si="4"/>
        <v>26.133970833333322</v>
      </c>
      <c r="L30">
        <f t="shared" si="5"/>
        <v>15.832019125000009</v>
      </c>
      <c r="M30">
        <f t="shared" si="6"/>
        <v>0.17410499999999729</v>
      </c>
      <c r="N30">
        <f t="shared" si="0"/>
        <v>0.4026273333333279</v>
      </c>
      <c r="O30">
        <f t="shared" si="0"/>
        <v>0.2384615958333427</v>
      </c>
      <c r="P30">
        <f t="shared" si="7"/>
        <v>7</v>
      </c>
      <c r="Q30">
        <f t="shared" si="8"/>
        <v>13</v>
      </c>
      <c r="R30">
        <f t="shared" si="9"/>
        <v>32</v>
      </c>
      <c r="S30">
        <f t="shared" si="10"/>
        <v>976</v>
      </c>
    </row>
    <row r="31" spans="1:19" x14ac:dyDescent="0.45">
      <c r="A31">
        <v>54.5</v>
      </c>
      <c r="B31">
        <v>-24.5</v>
      </c>
      <c r="C31">
        <v>60.272957916666677</v>
      </c>
      <c r="D31">
        <v>75.731343499999994</v>
      </c>
      <c r="E31">
        <v>73.926890862500002</v>
      </c>
      <c r="F31">
        <v>4116</v>
      </c>
      <c r="G31">
        <v>-1735</v>
      </c>
      <c r="H31">
        <f t="shared" si="1"/>
        <v>1096</v>
      </c>
      <c r="I31">
        <f t="shared" si="2"/>
        <v>25</v>
      </c>
      <c r="J31">
        <f t="shared" si="3"/>
        <v>1.9396245833333765</v>
      </c>
      <c r="K31">
        <f t="shared" si="4"/>
        <v>25.731343499999994</v>
      </c>
      <c r="L31">
        <f t="shared" si="5"/>
        <v>15.593557529166667</v>
      </c>
      <c r="M31">
        <f t="shared" si="6"/>
        <v>0.16927583333334439</v>
      </c>
      <c r="N31">
        <f t="shared" si="0"/>
        <v>0.37627383999999608</v>
      </c>
      <c r="O31">
        <f t="shared" si="0"/>
        <v>0.22528669583333283</v>
      </c>
      <c r="P31">
        <f t="shared" si="7"/>
        <v>7.5</v>
      </c>
      <c r="Q31">
        <f t="shared" si="8"/>
        <v>12.5</v>
      </c>
      <c r="R31">
        <f t="shared" si="9"/>
        <v>33</v>
      </c>
      <c r="S31">
        <f t="shared" si="10"/>
        <v>944</v>
      </c>
    </row>
    <row r="32" spans="1:19" x14ac:dyDescent="0.45">
      <c r="A32">
        <v>55</v>
      </c>
      <c r="B32">
        <v>-25</v>
      </c>
      <c r="C32">
        <v>60.103682083333332</v>
      </c>
      <c r="D32">
        <v>75.355069659999998</v>
      </c>
      <c r="E32">
        <v>73.701604166666669</v>
      </c>
      <c r="F32">
        <v>4141</v>
      </c>
      <c r="G32">
        <v>-1702</v>
      </c>
      <c r="H32">
        <f t="shared" si="1"/>
        <v>1071</v>
      </c>
      <c r="I32">
        <f t="shared" si="2"/>
        <v>20</v>
      </c>
      <c r="J32">
        <f t="shared" si="3"/>
        <v>1.7703487500000321</v>
      </c>
      <c r="K32">
        <f t="shared" si="4"/>
        <v>25.355069659999998</v>
      </c>
      <c r="L32">
        <f t="shared" si="5"/>
        <v>15.368270833333334</v>
      </c>
      <c r="M32">
        <f t="shared" si="6"/>
        <v>0.14337708333332699</v>
      </c>
      <c r="N32">
        <f t="shared" ref="N32:N68" si="11">D32-D33</f>
        <v>0.36480465999999012</v>
      </c>
      <c r="O32">
        <f t="shared" ref="O32:O68" si="12">E32-E33</f>
        <v>0.22848000000000468</v>
      </c>
      <c r="P32">
        <f t="shared" si="7"/>
        <v>8</v>
      </c>
      <c r="Q32">
        <f t="shared" si="8"/>
        <v>10</v>
      </c>
      <c r="R32">
        <f t="shared" si="9"/>
        <v>23</v>
      </c>
      <c r="S32">
        <f t="shared" si="10"/>
        <v>911</v>
      </c>
    </row>
    <row r="33" spans="1:19" x14ac:dyDescent="0.45">
      <c r="A33">
        <v>56</v>
      </c>
      <c r="B33">
        <v>-26</v>
      </c>
      <c r="C33">
        <v>59.960305000000005</v>
      </c>
      <c r="D33">
        <v>74.990265000000008</v>
      </c>
      <c r="E33">
        <v>73.473124166666665</v>
      </c>
      <c r="F33">
        <v>4161</v>
      </c>
      <c r="G33">
        <v>-1679</v>
      </c>
      <c r="H33">
        <f t="shared" si="1"/>
        <v>1051</v>
      </c>
      <c r="I33">
        <f t="shared" si="2"/>
        <v>80</v>
      </c>
      <c r="J33">
        <f t="shared" si="3"/>
        <v>1.6269716666667051</v>
      </c>
      <c r="K33">
        <f t="shared" si="4"/>
        <v>24.990265000000008</v>
      </c>
      <c r="L33">
        <f t="shared" si="5"/>
        <v>15.139790833333329</v>
      </c>
      <c r="M33">
        <f t="shared" si="6"/>
        <v>0.42469166666668201</v>
      </c>
      <c r="N33">
        <f t="shared" si="11"/>
        <v>1.0936354166666717</v>
      </c>
      <c r="O33">
        <f t="shared" si="12"/>
        <v>0.63665499999999042</v>
      </c>
      <c r="P33">
        <f t="shared" si="7"/>
        <v>9</v>
      </c>
      <c r="Q33">
        <f t="shared" si="8"/>
        <v>40</v>
      </c>
      <c r="R33">
        <f t="shared" si="9"/>
        <v>106</v>
      </c>
      <c r="S33">
        <f t="shared" si="10"/>
        <v>888</v>
      </c>
    </row>
    <row r="34" spans="1:19" x14ac:dyDescent="0.45">
      <c r="A34">
        <v>57</v>
      </c>
      <c r="B34">
        <v>-27</v>
      </c>
      <c r="C34">
        <v>59.535613333333323</v>
      </c>
      <c r="D34">
        <v>73.896629583333336</v>
      </c>
      <c r="E34">
        <v>72.836469166666674</v>
      </c>
      <c r="F34">
        <v>4241</v>
      </c>
      <c r="G34">
        <v>-1573</v>
      </c>
      <c r="H34">
        <f t="shared" si="1"/>
        <v>971</v>
      </c>
      <c r="I34">
        <f t="shared" si="2"/>
        <v>32</v>
      </c>
      <c r="J34">
        <f t="shared" si="3"/>
        <v>1.2022800000000231</v>
      </c>
      <c r="K34">
        <f t="shared" si="4"/>
        <v>23.896629583333336</v>
      </c>
      <c r="L34">
        <f t="shared" si="5"/>
        <v>14.503135833333339</v>
      </c>
      <c r="M34">
        <f t="shared" si="6"/>
        <v>0.22786854166665904</v>
      </c>
      <c r="N34">
        <f t="shared" si="11"/>
        <v>0.73695091666667167</v>
      </c>
      <c r="O34">
        <f t="shared" si="12"/>
        <v>0.4050500000000028</v>
      </c>
      <c r="P34">
        <f t="shared" si="7"/>
        <v>10</v>
      </c>
      <c r="Q34">
        <f t="shared" si="8"/>
        <v>16</v>
      </c>
      <c r="R34">
        <f t="shared" si="9"/>
        <v>28</v>
      </c>
      <c r="S34">
        <f t="shared" si="10"/>
        <v>782</v>
      </c>
    </row>
    <row r="35" spans="1:19" x14ac:dyDescent="0.45">
      <c r="A35">
        <v>58</v>
      </c>
      <c r="B35">
        <v>-28</v>
      </c>
      <c r="C35">
        <v>59.307744791666664</v>
      </c>
      <c r="D35">
        <v>73.159678666666665</v>
      </c>
      <c r="E35">
        <v>72.431419166666672</v>
      </c>
      <c r="F35">
        <v>4273</v>
      </c>
      <c r="G35">
        <v>-1545</v>
      </c>
      <c r="H35">
        <f t="shared" si="1"/>
        <v>939</v>
      </c>
      <c r="I35">
        <f t="shared" si="2"/>
        <v>34</v>
      </c>
      <c r="J35">
        <f t="shared" si="3"/>
        <v>0.97441145833336407</v>
      </c>
      <c r="K35">
        <f t="shared" si="4"/>
        <v>23.159678666666665</v>
      </c>
      <c r="L35">
        <f t="shared" si="5"/>
        <v>14.098085833333336</v>
      </c>
      <c r="M35">
        <f t="shared" si="6"/>
        <v>0.18482482083333451</v>
      </c>
      <c r="N35">
        <f t="shared" si="11"/>
        <v>0.67811616666666907</v>
      </c>
      <c r="O35">
        <f t="shared" si="12"/>
        <v>0.39151499999999828</v>
      </c>
      <c r="P35">
        <f t="shared" si="7"/>
        <v>11</v>
      </c>
      <c r="Q35">
        <f t="shared" si="8"/>
        <v>17</v>
      </c>
      <c r="R35">
        <f t="shared" si="9"/>
        <v>13</v>
      </c>
      <c r="S35">
        <f t="shared" si="10"/>
        <v>754</v>
      </c>
    </row>
    <row r="36" spans="1:19" x14ac:dyDescent="0.45">
      <c r="A36">
        <v>59</v>
      </c>
      <c r="B36">
        <v>-29</v>
      </c>
      <c r="C36">
        <v>59.12291997083333</v>
      </c>
      <c r="D36">
        <v>72.481562499999995</v>
      </c>
      <c r="E36">
        <v>72.039904166666673</v>
      </c>
      <c r="F36">
        <v>4307</v>
      </c>
      <c r="G36">
        <v>-1532</v>
      </c>
      <c r="H36">
        <f t="shared" si="1"/>
        <v>905</v>
      </c>
      <c r="I36">
        <f t="shared" si="2"/>
        <v>34</v>
      </c>
      <c r="J36">
        <f t="shared" si="3"/>
        <v>0.78958663750002955</v>
      </c>
      <c r="K36">
        <f t="shared" si="4"/>
        <v>22.481562499999995</v>
      </c>
      <c r="L36">
        <f t="shared" si="5"/>
        <v>13.706570833333338</v>
      </c>
      <c r="M36">
        <f t="shared" si="6"/>
        <v>0.14253259583333033</v>
      </c>
      <c r="N36">
        <f t="shared" si="11"/>
        <v>0.70212916666666558</v>
      </c>
      <c r="O36">
        <f t="shared" si="12"/>
        <v>0.37171750000000259</v>
      </c>
      <c r="P36">
        <f t="shared" si="7"/>
        <v>12</v>
      </c>
      <c r="Q36">
        <f t="shared" si="8"/>
        <v>17</v>
      </c>
      <c r="R36">
        <f t="shared" si="9"/>
        <v>15</v>
      </c>
      <c r="S36">
        <f t="shared" si="10"/>
        <v>741</v>
      </c>
    </row>
    <row r="37" spans="1:19" x14ac:dyDescent="0.45">
      <c r="A37">
        <v>60</v>
      </c>
      <c r="B37">
        <v>-30</v>
      </c>
      <c r="C37">
        <v>58.980387374999999</v>
      </c>
      <c r="D37">
        <v>71.77943333333333</v>
      </c>
      <c r="E37">
        <v>71.668186666666671</v>
      </c>
      <c r="F37">
        <v>4341</v>
      </c>
      <c r="G37">
        <v>-1517</v>
      </c>
      <c r="H37">
        <f t="shared" si="1"/>
        <v>871</v>
      </c>
      <c r="I37">
        <f t="shared" si="2"/>
        <v>28</v>
      </c>
      <c r="J37">
        <f t="shared" si="3"/>
        <v>0.64705404166669922</v>
      </c>
      <c r="K37">
        <f t="shared" si="4"/>
        <v>21.77943333333333</v>
      </c>
      <c r="L37">
        <f t="shared" si="5"/>
        <v>13.334853333333335</v>
      </c>
      <c r="M37">
        <f t="shared" si="6"/>
        <v>0.12126779166666779</v>
      </c>
      <c r="N37">
        <f t="shared" si="11"/>
        <v>0.75513333333333321</v>
      </c>
      <c r="O37">
        <f t="shared" si="12"/>
        <v>0.34604174999999771</v>
      </c>
      <c r="P37">
        <f t="shared" si="7"/>
        <v>13</v>
      </c>
      <c r="Q37">
        <f t="shared" si="8"/>
        <v>14</v>
      </c>
      <c r="R37">
        <f t="shared" si="9"/>
        <v>15</v>
      </c>
      <c r="S37">
        <f t="shared" si="10"/>
        <v>726</v>
      </c>
    </row>
    <row r="38" spans="1:19" x14ac:dyDescent="0.45">
      <c r="A38">
        <v>61</v>
      </c>
      <c r="B38">
        <v>-31</v>
      </c>
      <c r="C38">
        <v>58.859119583333332</v>
      </c>
      <c r="D38">
        <v>71.024299999999997</v>
      </c>
      <c r="E38">
        <v>71.322144916666673</v>
      </c>
      <c r="F38">
        <v>4369</v>
      </c>
      <c r="G38">
        <v>-1502</v>
      </c>
      <c r="H38">
        <f t="shared" si="1"/>
        <v>843</v>
      </c>
      <c r="I38">
        <f t="shared" si="2"/>
        <v>28</v>
      </c>
      <c r="J38">
        <f t="shared" si="3"/>
        <v>0.52578625000003143</v>
      </c>
      <c r="K38">
        <f t="shared" si="4"/>
        <v>21.024299999999997</v>
      </c>
      <c r="L38">
        <f t="shared" si="5"/>
        <v>12.988811583333337</v>
      </c>
      <c r="M38">
        <f t="shared" si="6"/>
        <v>0.10592416666666793</v>
      </c>
      <c r="N38">
        <f t="shared" si="11"/>
        <v>0.75380833333332475</v>
      </c>
      <c r="O38">
        <f t="shared" si="12"/>
        <v>0.33925658333333786</v>
      </c>
      <c r="P38">
        <f t="shared" si="7"/>
        <v>14</v>
      </c>
      <c r="Q38">
        <f t="shared" si="8"/>
        <v>14</v>
      </c>
      <c r="R38">
        <f t="shared" si="9"/>
        <v>12</v>
      </c>
      <c r="S38">
        <f t="shared" si="10"/>
        <v>711</v>
      </c>
    </row>
    <row r="39" spans="1:19" x14ac:dyDescent="0.45">
      <c r="A39">
        <v>62</v>
      </c>
      <c r="B39">
        <v>-32</v>
      </c>
      <c r="C39">
        <v>58.753195416666664</v>
      </c>
      <c r="D39">
        <v>70.270491666666672</v>
      </c>
      <c r="E39">
        <v>70.982888333333335</v>
      </c>
      <c r="F39">
        <v>4397</v>
      </c>
      <c r="G39">
        <v>-1490</v>
      </c>
      <c r="H39">
        <f t="shared" si="1"/>
        <v>815</v>
      </c>
      <c r="I39">
        <f t="shared" si="2"/>
        <v>35</v>
      </c>
      <c r="J39">
        <f t="shared" si="3"/>
        <v>0.4198620833333635</v>
      </c>
      <c r="K39">
        <f t="shared" si="4"/>
        <v>20.270491666666672</v>
      </c>
      <c r="L39">
        <f t="shared" si="5"/>
        <v>12.649554999999999</v>
      </c>
      <c r="M39">
        <f t="shared" si="6"/>
        <v>9.5707083333330445E-2</v>
      </c>
      <c r="N39">
        <f t="shared" si="11"/>
        <v>0.74918875000000185</v>
      </c>
      <c r="O39">
        <f t="shared" si="12"/>
        <v>0.32795375000000604</v>
      </c>
      <c r="P39">
        <f t="shared" si="7"/>
        <v>15</v>
      </c>
      <c r="Q39">
        <f t="shared" si="8"/>
        <v>17.5</v>
      </c>
      <c r="R39">
        <f t="shared" si="9"/>
        <v>14</v>
      </c>
      <c r="S39">
        <f t="shared" si="10"/>
        <v>699</v>
      </c>
    </row>
    <row r="40" spans="1:19" x14ac:dyDescent="0.45">
      <c r="A40">
        <v>63</v>
      </c>
      <c r="B40">
        <v>-33</v>
      </c>
      <c r="C40">
        <v>58.657488333333333</v>
      </c>
      <c r="D40">
        <v>69.52130291666667</v>
      </c>
      <c r="E40">
        <v>70.654934583333329</v>
      </c>
      <c r="F40">
        <v>4432</v>
      </c>
      <c r="G40">
        <v>-1476</v>
      </c>
      <c r="H40">
        <f t="shared" si="1"/>
        <v>780</v>
      </c>
      <c r="I40">
        <f t="shared" si="2"/>
        <v>25</v>
      </c>
      <c r="J40">
        <f t="shared" si="3"/>
        <v>0.32415500000003306</v>
      </c>
      <c r="K40">
        <f t="shared" si="4"/>
        <v>19.52130291666667</v>
      </c>
      <c r="L40">
        <f t="shared" si="5"/>
        <v>12.321601249999993</v>
      </c>
      <c r="M40">
        <f t="shared" si="6"/>
        <v>8.4820833333331791E-2</v>
      </c>
      <c r="N40">
        <f t="shared" si="11"/>
        <v>0.74984833333334677</v>
      </c>
      <c r="O40">
        <f t="shared" si="12"/>
        <v>0.30665499999999213</v>
      </c>
      <c r="P40">
        <f t="shared" si="7"/>
        <v>16</v>
      </c>
      <c r="Q40">
        <f t="shared" si="8"/>
        <v>12.5</v>
      </c>
      <c r="R40">
        <f t="shared" si="9"/>
        <v>14</v>
      </c>
      <c r="S40">
        <f t="shared" si="10"/>
        <v>685</v>
      </c>
    </row>
    <row r="41" spans="1:19" x14ac:dyDescent="0.45">
      <c r="A41">
        <v>64</v>
      </c>
      <c r="B41">
        <v>-34</v>
      </c>
      <c r="C41">
        <v>58.572667500000001</v>
      </c>
      <c r="D41">
        <v>68.771454583333323</v>
      </c>
      <c r="E41">
        <v>70.348279583333337</v>
      </c>
      <c r="F41">
        <v>4457</v>
      </c>
      <c r="G41">
        <v>-1462</v>
      </c>
      <c r="H41">
        <f t="shared" si="1"/>
        <v>755</v>
      </c>
      <c r="I41">
        <f t="shared" si="2"/>
        <v>26</v>
      </c>
      <c r="J41">
        <f t="shared" si="3"/>
        <v>0.23933416666670126</v>
      </c>
      <c r="K41">
        <f t="shared" si="4"/>
        <v>18.771454583333323</v>
      </c>
      <c r="L41">
        <f t="shared" si="5"/>
        <v>12.014946250000001</v>
      </c>
      <c r="M41">
        <f t="shared" si="6"/>
        <v>7.0706666666673357E-2</v>
      </c>
      <c r="N41">
        <f t="shared" si="11"/>
        <v>0.74637791666665976</v>
      </c>
      <c r="O41">
        <f t="shared" si="12"/>
        <v>0.3057893333333368</v>
      </c>
      <c r="P41">
        <f t="shared" si="7"/>
        <v>17</v>
      </c>
      <c r="Q41">
        <f t="shared" si="8"/>
        <v>13</v>
      </c>
      <c r="R41">
        <f t="shared" si="9"/>
        <v>11</v>
      </c>
      <c r="S41">
        <f t="shared" si="10"/>
        <v>671</v>
      </c>
    </row>
    <row r="42" spans="1:19" x14ac:dyDescent="0.45">
      <c r="A42">
        <v>65</v>
      </c>
      <c r="B42">
        <v>-35</v>
      </c>
      <c r="C42">
        <v>58.501960833333328</v>
      </c>
      <c r="D42">
        <v>68.025076666666664</v>
      </c>
      <c r="E42">
        <v>70.04249025</v>
      </c>
      <c r="F42">
        <v>4483</v>
      </c>
      <c r="G42">
        <v>-1451</v>
      </c>
      <c r="H42">
        <f t="shared" si="1"/>
        <v>729</v>
      </c>
      <c r="I42">
        <f t="shared" si="2"/>
        <v>37</v>
      </c>
      <c r="J42">
        <f t="shared" si="3"/>
        <v>0.16862750000002791</v>
      </c>
      <c r="K42">
        <f t="shared" si="4"/>
        <v>18.025076666666664</v>
      </c>
      <c r="L42">
        <f t="shared" si="5"/>
        <v>11.709156916666664</v>
      </c>
      <c r="M42">
        <f t="shared" si="6"/>
        <v>6.0504166666667913E-2</v>
      </c>
      <c r="N42">
        <f t="shared" si="11"/>
        <v>0.71558500000000436</v>
      </c>
      <c r="O42">
        <f t="shared" si="12"/>
        <v>0.28362887500000511</v>
      </c>
      <c r="P42">
        <f t="shared" si="7"/>
        <v>18</v>
      </c>
      <c r="Q42">
        <f t="shared" si="8"/>
        <v>18.5</v>
      </c>
      <c r="R42">
        <f t="shared" si="9"/>
        <v>15</v>
      </c>
      <c r="S42">
        <f t="shared" si="10"/>
        <v>660</v>
      </c>
    </row>
    <row r="43" spans="1:19" x14ac:dyDescent="0.45">
      <c r="A43">
        <v>66</v>
      </c>
      <c r="B43">
        <v>-36</v>
      </c>
      <c r="C43">
        <v>58.44145666666666</v>
      </c>
      <c r="D43">
        <v>67.309491666666659</v>
      </c>
      <c r="E43">
        <v>69.758861374999995</v>
      </c>
      <c r="F43">
        <v>4520</v>
      </c>
      <c r="G43">
        <v>-1436</v>
      </c>
      <c r="H43">
        <f t="shared" si="1"/>
        <v>692</v>
      </c>
      <c r="I43">
        <f t="shared" si="2"/>
        <v>20</v>
      </c>
      <c r="J43">
        <f t="shared" si="3"/>
        <v>0.10812333333335999</v>
      </c>
      <c r="K43">
        <f t="shared" si="4"/>
        <v>17.309491666666659</v>
      </c>
      <c r="L43">
        <f t="shared" si="5"/>
        <v>11.425528041666659</v>
      </c>
      <c r="M43">
        <f t="shared" si="6"/>
        <v>4.7477874999984238E-2</v>
      </c>
      <c r="N43">
        <f t="shared" si="11"/>
        <v>0.63924583333331952</v>
      </c>
      <c r="O43">
        <f t="shared" si="12"/>
        <v>0.27249470833334044</v>
      </c>
      <c r="P43">
        <f t="shared" si="7"/>
        <v>19</v>
      </c>
      <c r="Q43">
        <f t="shared" si="8"/>
        <v>10</v>
      </c>
      <c r="R43">
        <f t="shared" si="9"/>
        <v>14</v>
      </c>
      <c r="S43">
        <f t="shared" si="10"/>
        <v>645</v>
      </c>
    </row>
    <row r="44" spans="1:19" x14ac:dyDescent="0.45">
      <c r="A44">
        <v>67</v>
      </c>
      <c r="B44">
        <v>-37</v>
      </c>
      <c r="C44">
        <v>58.393978791666676</v>
      </c>
      <c r="D44">
        <v>66.67024583333334</v>
      </c>
      <c r="E44">
        <v>69.486366666666655</v>
      </c>
      <c r="F44">
        <v>4540</v>
      </c>
      <c r="G44">
        <v>-1422</v>
      </c>
      <c r="H44">
        <f t="shared" si="1"/>
        <v>672</v>
      </c>
      <c r="I44">
        <f t="shared" si="2"/>
        <v>22</v>
      </c>
      <c r="J44">
        <f t="shared" si="3"/>
        <v>6.0645458333375757E-2</v>
      </c>
      <c r="K44">
        <f t="shared" si="4"/>
        <v>16.67024583333334</v>
      </c>
      <c r="L44">
        <f t="shared" si="5"/>
        <v>11.153033333333319</v>
      </c>
      <c r="M44">
        <f t="shared" si="6"/>
        <v>3.3372795833336966E-2</v>
      </c>
      <c r="N44">
        <f t="shared" si="11"/>
        <v>0.64524583333334817</v>
      </c>
      <c r="O44">
        <f t="shared" si="12"/>
        <v>0.26001249999998777</v>
      </c>
      <c r="P44">
        <f t="shared" si="7"/>
        <v>20</v>
      </c>
      <c r="Q44">
        <f t="shared" si="8"/>
        <v>11</v>
      </c>
      <c r="R44">
        <f t="shared" si="9"/>
        <v>8</v>
      </c>
      <c r="S44">
        <f t="shared" si="10"/>
        <v>631</v>
      </c>
    </row>
    <row r="45" spans="1:19" x14ac:dyDescent="0.45">
      <c r="A45">
        <v>68</v>
      </c>
      <c r="B45">
        <v>-38</v>
      </c>
      <c r="C45">
        <v>58.360605995833339</v>
      </c>
      <c r="D45">
        <v>66.024999999999991</v>
      </c>
      <c r="E45">
        <v>69.226354166666667</v>
      </c>
      <c r="F45">
        <v>4562</v>
      </c>
      <c r="G45">
        <v>-1414</v>
      </c>
      <c r="H45">
        <f t="shared" si="1"/>
        <v>650</v>
      </c>
      <c r="I45">
        <f t="shared" si="2"/>
        <v>27</v>
      </c>
      <c r="J45">
        <f t="shared" si="3"/>
        <v>2.7272662500038791E-2</v>
      </c>
      <c r="K45">
        <f t="shared" si="4"/>
        <v>16.024999999999991</v>
      </c>
      <c r="L45">
        <f t="shared" si="5"/>
        <v>10.893020833333331</v>
      </c>
      <c r="M45">
        <f t="shared" si="6"/>
        <v>1.7455162500006338E-2</v>
      </c>
      <c r="N45">
        <f t="shared" si="11"/>
        <v>0.65943624999999884</v>
      </c>
      <c r="O45">
        <f t="shared" si="12"/>
        <v>0.25969583333333901</v>
      </c>
      <c r="P45">
        <f t="shared" si="7"/>
        <v>21</v>
      </c>
      <c r="Q45">
        <f t="shared" si="8"/>
        <v>13.5</v>
      </c>
      <c r="R45">
        <f t="shared" si="9"/>
        <v>17</v>
      </c>
      <c r="S45">
        <f t="shared" si="10"/>
        <v>623</v>
      </c>
    </row>
    <row r="46" spans="1:19" x14ac:dyDescent="0.45">
      <c r="A46">
        <v>69</v>
      </c>
      <c r="B46">
        <v>-39</v>
      </c>
      <c r="C46">
        <v>58.343150833333333</v>
      </c>
      <c r="D46">
        <v>65.365563749999993</v>
      </c>
      <c r="E46">
        <v>68.966658333333328</v>
      </c>
      <c r="F46">
        <v>4589</v>
      </c>
      <c r="G46">
        <v>-1397</v>
      </c>
      <c r="H46">
        <f t="shared" si="1"/>
        <v>623</v>
      </c>
      <c r="I46">
        <f t="shared" si="2"/>
        <v>17</v>
      </c>
      <c r="J46">
        <f t="shared" si="3"/>
        <v>9.817500000032453E-3</v>
      </c>
      <c r="K46">
        <f t="shared" si="4"/>
        <v>15.365563749999993</v>
      </c>
      <c r="L46">
        <f t="shared" si="5"/>
        <v>10.633324999999992</v>
      </c>
      <c r="M46">
        <f t="shared" si="6"/>
        <v>7.8128874999947584E-3</v>
      </c>
      <c r="N46">
        <f t="shared" si="11"/>
        <v>0.66168887499999585</v>
      </c>
      <c r="O46">
        <f t="shared" si="12"/>
        <v>0.2511999999999972</v>
      </c>
      <c r="P46">
        <f t="shared" si="7"/>
        <v>22</v>
      </c>
      <c r="Q46">
        <f t="shared" si="8"/>
        <v>8.5</v>
      </c>
      <c r="R46">
        <f t="shared" si="9"/>
        <v>15</v>
      </c>
      <c r="S46">
        <f t="shared" si="10"/>
        <v>606</v>
      </c>
    </row>
    <row r="47" spans="1:19" x14ac:dyDescent="0.45">
      <c r="A47">
        <v>70</v>
      </c>
      <c r="B47">
        <v>-40</v>
      </c>
      <c r="C47">
        <v>58.335337945833338</v>
      </c>
      <c r="D47">
        <v>64.703874874999997</v>
      </c>
      <c r="E47">
        <v>68.715458333333331</v>
      </c>
      <c r="F47">
        <v>4606</v>
      </c>
      <c r="G47">
        <v>-1382</v>
      </c>
      <c r="H47">
        <f t="shared" si="1"/>
        <v>606</v>
      </c>
      <c r="I47">
        <f t="shared" si="2"/>
        <v>112</v>
      </c>
      <c r="J47">
        <f t="shared" si="3"/>
        <v>2.0046125000376946E-3</v>
      </c>
      <c r="K47">
        <f t="shared" si="4"/>
        <v>14.703874874999997</v>
      </c>
      <c r="L47">
        <f t="shared" si="5"/>
        <v>10.382124999999995</v>
      </c>
      <c r="M47">
        <f t="shared" si="6"/>
        <v>2.0046125000021675E-3</v>
      </c>
      <c r="N47">
        <f t="shared" si="11"/>
        <v>2.8161298750000014</v>
      </c>
      <c r="O47">
        <f t="shared" si="12"/>
        <v>1.1482395833333214</v>
      </c>
      <c r="P47">
        <f t="shared" si="7"/>
        <v>23</v>
      </c>
      <c r="Q47">
        <f t="shared" si="8"/>
        <v>56</v>
      </c>
      <c r="R47">
        <f t="shared" si="9"/>
        <v>101</v>
      </c>
      <c r="S47">
        <f t="shared" si="10"/>
        <v>591</v>
      </c>
    </row>
    <row r="48" spans="1:19" x14ac:dyDescent="0.45">
      <c r="A48">
        <v>75</v>
      </c>
      <c r="B48">
        <v>-45</v>
      </c>
      <c r="C48">
        <v>58.333333333333336</v>
      </c>
      <c r="D48">
        <v>61.887744999999995</v>
      </c>
      <c r="E48">
        <v>67.567218750000009</v>
      </c>
      <c r="F48">
        <v>4718</v>
      </c>
      <c r="G48">
        <v>-1281</v>
      </c>
      <c r="H48">
        <f t="shared" si="1"/>
        <v>494</v>
      </c>
      <c r="I48">
        <f t="shared" si="2"/>
        <v>89</v>
      </c>
      <c r="J48">
        <f t="shared" si="3"/>
        <v>0</v>
      </c>
      <c r="K48">
        <f t="shared" si="4"/>
        <v>11.887744999999995</v>
      </c>
      <c r="L48">
        <f t="shared" si="5"/>
        <v>9.2338854166666735</v>
      </c>
      <c r="M48">
        <f t="shared" si="6"/>
        <v>0</v>
      </c>
      <c r="N48">
        <f t="shared" si="11"/>
        <v>2.9844608333333227</v>
      </c>
      <c r="O48">
        <f t="shared" si="12"/>
        <v>0.89545241666667152</v>
      </c>
      <c r="P48">
        <f t="shared" si="7"/>
        <v>28</v>
      </c>
      <c r="Q48">
        <f t="shared" si="8"/>
        <v>44.5</v>
      </c>
      <c r="R48">
        <f t="shared" si="9"/>
        <v>89</v>
      </c>
      <c r="S48">
        <f t="shared" si="10"/>
        <v>490</v>
      </c>
    </row>
    <row r="49" spans="1:19" x14ac:dyDescent="0.45">
      <c r="A49">
        <v>80</v>
      </c>
      <c r="B49">
        <v>-50</v>
      </c>
      <c r="C49">
        <v>58.333333333333336</v>
      </c>
      <c r="D49">
        <v>58.903284166666673</v>
      </c>
      <c r="E49">
        <v>66.671766333333338</v>
      </c>
      <c r="F49">
        <v>4807</v>
      </c>
      <c r="G49">
        <v>-1192</v>
      </c>
      <c r="H49">
        <f t="shared" si="1"/>
        <v>405</v>
      </c>
      <c r="I49">
        <f t="shared" si="2"/>
        <v>83</v>
      </c>
      <c r="J49">
        <f t="shared" si="3"/>
        <v>0</v>
      </c>
      <c r="K49">
        <f t="shared" si="4"/>
        <v>8.9032841666666727</v>
      </c>
      <c r="L49">
        <f t="shared" si="5"/>
        <v>8.338433000000002</v>
      </c>
      <c r="M49">
        <f t="shared" si="6"/>
        <v>0</v>
      </c>
      <c r="N49">
        <f t="shared" si="11"/>
        <v>2.5858419166666735</v>
      </c>
      <c r="O49">
        <f t="shared" si="12"/>
        <v>0.68656133333333003</v>
      </c>
      <c r="P49">
        <f t="shared" si="7"/>
        <v>33</v>
      </c>
      <c r="Q49">
        <f t="shared" si="8"/>
        <v>41.5</v>
      </c>
      <c r="R49">
        <f t="shared" si="9"/>
        <v>92</v>
      </c>
      <c r="S49">
        <f t="shared" si="10"/>
        <v>401</v>
      </c>
    </row>
    <row r="50" spans="1:19" x14ac:dyDescent="0.45">
      <c r="A50">
        <v>85</v>
      </c>
      <c r="B50">
        <v>-55</v>
      </c>
      <c r="C50">
        <v>58.333333333333336</v>
      </c>
      <c r="D50">
        <v>56.317442249999999</v>
      </c>
      <c r="E50">
        <v>65.985205000000008</v>
      </c>
      <c r="F50">
        <v>4890</v>
      </c>
      <c r="G50">
        <v>-1100</v>
      </c>
      <c r="H50">
        <f t="shared" si="1"/>
        <v>322</v>
      </c>
      <c r="I50">
        <f t="shared" si="2"/>
        <v>51</v>
      </c>
      <c r="J50">
        <f t="shared" si="3"/>
        <v>0</v>
      </c>
      <c r="K50">
        <f t="shared" si="4"/>
        <v>6.3174422499999991</v>
      </c>
      <c r="L50">
        <f t="shared" si="5"/>
        <v>7.651871666666672</v>
      </c>
      <c r="M50">
        <f t="shared" si="6"/>
        <v>0</v>
      </c>
      <c r="N50">
        <f t="shared" si="11"/>
        <v>2.2096951666666698</v>
      </c>
      <c r="O50">
        <f t="shared" si="12"/>
        <v>0.66496100000000524</v>
      </c>
      <c r="P50">
        <f t="shared" si="7"/>
        <v>38</v>
      </c>
      <c r="Q50">
        <f t="shared" si="8"/>
        <v>25.5</v>
      </c>
      <c r="R50">
        <f t="shared" si="9"/>
        <v>60</v>
      </c>
      <c r="S50">
        <f t="shared" si="10"/>
        <v>309</v>
      </c>
    </row>
    <row r="51" spans="1:19" x14ac:dyDescent="0.45">
      <c r="A51">
        <v>90</v>
      </c>
      <c r="B51">
        <v>-60</v>
      </c>
      <c r="C51">
        <v>58.333333333333336</v>
      </c>
      <c r="D51">
        <v>54.107747083333329</v>
      </c>
      <c r="E51">
        <v>65.320244000000002</v>
      </c>
      <c r="F51">
        <v>4941</v>
      </c>
      <c r="G51">
        <v>-1040</v>
      </c>
      <c r="H51">
        <f t="shared" si="1"/>
        <v>271</v>
      </c>
      <c r="I51">
        <f t="shared" si="2"/>
        <v>38</v>
      </c>
      <c r="J51">
        <f t="shared" si="3"/>
        <v>0</v>
      </c>
      <c r="K51">
        <f t="shared" si="4"/>
        <v>4.1077470833333294</v>
      </c>
      <c r="L51">
        <f t="shared" si="5"/>
        <v>6.9869106666666667</v>
      </c>
      <c r="M51">
        <f t="shared" si="6"/>
        <v>0</v>
      </c>
      <c r="N51">
        <f t="shared" si="11"/>
        <v>1.5434824999999961</v>
      </c>
      <c r="O51">
        <f t="shared" si="12"/>
        <v>0.79143983333334234</v>
      </c>
      <c r="P51">
        <f t="shared" si="7"/>
        <v>43</v>
      </c>
      <c r="Q51">
        <f t="shared" si="8"/>
        <v>19</v>
      </c>
      <c r="R51">
        <f t="shared" si="9"/>
        <v>30</v>
      </c>
      <c r="S51">
        <f t="shared" si="10"/>
        <v>249</v>
      </c>
    </row>
    <row r="52" spans="1:19" x14ac:dyDescent="0.45">
      <c r="A52">
        <v>95</v>
      </c>
      <c r="B52">
        <v>-65</v>
      </c>
      <c r="C52">
        <v>58.333333333333336</v>
      </c>
      <c r="D52">
        <v>52.564264583333333</v>
      </c>
      <c r="E52">
        <v>64.52880416666666</v>
      </c>
      <c r="F52">
        <v>4979</v>
      </c>
      <c r="G52">
        <v>-1010</v>
      </c>
      <c r="H52">
        <f t="shared" si="1"/>
        <v>233</v>
      </c>
      <c r="I52">
        <f t="shared" si="2"/>
        <v>34</v>
      </c>
      <c r="J52">
        <f t="shared" si="3"/>
        <v>0</v>
      </c>
      <c r="K52">
        <f t="shared" si="4"/>
        <v>2.5642645833333333</v>
      </c>
      <c r="L52">
        <f t="shared" si="5"/>
        <v>6.1954708333333244</v>
      </c>
      <c r="M52">
        <f t="shared" si="6"/>
        <v>0</v>
      </c>
      <c r="N52">
        <f t="shared" si="11"/>
        <v>1.2168166666666735</v>
      </c>
      <c r="O52">
        <f t="shared" si="12"/>
        <v>0.76737083333332379</v>
      </c>
      <c r="P52">
        <f t="shared" si="7"/>
        <v>48</v>
      </c>
      <c r="Q52">
        <f t="shared" si="8"/>
        <v>17</v>
      </c>
      <c r="R52">
        <f t="shared" si="9"/>
        <v>27</v>
      </c>
      <c r="S52">
        <f t="shared" si="10"/>
        <v>219</v>
      </c>
    </row>
    <row r="53" spans="1:19" x14ac:dyDescent="0.45">
      <c r="A53">
        <v>100</v>
      </c>
      <c r="B53">
        <v>-70</v>
      </c>
      <c r="C53">
        <v>58.333333333333336</v>
      </c>
      <c r="D53">
        <v>51.34744791666666</v>
      </c>
      <c r="E53">
        <v>63.761433333333336</v>
      </c>
      <c r="F53">
        <v>5013</v>
      </c>
      <c r="G53">
        <v>-983</v>
      </c>
      <c r="H53">
        <f t="shared" si="1"/>
        <v>199</v>
      </c>
      <c r="I53">
        <f t="shared" si="2"/>
        <v>34</v>
      </c>
      <c r="J53">
        <f t="shared" si="3"/>
        <v>0</v>
      </c>
      <c r="K53">
        <f t="shared" si="4"/>
        <v>1.3474479166666598</v>
      </c>
      <c r="L53">
        <f t="shared" si="5"/>
        <v>5.4281000000000006</v>
      </c>
      <c r="M53">
        <f t="shared" si="6"/>
        <v>0</v>
      </c>
      <c r="N53">
        <f t="shared" si="11"/>
        <v>0.80505870249999845</v>
      </c>
      <c r="O53">
        <f t="shared" si="12"/>
        <v>0.74168333333332725</v>
      </c>
      <c r="P53">
        <f t="shared" si="7"/>
        <v>53</v>
      </c>
      <c r="Q53">
        <f t="shared" si="8"/>
        <v>17</v>
      </c>
      <c r="R53">
        <f t="shared" si="9"/>
        <v>30</v>
      </c>
      <c r="S53">
        <f t="shared" si="10"/>
        <v>192</v>
      </c>
    </row>
    <row r="54" spans="1:19" x14ac:dyDescent="0.45">
      <c r="A54">
        <v>105</v>
      </c>
      <c r="B54">
        <v>-75</v>
      </c>
      <c r="C54">
        <v>58.333333333333336</v>
      </c>
      <c r="D54">
        <v>50.542389214166661</v>
      </c>
      <c r="E54">
        <v>63.019750000000009</v>
      </c>
      <c r="F54">
        <v>5047</v>
      </c>
      <c r="G54">
        <v>-953</v>
      </c>
      <c r="H54">
        <f t="shared" si="1"/>
        <v>165</v>
      </c>
      <c r="I54">
        <f t="shared" si="2"/>
        <v>30</v>
      </c>
      <c r="J54">
        <f t="shared" si="3"/>
        <v>0</v>
      </c>
      <c r="K54">
        <f t="shared" si="4"/>
        <v>0.5423892141666613</v>
      </c>
      <c r="L54">
        <f t="shared" si="5"/>
        <v>4.6864166666666733</v>
      </c>
      <c r="M54">
        <f t="shared" si="6"/>
        <v>0</v>
      </c>
      <c r="N54">
        <f t="shared" si="11"/>
        <v>0.42246471416665798</v>
      </c>
      <c r="O54">
        <f t="shared" si="12"/>
        <v>0.71675833333334538</v>
      </c>
      <c r="P54">
        <f t="shared" si="7"/>
        <v>58</v>
      </c>
      <c r="Q54">
        <f t="shared" si="8"/>
        <v>15</v>
      </c>
      <c r="R54">
        <f t="shared" si="9"/>
        <v>25</v>
      </c>
      <c r="S54">
        <f t="shared" si="10"/>
        <v>162</v>
      </c>
    </row>
    <row r="55" spans="1:19" x14ac:dyDescent="0.45">
      <c r="A55">
        <v>110</v>
      </c>
      <c r="B55">
        <v>-80</v>
      </c>
      <c r="C55">
        <v>58.333333333333336</v>
      </c>
      <c r="D55">
        <v>50.119924500000003</v>
      </c>
      <c r="E55">
        <v>62.302991666666664</v>
      </c>
      <c r="F55">
        <v>5077</v>
      </c>
      <c r="G55">
        <v>-928</v>
      </c>
      <c r="H55">
        <f t="shared" si="1"/>
        <v>135</v>
      </c>
      <c r="I55">
        <f t="shared" si="2"/>
        <v>26</v>
      </c>
      <c r="J55">
        <f t="shared" si="3"/>
        <v>0</v>
      </c>
      <c r="K55">
        <f t="shared" si="4"/>
        <v>0.11992450000000332</v>
      </c>
      <c r="L55">
        <f t="shared" si="5"/>
        <v>3.969658333333328</v>
      </c>
      <c r="M55">
        <f t="shared" si="6"/>
        <v>0</v>
      </c>
      <c r="N55">
        <f t="shared" si="11"/>
        <v>0.117352391666671</v>
      </c>
      <c r="O55">
        <f t="shared" si="12"/>
        <v>0.82209333333332779</v>
      </c>
      <c r="P55">
        <f t="shared" si="7"/>
        <v>63</v>
      </c>
      <c r="Q55">
        <f t="shared" si="8"/>
        <v>13</v>
      </c>
      <c r="R55">
        <f t="shared" si="9"/>
        <v>21</v>
      </c>
      <c r="S55">
        <f t="shared" si="10"/>
        <v>137</v>
      </c>
    </row>
    <row r="56" spans="1:19" x14ac:dyDescent="0.45">
      <c r="A56">
        <v>115</v>
      </c>
      <c r="B56">
        <v>-85</v>
      </c>
      <c r="C56">
        <v>58.333333333333336</v>
      </c>
      <c r="D56">
        <v>50.002572108333332</v>
      </c>
      <c r="E56">
        <v>61.480898333333336</v>
      </c>
      <c r="F56">
        <v>5103</v>
      </c>
      <c r="G56">
        <v>-907</v>
      </c>
      <c r="H56">
        <f t="shared" si="1"/>
        <v>109</v>
      </c>
      <c r="I56">
        <f t="shared" si="2"/>
        <v>22</v>
      </c>
      <c r="J56">
        <f t="shared" si="3"/>
        <v>0</v>
      </c>
      <c r="K56">
        <f t="shared" si="4"/>
        <v>2.5721083333323236E-3</v>
      </c>
      <c r="L56">
        <f t="shared" si="5"/>
        <v>3.1475650000000002</v>
      </c>
      <c r="M56">
        <f t="shared" si="6"/>
        <v>0</v>
      </c>
      <c r="N56">
        <f t="shared" si="11"/>
        <v>2.5721083333323236E-3</v>
      </c>
      <c r="O56">
        <f t="shared" si="12"/>
        <v>0.88754313558332854</v>
      </c>
      <c r="P56">
        <f t="shared" si="7"/>
        <v>68</v>
      </c>
      <c r="Q56">
        <f t="shared" si="8"/>
        <v>11</v>
      </c>
      <c r="R56">
        <f t="shared" si="9"/>
        <v>23</v>
      </c>
      <c r="S56">
        <f t="shared" si="10"/>
        <v>116</v>
      </c>
    </row>
    <row r="57" spans="1:19" x14ac:dyDescent="0.45">
      <c r="A57">
        <v>120</v>
      </c>
      <c r="B57">
        <v>-90</v>
      </c>
      <c r="C57">
        <v>58.333333333333336</v>
      </c>
      <c r="D57">
        <v>50</v>
      </c>
      <c r="E57">
        <v>60.593355197750007</v>
      </c>
      <c r="F57">
        <v>5125</v>
      </c>
      <c r="G57">
        <v>-884</v>
      </c>
      <c r="H57">
        <f t="shared" si="1"/>
        <v>87</v>
      </c>
      <c r="I57">
        <f t="shared" si="2"/>
        <v>15</v>
      </c>
      <c r="J57">
        <f t="shared" si="3"/>
        <v>0</v>
      </c>
      <c r="K57">
        <f t="shared" si="4"/>
        <v>0</v>
      </c>
      <c r="L57">
        <f t="shared" si="5"/>
        <v>2.2600218644166716</v>
      </c>
      <c r="M57">
        <f t="shared" si="6"/>
        <v>0</v>
      </c>
      <c r="N57">
        <f t="shared" si="11"/>
        <v>0</v>
      </c>
      <c r="O57">
        <f t="shared" si="12"/>
        <v>0.60709686441667543</v>
      </c>
      <c r="P57">
        <f t="shared" si="7"/>
        <v>73</v>
      </c>
      <c r="Q57">
        <f t="shared" si="8"/>
        <v>7.5</v>
      </c>
      <c r="R57">
        <f t="shared" si="9"/>
        <v>20</v>
      </c>
      <c r="S57">
        <f t="shared" si="10"/>
        <v>93</v>
      </c>
    </row>
    <row r="58" spans="1:19" x14ac:dyDescent="0.45">
      <c r="A58">
        <v>125</v>
      </c>
      <c r="B58">
        <v>-95</v>
      </c>
      <c r="C58">
        <v>58.333333333333336</v>
      </c>
      <c r="D58">
        <v>50</v>
      </c>
      <c r="E58">
        <v>59.986258333333332</v>
      </c>
      <c r="F58">
        <v>5140</v>
      </c>
      <c r="G58">
        <v>-864</v>
      </c>
      <c r="H58">
        <f t="shared" si="1"/>
        <v>72</v>
      </c>
      <c r="I58">
        <f t="shared" si="2"/>
        <v>10</v>
      </c>
      <c r="J58">
        <f t="shared" si="3"/>
        <v>0</v>
      </c>
      <c r="K58">
        <f t="shared" si="4"/>
        <v>0</v>
      </c>
      <c r="L58">
        <f t="shared" si="5"/>
        <v>1.6529249999999962</v>
      </c>
      <c r="M58">
        <f t="shared" si="6"/>
        <v>0</v>
      </c>
      <c r="N58">
        <f t="shared" si="11"/>
        <v>0</v>
      </c>
      <c r="O58">
        <f t="shared" si="12"/>
        <v>0.54603749999998996</v>
      </c>
      <c r="P58">
        <f t="shared" si="7"/>
        <v>78</v>
      </c>
      <c r="Q58">
        <f t="shared" si="8"/>
        <v>5</v>
      </c>
      <c r="R58">
        <f t="shared" si="9"/>
        <v>16</v>
      </c>
      <c r="S58">
        <f t="shared" si="10"/>
        <v>73</v>
      </c>
    </row>
    <row r="59" spans="1:19" x14ac:dyDescent="0.45">
      <c r="A59">
        <v>130</v>
      </c>
      <c r="B59">
        <v>-100</v>
      </c>
      <c r="C59">
        <v>58.333333333333336</v>
      </c>
      <c r="D59">
        <v>50</v>
      </c>
      <c r="E59">
        <v>59.440220833333342</v>
      </c>
      <c r="F59">
        <v>5150</v>
      </c>
      <c r="G59">
        <v>-848</v>
      </c>
      <c r="H59">
        <f t="shared" si="1"/>
        <v>62</v>
      </c>
      <c r="I59">
        <f t="shared" si="2"/>
        <v>10</v>
      </c>
      <c r="J59">
        <f t="shared" si="3"/>
        <v>0</v>
      </c>
      <c r="K59">
        <f t="shared" si="4"/>
        <v>0</v>
      </c>
      <c r="L59">
        <f t="shared" si="5"/>
        <v>1.1068875000000062</v>
      </c>
      <c r="M59">
        <f t="shared" si="6"/>
        <v>0</v>
      </c>
      <c r="N59">
        <f t="shared" si="11"/>
        <v>0</v>
      </c>
      <c r="O59">
        <f t="shared" si="12"/>
        <v>0.47893750000000779</v>
      </c>
      <c r="P59">
        <f t="shared" si="7"/>
        <v>83</v>
      </c>
      <c r="Q59">
        <f t="shared" si="8"/>
        <v>5</v>
      </c>
      <c r="R59">
        <f t="shared" si="9"/>
        <v>15</v>
      </c>
      <c r="S59">
        <f t="shared" si="10"/>
        <v>57</v>
      </c>
    </row>
    <row r="60" spans="1:19" x14ac:dyDescent="0.45">
      <c r="A60">
        <v>135</v>
      </c>
      <c r="B60">
        <v>-105</v>
      </c>
      <c r="C60">
        <v>58.333333333333336</v>
      </c>
      <c r="D60">
        <v>50</v>
      </c>
      <c r="E60">
        <v>58.961283333333334</v>
      </c>
      <c r="F60">
        <v>5160</v>
      </c>
      <c r="G60">
        <v>-833</v>
      </c>
      <c r="H60">
        <f t="shared" si="1"/>
        <v>52</v>
      </c>
      <c r="I60">
        <f t="shared" si="2"/>
        <v>6</v>
      </c>
      <c r="J60">
        <f t="shared" si="3"/>
        <v>0</v>
      </c>
      <c r="K60">
        <f t="shared" si="4"/>
        <v>0</v>
      </c>
      <c r="L60">
        <f t="shared" si="5"/>
        <v>0.62794999999999845</v>
      </c>
      <c r="M60">
        <f t="shared" si="6"/>
        <v>0</v>
      </c>
      <c r="N60">
        <f t="shared" si="11"/>
        <v>0</v>
      </c>
      <c r="O60">
        <f t="shared" si="12"/>
        <v>0.41331625000000116</v>
      </c>
      <c r="P60">
        <f t="shared" si="7"/>
        <v>88</v>
      </c>
      <c r="Q60">
        <f t="shared" si="8"/>
        <v>3</v>
      </c>
      <c r="R60">
        <f t="shared" si="9"/>
        <v>10</v>
      </c>
      <c r="S60">
        <f t="shared" si="10"/>
        <v>42</v>
      </c>
    </row>
    <row r="61" spans="1:19" x14ac:dyDescent="0.45">
      <c r="A61">
        <v>140</v>
      </c>
      <c r="B61">
        <v>-110</v>
      </c>
      <c r="C61">
        <v>58.333333333333336</v>
      </c>
      <c r="D61">
        <v>50</v>
      </c>
      <c r="E61">
        <v>58.547967083333333</v>
      </c>
      <c r="F61">
        <v>5166</v>
      </c>
      <c r="G61">
        <v>-823</v>
      </c>
      <c r="H61">
        <f t="shared" si="1"/>
        <v>46</v>
      </c>
      <c r="I61">
        <f t="shared" si="2"/>
        <v>4</v>
      </c>
      <c r="J61">
        <f t="shared" si="3"/>
        <v>0</v>
      </c>
      <c r="K61">
        <f t="shared" si="4"/>
        <v>0</v>
      </c>
      <c r="L61">
        <f t="shared" si="5"/>
        <v>0.21463374999999729</v>
      </c>
      <c r="M61">
        <f t="shared" si="6"/>
        <v>0</v>
      </c>
      <c r="N61">
        <f t="shared" si="11"/>
        <v>0</v>
      </c>
      <c r="O61">
        <f t="shared" si="12"/>
        <v>0.21628375000000233</v>
      </c>
      <c r="P61">
        <f t="shared" si="7"/>
        <v>93</v>
      </c>
      <c r="Q61">
        <f t="shared" si="8"/>
        <v>2</v>
      </c>
      <c r="R61">
        <f t="shared" si="9"/>
        <v>2</v>
      </c>
      <c r="S61">
        <f t="shared" si="10"/>
        <v>32</v>
      </c>
    </row>
    <row r="62" spans="1:19" x14ac:dyDescent="0.45">
      <c r="A62">
        <v>145</v>
      </c>
      <c r="B62">
        <v>-115</v>
      </c>
      <c r="C62">
        <v>58.333333333333336</v>
      </c>
      <c r="D62">
        <v>50</v>
      </c>
      <c r="E62">
        <v>58.331683333333331</v>
      </c>
      <c r="F62">
        <v>5170</v>
      </c>
      <c r="G62">
        <v>-821</v>
      </c>
      <c r="H62">
        <f t="shared" si="1"/>
        <v>42</v>
      </c>
      <c r="I62">
        <f t="shared" si="2"/>
        <v>2</v>
      </c>
      <c r="J62">
        <f t="shared" si="3"/>
        <v>0</v>
      </c>
      <c r="K62">
        <f t="shared" si="4"/>
        <v>0</v>
      </c>
      <c r="L62">
        <f t="shared" si="5"/>
        <v>-1.6500000000050363E-3</v>
      </c>
      <c r="M62">
        <f t="shared" si="6"/>
        <v>0</v>
      </c>
      <c r="N62">
        <f t="shared" si="11"/>
        <v>0</v>
      </c>
      <c r="O62">
        <f t="shared" si="12"/>
        <v>-1.6500000000050363E-3</v>
      </c>
      <c r="P62">
        <f t="shared" si="7"/>
        <v>98</v>
      </c>
      <c r="Q62">
        <f t="shared" si="8"/>
        <v>1</v>
      </c>
      <c r="R62">
        <f t="shared" si="9"/>
        <v>2</v>
      </c>
      <c r="S62">
        <f t="shared" si="10"/>
        <v>30</v>
      </c>
    </row>
    <row r="63" spans="1:19" x14ac:dyDescent="0.45">
      <c r="A63">
        <v>150</v>
      </c>
      <c r="B63">
        <v>-120</v>
      </c>
      <c r="C63">
        <v>58.3333333333333</v>
      </c>
      <c r="D63">
        <v>50</v>
      </c>
      <c r="E63">
        <v>58.333333333333336</v>
      </c>
      <c r="F63">
        <v>5172</v>
      </c>
      <c r="G63">
        <v>-819</v>
      </c>
      <c r="H63">
        <f t="shared" si="1"/>
        <v>40</v>
      </c>
      <c r="I63">
        <f t="shared" si="2"/>
        <v>3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11"/>
        <v>0</v>
      </c>
      <c r="O63">
        <f t="shared" si="12"/>
        <v>5.720833333327846E-3</v>
      </c>
      <c r="P63">
        <f t="shared" si="7"/>
        <v>103</v>
      </c>
      <c r="Q63">
        <f t="shared" si="8"/>
        <v>1.5</v>
      </c>
      <c r="R63">
        <f t="shared" si="9"/>
        <v>2</v>
      </c>
      <c r="S63">
        <f t="shared" si="10"/>
        <v>28</v>
      </c>
    </row>
    <row r="64" spans="1:19" x14ac:dyDescent="0.45">
      <c r="A64">
        <v>155</v>
      </c>
      <c r="B64">
        <v>-125</v>
      </c>
      <c r="C64">
        <v>58.3333333333333</v>
      </c>
      <c r="D64">
        <v>50</v>
      </c>
      <c r="E64">
        <v>58.327612500000008</v>
      </c>
      <c r="F64">
        <v>5175</v>
      </c>
      <c r="G64">
        <v>-817</v>
      </c>
      <c r="H64">
        <f t="shared" si="1"/>
        <v>37</v>
      </c>
      <c r="I64">
        <f t="shared" si="2"/>
        <v>2</v>
      </c>
      <c r="J64">
        <f t="shared" si="3"/>
        <v>0</v>
      </c>
      <c r="K64">
        <f t="shared" si="4"/>
        <v>0</v>
      </c>
      <c r="L64">
        <f t="shared" si="5"/>
        <v>-5.720833333327846E-3</v>
      </c>
      <c r="M64">
        <f t="shared" si="6"/>
        <v>0</v>
      </c>
      <c r="N64">
        <f t="shared" si="11"/>
        <v>0</v>
      </c>
      <c r="O64">
        <f t="shared" si="12"/>
        <v>-5.720833333327846E-3</v>
      </c>
      <c r="P64">
        <f t="shared" si="7"/>
        <v>108</v>
      </c>
      <c r="Q64">
        <f t="shared" si="8"/>
        <v>1</v>
      </c>
      <c r="R64">
        <f t="shared" si="9"/>
        <v>1</v>
      </c>
      <c r="S64">
        <f t="shared" si="10"/>
        <v>26</v>
      </c>
    </row>
    <row r="65" spans="1:19" x14ac:dyDescent="0.45">
      <c r="A65">
        <v>160</v>
      </c>
      <c r="B65">
        <v>-130</v>
      </c>
      <c r="C65">
        <v>58.3333333333333</v>
      </c>
      <c r="D65">
        <v>50</v>
      </c>
      <c r="E65">
        <v>58.333333333333336</v>
      </c>
      <c r="F65">
        <v>5177</v>
      </c>
      <c r="G65">
        <v>-816</v>
      </c>
      <c r="H65">
        <f t="shared" si="1"/>
        <v>35</v>
      </c>
      <c r="I65">
        <f t="shared" si="2"/>
        <v>7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11"/>
        <v>0</v>
      </c>
      <c r="O65">
        <f t="shared" si="12"/>
        <v>2.3041666666685501E-3</v>
      </c>
      <c r="P65">
        <f t="shared" si="7"/>
        <v>113</v>
      </c>
      <c r="Q65">
        <f t="shared" si="8"/>
        <v>3.5</v>
      </c>
      <c r="R65">
        <f t="shared" si="9"/>
        <v>5</v>
      </c>
      <c r="S65">
        <f t="shared" si="10"/>
        <v>25</v>
      </c>
    </row>
    <row r="66" spans="1:19" x14ac:dyDescent="0.45">
      <c r="A66">
        <v>180</v>
      </c>
      <c r="B66">
        <v>-150</v>
      </c>
      <c r="C66">
        <v>58.3333333333333</v>
      </c>
      <c r="D66">
        <v>50</v>
      </c>
      <c r="E66">
        <v>58.331029166666667</v>
      </c>
      <c r="F66">
        <v>5184</v>
      </c>
      <c r="G66">
        <v>-811</v>
      </c>
      <c r="H66">
        <f t="shared" si="1"/>
        <v>28</v>
      </c>
      <c r="I66">
        <f t="shared" si="2"/>
        <v>5</v>
      </c>
      <c r="J66">
        <f t="shared" si="3"/>
        <v>0</v>
      </c>
      <c r="K66">
        <f t="shared" si="4"/>
        <v>0</v>
      </c>
      <c r="L66">
        <f t="shared" si="5"/>
        <v>-2.3041666666685501E-3</v>
      </c>
      <c r="M66">
        <f t="shared" si="6"/>
        <v>0</v>
      </c>
      <c r="N66">
        <f t="shared" si="11"/>
        <v>0</v>
      </c>
      <c r="O66">
        <f t="shared" si="12"/>
        <v>-2.2041666666723359E-3</v>
      </c>
      <c r="P66">
        <f t="shared" si="7"/>
        <v>133</v>
      </c>
      <c r="Q66">
        <f t="shared" si="8"/>
        <v>2.5</v>
      </c>
      <c r="R66">
        <f t="shared" si="9"/>
        <v>3</v>
      </c>
      <c r="S66">
        <f t="shared" si="10"/>
        <v>20</v>
      </c>
    </row>
    <row r="67" spans="1:19" x14ac:dyDescent="0.45">
      <c r="A67">
        <v>200</v>
      </c>
      <c r="B67">
        <v>-170</v>
      </c>
      <c r="C67">
        <v>58.3333333333333</v>
      </c>
      <c r="D67">
        <v>50</v>
      </c>
      <c r="E67">
        <v>58.333233333333339</v>
      </c>
      <c r="F67">
        <v>5189</v>
      </c>
      <c r="G67">
        <v>-808</v>
      </c>
      <c r="H67">
        <f t="shared" si="1"/>
        <v>23</v>
      </c>
      <c r="I67">
        <f t="shared" si="2"/>
        <v>4</v>
      </c>
      <c r="J67">
        <f t="shared" si="3"/>
        <v>0</v>
      </c>
      <c r="K67">
        <f t="shared" si="4"/>
        <v>0</v>
      </c>
      <c r="L67">
        <f t="shared" si="5"/>
        <v>-9.9999999996214228E-5</v>
      </c>
      <c r="M67">
        <f t="shared" si="6"/>
        <v>0</v>
      </c>
      <c r="N67">
        <f t="shared" si="11"/>
        <v>0</v>
      </c>
      <c r="O67">
        <f t="shared" si="12"/>
        <v>-9.9999999996214228E-5</v>
      </c>
      <c r="P67">
        <f t="shared" si="7"/>
        <v>153</v>
      </c>
      <c r="Q67">
        <f t="shared" si="8"/>
        <v>2</v>
      </c>
      <c r="R67">
        <f t="shared" si="9"/>
        <v>3</v>
      </c>
      <c r="S67">
        <f t="shared" si="10"/>
        <v>17</v>
      </c>
    </row>
    <row r="68" spans="1:19" x14ac:dyDescent="0.45">
      <c r="A68">
        <v>220</v>
      </c>
      <c r="B68">
        <v>-190</v>
      </c>
      <c r="C68">
        <v>58.3333333333333</v>
      </c>
      <c r="D68">
        <v>50</v>
      </c>
      <c r="E68" s="2">
        <v>58.333333333333336</v>
      </c>
      <c r="F68">
        <v>5193</v>
      </c>
      <c r="G68">
        <v>-805</v>
      </c>
      <c r="H68">
        <f t="shared" si="1"/>
        <v>19</v>
      </c>
      <c r="I68">
        <f>F70-F68</f>
        <v>19</v>
      </c>
      <c r="J68">
        <f t="shared" si="3"/>
        <v>0</v>
      </c>
      <c r="K68">
        <f t="shared" si="4"/>
        <v>0</v>
      </c>
      <c r="L68">
        <f t="shared" si="5"/>
        <v>0</v>
      </c>
      <c r="M68">
        <f t="shared" si="6"/>
        <v>58.3333333333333</v>
      </c>
      <c r="N68">
        <f t="shared" si="11"/>
        <v>50</v>
      </c>
      <c r="O68">
        <f t="shared" si="12"/>
        <v>58.333333333333336</v>
      </c>
      <c r="P68">
        <f t="shared" si="7"/>
        <v>173</v>
      </c>
      <c r="Q68">
        <f t="shared" si="8"/>
        <v>9.5</v>
      </c>
      <c r="R68">
        <v>0</v>
      </c>
      <c r="S68">
        <f t="shared" si="10"/>
        <v>14</v>
      </c>
    </row>
    <row r="70" spans="1:19" x14ac:dyDescent="0.45">
      <c r="F70">
        <v>5212</v>
      </c>
      <c r="G70">
        <v>-791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AF16-B122-41C7-9F5E-5157FCA1642B}">
  <dimension ref="A15:R62"/>
  <sheetViews>
    <sheetView topLeftCell="A11" workbookViewId="0">
      <selection activeCell="Q61" sqref="Q61"/>
    </sheetView>
  </sheetViews>
  <sheetFormatPr defaultRowHeight="14.25" x14ac:dyDescent="0.45"/>
  <cols>
    <col min="2" max="2" width="12.33203125" customWidth="1"/>
    <col min="3" max="3" width="14.33203125" customWidth="1"/>
    <col min="4" max="4" width="14" customWidth="1"/>
    <col min="5" max="5" width="18" customWidth="1"/>
    <col min="6" max="6" width="15.53125" customWidth="1"/>
    <col min="7" max="7" width="13.796875" customWidth="1"/>
    <col min="8" max="8" width="14.53125" customWidth="1"/>
    <col min="9" max="9" width="22.46484375" customWidth="1"/>
    <col min="10" max="10" width="24.1328125" customWidth="1"/>
    <col min="11" max="11" width="25.33203125" customWidth="1"/>
    <col min="12" max="12" width="14.6640625" customWidth="1"/>
    <col min="13" max="13" width="16" customWidth="1"/>
    <col min="14" max="14" width="16.1328125" customWidth="1"/>
  </cols>
  <sheetData>
    <row r="15" spans="1:18" x14ac:dyDescent="0.45">
      <c r="A15" t="s">
        <v>115</v>
      </c>
      <c r="B15" t="s">
        <v>111</v>
      </c>
      <c r="C15" t="s">
        <v>112</v>
      </c>
      <c r="D15" t="s">
        <v>113</v>
      </c>
      <c r="E15" t="s">
        <v>114</v>
      </c>
      <c r="F15" t="s">
        <v>78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141</v>
      </c>
    </row>
    <row r="16" spans="1:18" x14ac:dyDescent="0.45">
      <c r="A16">
        <v>-17</v>
      </c>
      <c r="B16">
        <v>82.235758333333322</v>
      </c>
      <c r="C16">
        <v>60.528168749999999</v>
      </c>
      <c r="D16">
        <v>67.100699166666672</v>
      </c>
      <c r="E16">
        <v>2706</v>
      </c>
      <c r="F16">
        <v>-2949</v>
      </c>
      <c r="G16">
        <f>$E$62-E16</f>
        <v>2506</v>
      </c>
      <c r="H16">
        <f>E17-E16</f>
        <v>50</v>
      </c>
      <c r="I16">
        <f>B16-$B$60</f>
        <v>23.902424999999987</v>
      </c>
      <c r="J16">
        <f>C16-$C$60</f>
        <v>10.528168749999999</v>
      </c>
      <c r="K16">
        <f>D16-$D$60</f>
        <v>17.100699166666672</v>
      </c>
      <c r="L16">
        <f>B16-B17</f>
        <v>0.51191166666663435</v>
      </c>
      <c r="M16">
        <f t="shared" ref="M16:N16" si="0">C16-C17</f>
        <v>0.65365616666666426</v>
      </c>
      <c r="N16">
        <f t="shared" si="0"/>
        <v>0.629088958333341</v>
      </c>
      <c r="O16">
        <f>A16+17</f>
        <v>0</v>
      </c>
      <c r="P16">
        <v>0</v>
      </c>
      <c r="Q16">
        <f>ABS(F16-F17)</f>
        <v>138</v>
      </c>
      <c r="R16">
        <f>ABS($F$62-F16)</f>
        <v>2158</v>
      </c>
    </row>
    <row r="17" spans="1:18" x14ac:dyDescent="0.45">
      <c r="A17">
        <v>-17.5</v>
      </c>
      <c r="B17">
        <v>81.723846666666688</v>
      </c>
      <c r="C17">
        <v>59.874512583333335</v>
      </c>
      <c r="D17">
        <v>66.471610208333331</v>
      </c>
      <c r="E17">
        <v>2756</v>
      </c>
      <c r="F17">
        <v>-2811</v>
      </c>
      <c r="G17">
        <f t="shared" ref="G17:G60" si="1">$E$62-E17</f>
        <v>2456</v>
      </c>
      <c r="H17">
        <f t="shared" ref="H17:H60" si="2">E18-E17</f>
        <v>56</v>
      </c>
      <c r="I17">
        <f t="shared" ref="I17:I60" si="3">B17-$B$60</f>
        <v>23.390513333333352</v>
      </c>
      <c r="J17">
        <f t="shared" ref="J17:J60" si="4">C17-$C$60</f>
        <v>9.8745125833333347</v>
      </c>
      <c r="K17">
        <f t="shared" ref="K17:K60" si="5">D17-$D$60</f>
        <v>16.471610208333331</v>
      </c>
      <c r="L17">
        <f t="shared" ref="L17:L60" si="6">B17-B18</f>
        <v>0.51071166666667978</v>
      </c>
      <c r="M17">
        <f t="shared" ref="M17:M60" si="7">C17-C18</f>
        <v>0.65891050000000462</v>
      </c>
      <c r="N17">
        <f t="shared" ref="N17:N60" si="8">D17-D18</f>
        <v>0.58118312499999547</v>
      </c>
      <c r="O17">
        <f t="shared" ref="O17:O60" si="9">A17+17</f>
        <v>-0.5</v>
      </c>
      <c r="P17">
        <v>0.5</v>
      </c>
      <c r="Q17">
        <f t="shared" ref="Q17:Q60" si="10">ABS(F17-F18)</f>
        <v>2</v>
      </c>
      <c r="R17">
        <f t="shared" ref="R17:R60" si="11">ABS($F$62-F17)</f>
        <v>2020</v>
      </c>
    </row>
    <row r="18" spans="1:18" x14ac:dyDescent="0.45">
      <c r="A18">
        <v>-18</v>
      </c>
      <c r="B18">
        <v>81.213135000000008</v>
      </c>
      <c r="C18">
        <v>59.21560208333333</v>
      </c>
      <c r="D18">
        <v>65.890427083333336</v>
      </c>
      <c r="E18">
        <v>2812</v>
      </c>
      <c r="F18">
        <v>-2809</v>
      </c>
      <c r="G18">
        <f t="shared" si="1"/>
        <v>2400</v>
      </c>
      <c r="H18">
        <f t="shared" si="2"/>
        <v>54</v>
      </c>
      <c r="I18">
        <f t="shared" si="3"/>
        <v>22.879801666666673</v>
      </c>
      <c r="J18">
        <f t="shared" si="4"/>
        <v>9.2156020833333301</v>
      </c>
      <c r="K18">
        <f t="shared" si="5"/>
        <v>15.890427083333336</v>
      </c>
      <c r="L18">
        <f t="shared" si="6"/>
        <v>0.50004958333333605</v>
      </c>
      <c r="M18">
        <f t="shared" si="7"/>
        <v>0.72433333333333394</v>
      </c>
      <c r="N18">
        <f t="shared" si="8"/>
        <v>0.5312090416666706</v>
      </c>
      <c r="O18">
        <f t="shared" si="9"/>
        <v>-1</v>
      </c>
      <c r="P18">
        <v>1</v>
      </c>
      <c r="Q18">
        <f t="shared" si="10"/>
        <v>71</v>
      </c>
      <c r="R18">
        <f t="shared" si="11"/>
        <v>2018</v>
      </c>
    </row>
    <row r="19" spans="1:18" x14ac:dyDescent="0.45">
      <c r="A19">
        <v>-18.5</v>
      </c>
      <c r="B19">
        <v>80.713085416666672</v>
      </c>
      <c r="C19">
        <v>58.491268749999996</v>
      </c>
      <c r="D19">
        <v>65.359218041666665</v>
      </c>
      <c r="E19">
        <v>2866</v>
      </c>
      <c r="F19">
        <v>-2738</v>
      </c>
      <c r="G19">
        <f t="shared" si="1"/>
        <v>2346</v>
      </c>
      <c r="H19">
        <f t="shared" si="2"/>
        <v>56</v>
      </c>
      <c r="I19">
        <f t="shared" si="3"/>
        <v>22.379752083333337</v>
      </c>
      <c r="J19">
        <f t="shared" si="4"/>
        <v>8.4912687499999961</v>
      </c>
      <c r="K19">
        <f t="shared" si="5"/>
        <v>15.359218041666665</v>
      </c>
      <c r="L19">
        <f t="shared" si="6"/>
        <v>0.48525875000001406</v>
      </c>
      <c r="M19">
        <f t="shared" si="7"/>
        <v>0.70000458333333881</v>
      </c>
      <c r="N19">
        <f t="shared" si="8"/>
        <v>0.49918348333332574</v>
      </c>
      <c r="O19">
        <f t="shared" si="9"/>
        <v>-1.5</v>
      </c>
      <c r="P19">
        <v>1.5</v>
      </c>
      <c r="Q19">
        <f t="shared" si="10"/>
        <v>61</v>
      </c>
      <c r="R19">
        <f t="shared" si="11"/>
        <v>1947</v>
      </c>
    </row>
    <row r="20" spans="1:18" x14ac:dyDescent="0.45">
      <c r="A20">
        <v>-19</v>
      </c>
      <c r="B20">
        <v>80.227826666666658</v>
      </c>
      <c r="C20">
        <v>57.791264166666657</v>
      </c>
      <c r="D20">
        <v>64.860034558333339</v>
      </c>
      <c r="E20">
        <v>2922</v>
      </c>
      <c r="F20">
        <v>-2677</v>
      </c>
      <c r="G20">
        <f t="shared" si="1"/>
        <v>2290</v>
      </c>
      <c r="H20">
        <f t="shared" si="2"/>
        <v>53</v>
      </c>
      <c r="I20">
        <f t="shared" si="3"/>
        <v>21.894493333333322</v>
      </c>
      <c r="J20">
        <f t="shared" si="4"/>
        <v>7.7912641666666573</v>
      </c>
      <c r="K20">
        <f t="shared" si="5"/>
        <v>14.860034558333339</v>
      </c>
      <c r="L20">
        <f t="shared" si="6"/>
        <v>0.44833583333333138</v>
      </c>
      <c r="M20">
        <f t="shared" si="7"/>
        <v>0.67510416666665662</v>
      </c>
      <c r="N20">
        <f t="shared" si="8"/>
        <v>0.46995122500000264</v>
      </c>
      <c r="O20">
        <f t="shared" si="9"/>
        <v>-2</v>
      </c>
      <c r="P20">
        <v>2</v>
      </c>
      <c r="Q20">
        <f t="shared" si="10"/>
        <v>80</v>
      </c>
      <c r="R20">
        <f t="shared" si="11"/>
        <v>1886</v>
      </c>
    </row>
    <row r="21" spans="1:18" x14ac:dyDescent="0.45">
      <c r="A21">
        <v>-19.5</v>
      </c>
      <c r="B21">
        <v>79.779490833333327</v>
      </c>
      <c r="C21">
        <v>57.116160000000001</v>
      </c>
      <c r="D21">
        <v>64.390083333333337</v>
      </c>
      <c r="E21">
        <v>2975</v>
      </c>
      <c r="F21">
        <v>-2597</v>
      </c>
      <c r="G21">
        <f t="shared" si="1"/>
        <v>2237</v>
      </c>
      <c r="H21">
        <f t="shared" si="2"/>
        <v>60</v>
      </c>
      <c r="I21">
        <f t="shared" si="3"/>
        <v>21.446157499999991</v>
      </c>
      <c r="J21">
        <f t="shared" si="4"/>
        <v>7.1161600000000007</v>
      </c>
      <c r="K21">
        <f t="shared" si="5"/>
        <v>14.390083333333337</v>
      </c>
      <c r="L21">
        <f t="shared" si="6"/>
        <v>0.41962491666666324</v>
      </c>
      <c r="M21">
        <f t="shared" si="7"/>
        <v>0.63284787500000306</v>
      </c>
      <c r="N21">
        <f t="shared" si="8"/>
        <v>0.43880916666665826</v>
      </c>
      <c r="O21">
        <f t="shared" si="9"/>
        <v>-2.5</v>
      </c>
      <c r="P21">
        <v>2.5</v>
      </c>
      <c r="Q21">
        <f t="shared" si="10"/>
        <v>76</v>
      </c>
      <c r="R21">
        <f t="shared" si="11"/>
        <v>1806</v>
      </c>
    </row>
    <row r="22" spans="1:18" x14ac:dyDescent="0.45">
      <c r="A22">
        <v>-20</v>
      </c>
      <c r="B22">
        <v>79.359865916666664</v>
      </c>
      <c r="C22">
        <v>56.483312124999998</v>
      </c>
      <c r="D22">
        <v>63.951274166666678</v>
      </c>
      <c r="E22">
        <v>3035</v>
      </c>
      <c r="F22">
        <v>-2521</v>
      </c>
      <c r="G22">
        <f t="shared" si="1"/>
        <v>2177</v>
      </c>
      <c r="H22">
        <f t="shared" si="2"/>
        <v>57</v>
      </c>
      <c r="I22">
        <f t="shared" si="3"/>
        <v>21.026532583333328</v>
      </c>
      <c r="J22">
        <f t="shared" si="4"/>
        <v>6.4833121249999976</v>
      </c>
      <c r="K22">
        <f t="shared" si="5"/>
        <v>13.951274166666678</v>
      </c>
      <c r="L22">
        <f t="shared" si="6"/>
        <v>0.37549585833332344</v>
      </c>
      <c r="M22">
        <f t="shared" si="7"/>
        <v>0.59882641666666103</v>
      </c>
      <c r="N22">
        <f t="shared" si="8"/>
        <v>0.41414583333335031</v>
      </c>
      <c r="O22">
        <f t="shared" si="9"/>
        <v>-3</v>
      </c>
      <c r="P22">
        <v>3</v>
      </c>
      <c r="Q22">
        <f t="shared" si="10"/>
        <v>71</v>
      </c>
      <c r="R22">
        <f t="shared" si="11"/>
        <v>1730</v>
      </c>
    </row>
    <row r="23" spans="1:18" x14ac:dyDescent="0.45">
      <c r="A23">
        <v>-20.5</v>
      </c>
      <c r="B23">
        <v>78.98437005833334</v>
      </c>
      <c r="C23">
        <v>55.884485708333337</v>
      </c>
      <c r="D23">
        <v>63.537128333333328</v>
      </c>
      <c r="E23">
        <v>3092</v>
      </c>
      <c r="F23">
        <v>-2450</v>
      </c>
      <c r="G23">
        <f t="shared" si="1"/>
        <v>2120</v>
      </c>
      <c r="H23">
        <f t="shared" si="2"/>
        <v>59</v>
      </c>
      <c r="I23">
        <f t="shared" si="3"/>
        <v>20.651036725000004</v>
      </c>
      <c r="J23">
        <f t="shared" si="4"/>
        <v>5.8844857083333366</v>
      </c>
      <c r="K23">
        <f t="shared" si="5"/>
        <v>13.537128333333328</v>
      </c>
      <c r="L23">
        <f t="shared" si="6"/>
        <v>0.35347264166667003</v>
      </c>
      <c r="M23">
        <f t="shared" si="7"/>
        <v>0.56391820750000221</v>
      </c>
      <c r="N23">
        <f t="shared" si="8"/>
        <v>0.39640341666666501</v>
      </c>
      <c r="O23">
        <f t="shared" si="9"/>
        <v>-3.5</v>
      </c>
      <c r="P23">
        <v>3.5</v>
      </c>
      <c r="Q23">
        <f t="shared" si="10"/>
        <v>73</v>
      </c>
      <c r="R23">
        <f t="shared" si="11"/>
        <v>1659</v>
      </c>
    </row>
    <row r="24" spans="1:18" x14ac:dyDescent="0.45">
      <c r="A24">
        <v>-21</v>
      </c>
      <c r="B24">
        <v>78.63089741666667</v>
      </c>
      <c r="C24">
        <v>55.320567500833334</v>
      </c>
      <c r="D24">
        <v>63.140724916666663</v>
      </c>
      <c r="E24">
        <v>3151</v>
      </c>
      <c r="F24">
        <v>-2377</v>
      </c>
      <c r="G24">
        <f t="shared" si="1"/>
        <v>2061</v>
      </c>
      <c r="H24">
        <f t="shared" si="2"/>
        <v>52</v>
      </c>
      <c r="I24">
        <f t="shared" si="3"/>
        <v>20.297564083333334</v>
      </c>
      <c r="J24">
        <f t="shared" si="4"/>
        <v>5.3205675008333344</v>
      </c>
      <c r="K24">
        <f t="shared" si="5"/>
        <v>13.140724916666663</v>
      </c>
      <c r="L24">
        <f t="shared" si="6"/>
        <v>0.32480807083332763</v>
      </c>
      <c r="M24">
        <f t="shared" si="7"/>
        <v>0.53529208416666307</v>
      </c>
      <c r="N24">
        <f t="shared" si="8"/>
        <v>0.36647487500000864</v>
      </c>
      <c r="O24">
        <f t="shared" si="9"/>
        <v>-4</v>
      </c>
      <c r="P24">
        <v>4</v>
      </c>
      <c r="Q24">
        <f t="shared" si="10"/>
        <v>66</v>
      </c>
      <c r="R24">
        <f t="shared" si="11"/>
        <v>1586</v>
      </c>
    </row>
    <row r="25" spans="1:18" x14ac:dyDescent="0.45">
      <c r="A25">
        <v>-21.5</v>
      </c>
      <c r="B25">
        <v>78.306089345833342</v>
      </c>
      <c r="C25">
        <v>54.785275416666671</v>
      </c>
      <c r="D25">
        <v>62.774250041666654</v>
      </c>
      <c r="E25">
        <v>3203</v>
      </c>
      <c r="F25">
        <v>-2311</v>
      </c>
      <c r="G25">
        <f t="shared" si="1"/>
        <v>2009</v>
      </c>
      <c r="H25">
        <f t="shared" si="2"/>
        <v>49</v>
      </c>
      <c r="I25">
        <f t="shared" si="3"/>
        <v>19.972756012500007</v>
      </c>
      <c r="J25">
        <f t="shared" si="4"/>
        <v>4.7852754166666713</v>
      </c>
      <c r="K25">
        <f t="shared" si="5"/>
        <v>12.774250041666654</v>
      </c>
      <c r="L25">
        <f t="shared" si="6"/>
        <v>0.31999351250001951</v>
      </c>
      <c r="M25">
        <f t="shared" si="7"/>
        <v>0.50939250000000413</v>
      </c>
      <c r="N25">
        <f t="shared" si="8"/>
        <v>0.33911973333330536</v>
      </c>
      <c r="O25">
        <f t="shared" si="9"/>
        <v>-4.5</v>
      </c>
      <c r="P25">
        <v>4.5</v>
      </c>
      <c r="Q25">
        <f t="shared" si="10"/>
        <v>61</v>
      </c>
      <c r="R25">
        <f t="shared" si="11"/>
        <v>1520</v>
      </c>
    </row>
    <row r="26" spans="1:18" x14ac:dyDescent="0.45">
      <c r="A26">
        <v>-22</v>
      </c>
      <c r="B26">
        <v>77.986095833333323</v>
      </c>
      <c r="C26">
        <v>54.275882916666667</v>
      </c>
      <c r="D26">
        <v>62.435130308333349</v>
      </c>
      <c r="E26">
        <v>3252</v>
      </c>
      <c r="F26">
        <v>-2250</v>
      </c>
      <c r="G26">
        <f t="shared" si="1"/>
        <v>1960</v>
      </c>
      <c r="H26">
        <f t="shared" si="2"/>
        <v>68</v>
      </c>
      <c r="I26">
        <f t="shared" si="3"/>
        <v>19.652762499999987</v>
      </c>
      <c r="J26">
        <f t="shared" si="4"/>
        <v>4.2758829166666672</v>
      </c>
      <c r="K26">
        <f t="shared" si="5"/>
        <v>12.435130308333349</v>
      </c>
      <c r="L26">
        <f t="shared" si="6"/>
        <v>0.30815833333332421</v>
      </c>
      <c r="M26">
        <f t="shared" si="7"/>
        <v>0.49182283333333032</v>
      </c>
      <c r="N26">
        <f t="shared" si="8"/>
        <v>0.3209518083333478</v>
      </c>
      <c r="O26">
        <f t="shared" si="9"/>
        <v>-5</v>
      </c>
      <c r="P26">
        <v>5</v>
      </c>
      <c r="Q26">
        <f t="shared" si="10"/>
        <v>84</v>
      </c>
      <c r="R26">
        <f t="shared" si="11"/>
        <v>1459</v>
      </c>
    </row>
    <row r="27" spans="1:18" x14ac:dyDescent="0.45">
      <c r="A27">
        <v>-22.5</v>
      </c>
      <c r="B27">
        <v>77.677937499999999</v>
      </c>
      <c r="C27">
        <v>53.784060083333337</v>
      </c>
      <c r="D27">
        <v>62.114178500000001</v>
      </c>
      <c r="E27">
        <v>3320</v>
      </c>
      <c r="F27">
        <v>-2166</v>
      </c>
      <c r="G27">
        <f t="shared" si="1"/>
        <v>1892</v>
      </c>
      <c r="H27">
        <f t="shared" si="2"/>
        <v>47</v>
      </c>
      <c r="I27">
        <f t="shared" si="3"/>
        <v>19.344604166666663</v>
      </c>
      <c r="J27">
        <f t="shared" si="4"/>
        <v>3.7840600833333369</v>
      </c>
      <c r="K27">
        <f t="shared" si="5"/>
        <v>12.114178500000001</v>
      </c>
      <c r="L27">
        <f t="shared" si="6"/>
        <v>0.31916250000000446</v>
      </c>
      <c r="M27">
        <f t="shared" si="7"/>
        <v>0.46683851916667152</v>
      </c>
      <c r="N27">
        <f t="shared" si="8"/>
        <v>0.30846991666665957</v>
      </c>
      <c r="O27">
        <f t="shared" si="9"/>
        <v>-5.5</v>
      </c>
      <c r="P27">
        <v>5.5</v>
      </c>
      <c r="Q27">
        <f t="shared" si="10"/>
        <v>60</v>
      </c>
      <c r="R27">
        <f t="shared" si="11"/>
        <v>1375</v>
      </c>
    </row>
    <row r="28" spans="1:18" x14ac:dyDescent="0.45">
      <c r="A28">
        <v>-23</v>
      </c>
      <c r="B28">
        <v>77.358774999999994</v>
      </c>
      <c r="C28">
        <v>53.317221564166665</v>
      </c>
      <c r="D28">
        <v>61.805708583333342</v>
      </c>
      <c r="E28">
        <v>3367</v>
      </c>
      <c r="F28">
        <v>-2106</v>
      </c>
      <c r="G28">
        <f t="shared" si="1"/>
        <v>1845</v>
      </c>
      <c r="H28">
        <f t="shared" si="2"/>
        <v>49</v>
      </c>
      <c r="I28">
        <f t="shared" si="3"/>
        <v>19.025441666666659</v>
      </c>
      <c r="J28">
        <f t="shared" si="4"/>
        <v>3.3172215641666654</v>
      </c>
      <c r="K28">
        <f t="shared" si="5"/>
        <v>11.805708583333342</v>
      </c>
      <c r="L28">
        <f t="shared" si="6"/>
        <v>0.31312499999998522</v>
      </c>
      <c r="M28">
        <f t="shared" si="7"/>
        <v>0.43309614750000947</v>
      </c>
      <c r="N28">
        <f t="shared" si="8"/>
        <v>0.28769011250000887</v>
      </c>
      <c r="O28">
        <f t="shared" si="9"/>
        <v>-6</v>
      </c>
      <c r="P28">
        <v>6</v>
      </c>
      <c r="Q28">
        <f t="shared" si="10"/>
        <v>55</v>
      </c>
      <c r="R28">
        <f t="shared" si="11"/>
        <v>1315</v>
      </c>
    </row>
    <row r="29" spans="1:18" x14ac:dyDescent="0.45">
      <c r="A29">
        <v>-23.5</v>
      </c>
      <c r="B29">
        <v>77.045650000000009</v>
      </c>
      <c r="C29">
        <v>52.884125416666656</v>
      </c>
      <c r="D29">
        <v>61.518018470833333</v>
      </c>
      <c r="E29">
        <v>3416</v>
      </c>
      <c r="F29">
        <v>-2051</v>
      </c>
      <c r="G29">
        <f t="shared" si="1"/>
        <v>1796</v>
      </c>
      <c r="H29">
        <f t="shared" si="2"/>
        <v>53</v>
      </c>
      <c r="I29">
        <f t="shared" si="3"/>
        <v>18.712316666666673</v>
      </c>
      <c r="J29">
        <f t="shared" si="4"/>
        <v>2.8841254166666559</v>
      </c>
      <c r="K29">
        <f t="shared" si="5"/>
        <v>11.518018470833333</v>
      </c>
      <c r="L29">
        <f t="shared" si="6"/>
        <v>0.31790416666666488</v>
      </c>
      <c r="M29">
        <f t="shared" si="7"/>
        <v>0.4180145833333313</v>
      </c>
      <c r="N29">
        <f t="shared" si="8"/>
        <v>0.26660680416667049</v>
      </c>
      <c r="O29">
        <f t="shared" si="9"/>
        <v>-6.5</v>
      </c>
      <c r="P29">
        <v>6.5</v>
      </c>
      <c r="Q29">
        <f t="shared" si="10"/>
        <v>83</v>
      </c>
      <c r="R29">
        <f t="shared" si="11"/>
        <v>1260</v>
      </c>
    </row>
    <row r="30" spans="1:18" x14ac:dyDescent="0.45">
      <c r="A30">
        <v>-24</v>
      </c>
      <c r="B30">
        <v>76.727745833333344</v>
      </c>
      <c r="C30">
        <v>52.466110833333325</v>
      </c>
      <c r="D30">
        <v>61.251411666666662</v>
      </c>
      <c r="E30">
        <v>3469</v>
      </c>
      <c r="F30">
        <v>-1968</v>
      </c>
      <c r="G30">
        <f t="shared" si="1"/>
        <v>1743</v>
      </c>
      <c r="H30">
        <f t="shared" si="2"/>
        <v>60</v>
      </c>
      <c r="I30">
        <f t="shared" si="3"/>
        <v>18.394412500000008</v>
      </c>
      <c r="J30">
        <f t="shared" si="4"/>
        <v>2.4661108333333246</v>
      </c>
      <c r="K30">
        <f t="shared" si="5"/>
        <v>11.251411666666662</v>
      </c>
      <c r="L30">
        <f t="shared" si="6"/>
        <v>0.32085000000000719</v>
      </c>
      <c r="M30">
        <f t="shared" si="7"/>
        <v>0.39484416666665823</v>
      </c>
      <c r="N30">
        <f t="shared" si="8"/>
        <v>0.25907083333332537</v>
      </c>
      <c r="O30">
        <f t="shared" si="9"/>
        <v>-7</v>
      </c>
      <c r="P30">
        <v>7</v>
      </c>
      <c r="Q30">
        <f t="shared" si="10"/>
        <v>54</v>
      </c>
      <c r="R30">
        <f t="shared" si="11"/>
        <v>1177</v>
      </c>
    </row>
    <row r="31" spans="1:18" x14ac:dyDescent="0.45">
      <c r="A31">
        <v>-24.5</v>
      </c>
      <c r="B31">
        <v>76.406895833333337</v>
      </c>
      <c r="C31">
        <v>52.071266666666666</v>
      </c>
      <c r="D31">
        <v>60.992340833333337</v>
      </c>
      <c r="E31">
        <v>3529</v>
      </c>
      <c r="F31">
        <v>-1914</v>
      </c>
      <c r="G31">
        <f t="shared" si="1"/>
        <v>1683</v>
      </c>
      <c r="H31">
        <f t="shared" si="2"/>
        <v>51</v>
      </c>
      <c r="I31">
        <f t="shared" si="3"/>
        <v>18.073562500000001</v>
      </c>
      <c r="J31">
        <f t="shared" si="4"/>
        <v>2.0712666666666664</v>
      </c>
      <c r="K31">
        <f t="shared" si="5"/>
        <v>10.992340833333337</v>
      </c>
      <c r="L31">
        <f t="shared" si="6"/>
        <v>0.32284166666667602</v>
      </c>
      <c r="M31">
        <f t="shared" si="7"/>
        <v>0.36306458333333325</v>
      </c>
      <c r="N31">
        <f t="shared" si="8"/>
        <v>0.25510958333333633</v>
      </c>
      <c r="O31">
        <f t="shared" si="9"/>
        <v>-7.5</v>
      </c>
      <c r="P31">
        <v>7.5</v>
      </c>
      <c r="Q31">
        <f t="shared" si="10"/>
        <v>62</v>
      </c>
      <c r="R31">
        <f t="shared" si="11"/>
        <v>1123</v>
      </c>
    </row>
    <row r="32" spans="1:18" x14ac:dyDescent="0.45">
      <c r="A32">
        <v>-25</v>
      </c>
      <c r="B32">
        <v>76.084054166666661</v>
      </c>
      <c r="C32">
        <v>51.708202083333333</v>
      </c>
      <c r="D32">
        <v>60.737231250000001</v>
      </c>
      <c r="E32">
        <v>3580</v>
      </c>
      <c r="F32">
        <v>-1852</v>
      </c>
      <c r="G32">
        <f t="shared" si="1"/>
        <v>1632</v>
      </c>
      <c r="H32">
        <f t="shared" si="2"/>
        <v>94</v>
      </c>
      <c r="I32">
        <f t="shared" si="3"/>
        <v>17.750720833333325</v>
      </c>
      <c r="J32">
        <f t="shared" si="4"/>
        <v>1.7082020833333331</v>
      </c>
      <c r="K32">
        <f t="shared" si="5"/>
        <v>10.737231250000001</v>
      </c>
      <c r="L32">
        <f t="shared" si="6"/>
        <v>0.63220416666665358</v>
      </c>
      <c r="M32">
        <f t="shared" si="7"/>
        <v>0.65943958333332375</v>
      </c>
      <c r="N32">
        <f t="shared" si="8"/>
        <v>0.49211874999999594</v>
      </c>
      <c r="O32">
        <f t="shared" si="9"/>
        <v>-8</v>
      </c>
      <c r="P32">
        <v>8</v>
      </c>
      <c r="Q32">
        <f t="shared" si="10"/>
        <v>112</v>
      </c>
      <c r="R32">
        <f t="shared" si="11"/>
        <v>1061</v>
      </c>
    </row>
    <row r="33" spans="1:18" x14ac:dyDescent="0.45">
      <c r="A33">
        <v>-26</v>
      </c>
      <c r="B33">
        <v>75.451850000000007</v>
      </c>
      <c r="C33">
        <v>51.048762500000009</v>
      </c>
      <c r="D33">
        <v>60.245112500000005</v>
      </c>
      <c r="E33">
        <v>3674</v>
      </c>
      <c r="F33">
        <v>-1740</v>
      </c>
      <c r="G33">
        <f t="shared" si="1"/>
        <v>1538</v>
      </c>
      <c r="H33">
        <f t="shared" si="2"/>
        <v>93</v>
      </c>
      <c r="I33">
        <f t="shared" si="3"/>
        <v>17.118516666666672</v>
      </c>
      <c r="J33">
        <f t="shared" si="4"/>
        <v>1.0487625000000094</v>
      </c>
      <c r="K33">
        <f t="shared" si="5"/>
        <v>10.245112500000005</v>
      </c>
      <c r="L33">
        <f t="shared" si="6"/>
        <v>0.60740291666668611</v>
      </c>
      <c r="M33">
        <f t="shared" si="7"/>
        <v>0.55016882916667242</v>
      </c>
      <c r="N33">
        <f t="shared" si="8"/>
        <v>0.50381016666667477</v>
      </c>
      <c r="O33">
        <f t="shared" si="9"/>
        <v>-9</v>
      </c>
      <c r="P33">
        <v>9</v>
      </c>
      <c r="Q33">
        <f t="shared" si="10"/>
        <v>111</v>
      </c>
      <c r="R33">
        <f t="shared" si="11"/>
        <v>949</v>
      </c>
    </row>
    <row r="34" spans="1:18" x14ac:dyDescent="0.45">
      <c r="A34">
        <v>-27</v>
      </c>
      <c r="B34">
        <v>74.844447083333321</v>
      </c>
      <c r="C34">
        <v>50.498593670833337</v>
      </c>
      <c r="D34">
        <v>59.74130233333333</v>
      </c>
      <c r="E34">
        <v>3767</v>
      </c>
      <c r="F34">
        <v>-1629</v>
      </c>
      <c r="G34">
        <f t="shared" si="1"/>
        <v>1445</v>
      </c>
      <c r="H34">
        <f t="shared" si="2"/>
        <v>77</v>
      </c>
      <c r="I34">
        <f t="shared" si="3"/>
        <v>16.511113749999986</v>
      </c>
      <c r="J34">
        <f t="shared" si="4"/>
        <v>0.49859367083333694</v>
      </c>
      <c r="K34">
        <f t="shared" si="5"/>
        <v>9.74130233333333</v>
      </c>
      <c r="L34">
        <f t="shared" si="6"/>
        <v>0.57638208333332841</v>
      </c>
      <c r="M34">
        <f t="shared" si="7"/>
        <v>0.3806140875000068</v>
      </c>
      <c r="N34">
        <f t="shared" si="8"/>
        <v>0.51733074083333719</v>
      </c>
      <c r="O34">
        <f t="shared" si="9"/>
        <v>-10</v>
      </c>
      <c r="P34">
        <v>10</v>
      </c>
      <c r="Q34">
        <f t="shared" si="10"/>
        <v>93</v>
      </c>
      <c r="R34">
        <f t="shared" si="11"/>
        <v>838</v>
      </c>
    </row>
    <row r="35" spans="1:18" x14ac:dyDescent="0.45">
      <c r="A35">
        <v>-28</v>
      </c>
      <c r="B35">
        <v>74.268064999999993</v>
      </c>
      <c r="C35">
        <v>50.11797958333333</v>
      </c>
      <c r="D35">
        <v>59.223971592499993</v>
      </c>
      <c r="E35">
        <v>3844</v>
      </c>
      <c r="F35">
        <v>-1536</v>
      </c>
      <c r="G35">
        <f t="shared" si="1"/>
        <v>1368</v>
      </c>
      <c r="H35">
        <f t="shared" si="2"/>
        <v>73</v>
      </c>
      <c r="I35">
        <f t="shared" si="3"/>
        <v>15.934731666666657</v>
      </c>
      <c r="J35">
        <f t="shared" si="4"/>
        <v>0.11797958333333014</v>
      </c>
      <c r="K35">
        <f t="shared" si="5"/>
        <v>9.2239715924999928</v>
      </c>
      <c r="L35">
        <f t="shared" si="6"/>
        <v>0.54511416666666435</v>
      </c>
      <c r="M35">
        <f t="shared" si="7"/>
        <v>0.11797958333333014</v>
      </c>
      <c r="N35">
        <f t="shared" si="8"/>
        <v>0.54264284249999406</v>
      </c>
      <c r="O35">
        <f t="shared" si="9"/>
        <v>-11</v>
      </c>
      <c r="P35">
        <v>11</v>
      </c>
      <c r="Q35">
        <f t="shared" si="10"/>
        <v>86</v>
      </c>
      <c r="R35">
        <f t="shared" si="11"/>
        <v>745</v>
      </c>
    </row>
    <row r="36" spans="1:18" x14ac:dyDescent="0.45">
      <c r="A36">
        <v>-29</v>
      </c>
      <c r="B36">
        <v>73.722950833333329</v>
      </c>
      <c r="C36">
        <v>50</v>
      </c>
      <c r="D36">
        <v>58.681328749999999</v>
      </c>
      <c r="E36">
        <v>3917</v>
      </c>
      <c r="F36">
        <v>-1450</v>
      </c>
      <c r="G36">
        <f t="shared" si="1"/>
        <v>1295</v>
      </c>
      <c r="H36">
        <f t="shared" si="2"/>
        <v>57</v>
      </c>
      <c r="I36">
        <f t="shared" si="3"/>
        <v>15.389617499999993</v>
      </c>
      <c r="J36">
        <f t="shared" si="4"/>
        <v>0</v>
      </c>
      <c r="K36">
        <f t="shared" si="5"/>
        <v>8.6813287499999987</v>
      </c>
      <c r="L36">
        <f t="shared" si="6"/>
        <v>0.51242499999999325</v>
      </c>
      <c r="M36">
        <f t="shared" si="7"/>
        <v>0</v>
      </c>
      <c r="N36">
        <f t="shared" si="8"/>
        <v>0.58870808333333002</v>
      </c>
      <c r="O36">
        <f t="shared" si="9"/>
        <v>-12</v>
      </c>
      <c r="P36">
        <v>12</v>
      </c>
      <c r="Q36">
        <f t="shared" si="10"/>
        <v>68</v>
      </c>
      <c r="R36">
        <f t="shared" si="11"/>
        <v>659</v>
      </c>
    </row>
    <row r="37" spans="1:18" x14ac:dyDescent="0.45">
      <c r="A37">
        <v>-30</v>
      </c>
      <c r="B37">
        <v>73.210525833333335</v>
      </c>
      <c r="C37">
        <v>50</v>
      </c>
      <c r="D37">
        <v>58.092620666666669</v>
      </c>
      <c r="E37">
        <v>3974</v>
      </c>
      <c r="F37">
        <v>-1382</v>
      </c>
      <c r="G37">
        <f t="shared" si="1"/>
        <v>1238</v>
      </c>
      <c r="H37">
        <f t="shared" si="2"/>
        <v>59</v>
      </c>
      <c r="I37">
        <f t="shared" si="3"/>
        <v>14.8771925</v>
      </c>
      <c r="J37">
        <f t="shared" si="4"/>
        <v>0</v>
      </c>
      <c r="K37">
        <f t="shared" si="5"/>
        <v>8.0926206666666687</v>
      </c>
      <c r="L37">
        <f t="shared" si="6"/>
        <v>0.4811654166666699</v>
      </c>
      <c r="M37">
        <f t="shared" si="7"/>
        <v>0</v>
      </c>
      <c r="N37">
        <f t="shared" si="8"/>
        <v>0.77849820833333183</v>
      </c>
      <c r="O37">
        <f t="shared" si="9"/>
        <v>-13</v>
      </c>
      <c r="P37">
        <v>13</v>
      </c>
      <c r="Q37">
        <f t="shared" si="10"/>
        <v>69</v>
      </c>
      <c r="R37">
        <f t="shared" si="11"/>
        <v>591</v>
      </c>
    </row>
    <row r="38" spans="1:18" x14ac:dyDescent="0.45">
      <c r="A38">
        <v>-31</v>
      </c>
      <c r="B38">
        <v>72.729360416666665</v>
      </c>
      <c r="C38">
        <v>50</v>
      </c>
      <c r="D38">
        <v>57.314122458333337</v>
      </c>
      <c r="E38">
        <v>4033</v>
      </c>
      <c r="F38">
        <v>-1313</v>
      </c>
      <c r="G38">
        <f t="shared" si="1"/>
        <v>1179</v>
      </c>
      <c r="H38">
        <f t="shared" si="2"/>
        <v>60</v>
      </c>
      <c r="I38">
        <f t="shared" si="3"/>
        <v>14.39602708333333</v>
      </c>
      <c r="J38">
        <f t="shared" si="4"/>
        <v>0</v>
      </c>
      <c r="K38">
        <f t="shared" si="5"/>
        <v>7.3141224583333369</v>
      </c>
      <c r="L38">
        <f t="shared" si="6"/>
        <v>0.44594266666666726</v>
      </c>
      <c r="M38">
        <f t="shared" si="7"/>
        <v>0</v>
      </c>
      <c r="N38">
        <f t="shared" si="8"/>
        <v>0.85402245833334689</v>
      </c>
      <c r="O38">
        <f t="shared" si="9"/>
        <v>-14</v>
      </c>
      <c r="P38">
        <v>14</v>
      </c>
      <c r="Q38">
        <f t="shared" si="10"/>
        <v>70</v>
      </c>
      <c r="R38">
        <f t="shared" si="11"/>
        <v>522</v>
      </c>
    </row>
    <row r="39" spans="1:18" x14ac:dyDescent="0.45">
      <c r="A39">
        <v>-32</v>
      </c>
      <c r="B39">
        <v>72.283417749999998</v>
      </c>
      <c r="C39">
        <v>50</v>
      </c>
      <c r="D39">
        <v>56.46009999999999</v>
      </c>
      <c r="E39">
        <v>4093</v>
      </c>
      <c r="F39">
        <v>-1243</v>
      </c>
      <c r="G39">
        <f t="shared" si="1"/>
        <v>1119</v>
      </c>
      <c r="H39">
        <f t="shared" si="2"/>
        <v>45</v>
      </c>
      <c r="I39">
        <f t="shared" si="3"/>
        <v>13.950084416666662</v>
      </c>
      <c r="J39">
        <f t="shared" si="4"/>
        <v>0</v>
      </c>
      <c r="K39">
        <f t="shared" si="5"/>
        <v>6.46009999999999</v>
      </c>
      <c r="L39">
        <f t="shared" si="6"/>
        <v>0.40526505833332749</v>
      </c>
      <c r="M39">
        <f t="shared" si="7"/>
        <v>0</v>
      </c>
      <c r="N39">
        <f t="shared" si="8"/>
        <v>0.8185291666666572</v>
      </c>
      <c r="O39">
        <f t="shared" si="9"/>
        <v>-15</v>
      </c>
      <c r="P39">
        <v>15</v>
      </c>
      <c r="Q39">
        <f t="shared" si="10"/>
        <v>53</v>
      </c>
      <c r="R39">
        <f t="shared" si="11"/>
        <v>452</v>
      </c>
    </row>
    <row r="40" spans="1:18" x14ac:dyDescent="0.45">
      <c r="A40">
        <v>-33</v>
      </c>
      <c r="B40">
        <v>71.878152691666671</v>
      </c>
      <c r="C40">
        <v>50</v>
      </c>
      <c r="D40">
        <v>55.641570833333333</v>
      </c>
      <c r="E40">
        <v>4138</v>
      </c>
      <c r="F40">
        <v>-1190</v>
      </c>
      <c r="G40">
        <f t="shared" si="1"/>
        <v>1074</v>
      </c>
      <c r="H40">
        <f t="shared" si="2"/>
        <v>42</v>
      </c>
      <c r="I40">
        <f t="shared" si="3"/>
        <v>13.544819358333335</v>
      </c>
      <c r="J40">
        <f t="shared" si="4"/>
        <v>0</v>
      </c>
      <c r="K40">
        <f t="shared" si="5"/>
        <v>5.6415708333333328</v>
      </c>
      <c r="L40">
        <f t="shared" si="6"/>
        <v>0.37851773333333938</v>
      </c>
      <c r="M40">
        <f t="shared" si="7"/>
        <v>0</v>
      </c>
      <c r="N40">
        <f t="shared" si="8"/>
        <v>0.79175958333333796</v>
      </c>
      <c r="O40">
        <f t="shared" si="9"/>
        <v>-16</v>
      </c>
      <c r="P40">
        <v>16</v>
      </c>
      <c r="Q40">
        <f t="shared" si="10"/>
        <v>50</v>
      </c>
      <c r="R40">
        <f t="shared" si="11"/>
        <v>399</v>
      </c>
    </row>
    <row r="41" spans="1:18" x14ac:dyDescent="0.45">
      <c r="A41">
        <v>-34</v>
      </c>
      <c r="B41">
        <v>71.499634958333331</v>
      </c>
      <c r="C41">
        <v>50</v>
      </c>
      <c r="D41">
        <v>54.849811249999995</v>
      </c>
      <c r="E41">
        <v>4180</v>
      </c>
      <c r="F41">
        <v>-1140</v>
      </c>
      <c r="G41">
        <f t="shared" si="1"/>
        <v>1032</v>
      </c>
      <c r="H41">
        <f t="shared" si="2"/>
        <v>46</v>
      </c>
      <c r="I41">
        <f t="shared" si="3"/>
        <v>13.166301624999996</v>
      </c>
      <c r="J41">
        <f t="shared" si="4"/>
        <v>0</v>
      </c>
      <c r="K41">
        <f t="shared" si="5"/>
        <v>4.8498112499999948</v>
      </c>
      <c r="L41">
        <f t="shared" si="6"/>
        <v>0.36058495833333382</v>
      </c>
      <c r="M41">
        <f t="shared" si="7"/>
        <v>0</v>
      </c>
      <c r="N41">
        <f t="shared" si="8"/>
        <v>0.76130249999999933</v>
      </c>
      <c r="O41">
        <f t="shared" si="9"/>
        <v>-17</v>
      </c>
      <c r="P41">
        <v>17</v>
      </c>
      <c r="Q41">
        <f t="shared" si="10"/>
        <v>52</v>
      </c>
      <c r="R41">
        <f t="shared" si="11"/>
        <v>349</v>
      </c>
    </row>
    <row r="42" spans="1:18" x14ac:dyDescent="0.45">
      <c r="A42">
        <v>-35</v>
      </c>
      <c r="B42">
        <v>71.139049999999997</v>
      </c>
      <c r="C42">
        <v>50</v>
      </c>
      <c r="D42">
        <v>54.088508749999995</v>
      </c>
      <c r="E42">
        <v>4226</v>
      </c>
      <c r="F42">
        <v>-1088</v>
      </c>
      <c r="G42">
        <f t="shared" si="1"/>
        <v>986</v>
      </c>
      <c r="H42">
        <f t="shared" si="2"/>
        <v>45</v>
      </c>
      <c r="I42">
        <f t="shared" si="3"/>
        <v>12.805716666666662</v>
      </c>
      <c r="J42">
        <f t="shared" si="4"/>
        <v>0</v>
      </c>
      <c r="K42">
        <f t="shared" si="5"/>
        <v>4.0885087499999955</v>
      </c>
      <c r="L42">
        <f t="shared" si="6"/>
        <v>0.35174999999999557</v>
      </c>
      <c r="M42">
        <f t="shared" si="7"/>
        <v>0</v>
      </c>
      <c r="N42">
        <f t="shared" si="8"/>
        <v>0.72807708333332499</v>
      </c>
      <c r="O42">
        <f t="shared" si="9"/>
        <v>-18</v>
      </c>
      <c r="P42">
        <v>18</v>
      </c>
      <c r="Q42">
        <f t="shared" si="10"/>
        <v>52</v>
      </c>
      <c r="R42">
        <f t="shared" si="11"/>
        <v>297</v>
      </c>
    </row>
    <row r="43" spans="1:18" x14ac:dyDescent="0.45">
      <c r="A43">
        <v>-36</v>
      </c>
      <c r="B43">
        <v>70.787300000000002</v>
      </c>
      <c r="C43">
        <v>50</v>
      </c>
      <c r="D43">
        <v>53.36043166666667</v>
      </c>
      <c r="E43">
        <v>4271</v>
      </c>
      <c r="F43">
        <v>-1036</v>
      </c>
      <c r="G43">
        <f t="shared" si="1"/>
        <v>941</v>
      </c>
      <c r="H43">
        <f t="shared" si="2"/>
        <v>54</v>
      </c>
      <c r="I43">
        <f t="shared" si="3"/>
        <v>12.453966666666666</v>
      </c>
      <c r="J43">
        <f t="shared" si="4"/>
        <v>0</v>
      </c>
      <c r="K43">
        <f t="shared" si="5"/>
        <v>3.3604316666666705</v>
      </c>
      <c r="L43">
        <f t="shared" si="6"/>
        <v>0.3507041666666737</v>
      </c>
      <c r="M43">
        <f t="shared" si="7"/>
        <v>0</v>
      </c>
      <c r="N43">
        <f t="shared" si="8"/>
        <v>0.70043541666667153</v>
      </c>
      <c r="O43">
        <f t="shared" si="9"/>
        <v>-19</v>
      </c>
      <c r="P43">
        <v>19</v>
      </c>
      <c r="Q43">
        <f t="shared" si="10"/>
        <v>60</v>
      </c>
      <c r="R43">
        <f t="shared" si="11"/>
        <v>245</v>
      </c>
    </row>
    <row r="44" spans="1:18" x14ac:dyDescent="0.45">
      <c r="A44">
        <v>-37</v>
      </c>
      <c r="B44">
        <v>70.436595833333328</v>
      </c>
      <c r="C44">
        <v>50</v>
      </c>
      <c r="D44">
        <v>52.659996249999999</v>
      </c>
      <c r="E44">
        <v>4325</v>
      </c>
      <c r="F44">
        <v>-976</v>
      </c>
      <c r="G44">
        <f t="shared" si="1"/>
        <v>887</v>
      </c>
      <c r="H44">
        <f t="shared" si="2"/>
        <v>37</v>
      </c>
      <c r="I44">
        <f t="shared" si="3"/>
        <v>12.103262499999992</v>
      </c>
      <c r="J44">
        <f t="shared" si="4"/>
        <v>0</v>
      </c>
      <c r="K44">
        <f t="shared" si="5"/>
        <v>2.659996249999999</v>
      </c>
      <c r="L44">
        <f t="shared" si="6"/>
        <v>0.34769166666666251</v>
      </c>
      <c r="M44">
        <f t="shared" si="7"/>
        <v>0</v>
      </c>
      <c r="N44">
        <f t="shared" si="8"/>
        <v>0.64552583333333757</v>
      </c>
      <c r="O44">
        <f t="shared" si="9"/>
        <v>-20</v>
      </c>
      <c r="P44">
        <v>20</v>
      </c>
      <c r="Q44">
        <f t="shared" si="10"/>
        <v>11</v>
      </c>
      <c r="R44">
        <f t="shared" si="11"/>
        <v>185</v>
      </c>
    </row>
    <row r="45" spans="1:18" x14ac:dyDescent="0.45">
      <c r="A45">
        <v>-38</v>
      </c>
      <c r="B45">
        <v>70.088904166666666</v>
      </c>
      <c r="C45">
        <v>50</v>
      </c>
      <c r="D45">
        <v>52.014470416666661</v>
      </c>
      <c r="E45">
        <v>4362</v>
      </c>
      <c r="F45">
        <v>-965</v>
      </c>
      <c r="G45">
        <f t="shared" si="1"/>
        <v>850</v>
      </c>
      <c r="H45">
        <f t="shared" si="2"/>
        <v>46</v>
      </c>
      <c r="I45">
        <f t="shared" si="3"/>
        <v>11.75557083333333</v>
      </c>
      <c r="J45">
        <f t="shared" si="4"/>
        <v>0</v>
      </c>
      <c r="K45">
        <f t="shared" si="5"/>
        <v>2.0144704166666614</v>
      </c>
      <c r="L45">
        <f t="shared" si="6"/>
        <v>0.34009833333333006</v>
      </c>
      <c r="M45">
        <f t="shared" si="7"/>
        <v>0</v>
      </c>
      <c r="N45">
        <f t="shared" si="8"/>
        <v>0.57651579166666522</v>
      </c>
      <c r="O45">
        <f t="shared" si="9"/>
        <v>-21</v>
      </c>
      <c r="P45">
        <v>21</v>
      </c>
      <c r="Q45">
        <f t="shared" si="10"/>
        <v>6</v>
      </c>
      <c r="R45">
        <f t="shared" si="11"/>
        <v>174</v>
      </c>
    </row>
    <row r="46" spans="1:18" x14ac:dyDescent="0.45">
      <c r="A46">
        <v>-39</v>
      </c>
      <c r="B46">
        <v>69.748805833333336</v>
      </c>
      <c r="C46">
        <v>50</v>
      </c>
      <c r="D46">
        <v>51.437954624999996</v>
      </c>
      <c r="E46">
        <v>4408</v>
      </c>
      <c r="F46">
        <v>-959</v>
      </c>
      <c r="G46">
        <f t="shared" si="1"/>
        <v>804</v>
      </c>
      <c r="H46">
        <f t="shared" si="2"/>
        <v>31</v>
      </c>
      <c r="I46">
        <f t="shared" si="3"/>
        <v>11.4154725</v>
      </c>
      <c r="J46">
        <f t="shared" si="4"/>
        <v>0</v>
      </c>
      <c r="K46">
        <f t="shared" si="5"/>
        <v>1.4379546249999962</v>
      </c>
      <c r="L46">
        <f t="shared" si="6"/>
        <v>0.32985708333333719</v>
      </c>
      <c r="M46">
        <f t="shared" si="7"/>
        <v>0</v>
      </c>
      <c r="N46">
        <f t="shared" si="8"/>
        <v>0.49250242499999786</v>
      </c>
      <c r="O46">
        <f t="shared" si="9"/>
        <v>-22</v>
      </c>
      <c r="P46">
        <v>22</v>
      </c>
      <c r="Q46">
        <f t="shared" si="10"/>
        <v>9</v>
      </c>
      <c r="R46">
        <f t="shared" si="11"/>
        <v>168</v>
      </c>
    </row>
    <row r="47" spans="1:18" x14ac:dyDescent="0.45">
      <c r="A47">
        <v>-40</v>
      </c>
      <c r="B47">
        <v>69.418948749999998</v>
      </c>
      <c r="C47">
        <v>50</v>
      </c>
      <c r="D47">
        <v>50.945452199999998</v>
      </c>
      <c r="E47">
        <v>4439</v>
      </c>
      <c r="F47">
        <v>-950</v>
      </c>
      <c r="G47">
        <f t="shared" si="1"/>
        <v>773</v>
      </c>
      <c r="H47">
        <f t="shared" si="2"/>
        <v>64</v>
      </c>
      <c r="I47">
        <f t="shared" si="3"/>
        <v>11.085615416666663</v>
      </c>
      <c r="J47">
        <f t="shared" si="4"/>
        <v>0</v>
      </c>
      <c r="K47">
        <f t="shared" si="5"/>
        <v>0.9454521999999983</v>
      </c>
      <c r="L47">
        <f t="shared" si="6"/>
        <v>0.59530999999999779</v>
      </c>
      <c r="M47">
        <f t="shared" si="7"/>
        <v>0</v>
      </c>
      <c r="N47">
        <f t="shared" si="8"/>
        <v>0.74913715833332617</v>
      </c>
      <c r="O47">
        <f t="shared" si="9"/>
        <v>-23</v>
      </c>
      <c r="P47">
        <v>23</v>
      </c>
      <c r="Q47">
        <f t="shared" si="10"/>
        <v>15</v>
      </c>
      <c r="R47">
        <f t="shared" si="11"/>
        <v>159</v>
      </c>
    </row>
    <row r="48" spans="1:18" x14ac:dyDescent="0.45">
      <c r="A48">
        <v>-42</v>
      </c>
      <c r="B48">
        <v>68.823638750000001</v>
      </c>
      <c r="C48">
        <v>50</v>
      </c>
      <c r="D48">
        <v>50.196315041666672</v>
      </c>
      <c r="E48">
        <v>4503</v>
      </c>
      <c r="F48">
        <v>-935</v>
      </c>
      <c r="G48">
        <f t="shared" si="1"/>
        <v>709</v>
      </c>
      <c r="H48">
        <f t="shared" si="2"/>
        <v>54</v>
      </c>
      <c r="I48">
        <f t="shared" si="3"/>
        <v>10.490305416666665</v>
      </c>
      <c r="J48">
        <f t="shared" si="4"/>
        <v>0</v>
      </c>
      <c r="K48">
        <f t="shared" si="5"/>
        <v>0.19631504166667213</v>
      </c>
      <c r="L48">
        <f t="shared" si="6"/>
        <v>0.50011437500000966</v>
      </c>
      <c r="M48">
        <f t="shared" si="7"/>
        <v>0</v>
      </c>
      <c r="N48">
        <f t="shared" si="8"/>
        <v>0.19631504166667213</v>
      </c>
      <c r="O48">
        <f t="shared" si="9"/>
        <v>-25</v>
      </c>
      <c r="P48">
        <v>25</v>
      </c>
      <c r="Q48">
        <f t="shared" si="10"/>
        <v>12</v>
      </c>
      <c r="R48">
        <f t="shared" si="11"/>
        <v>144</v>
      </c>
    </row>
    <row r="49" spans="1:18" x14ac:dyDescent="0.45">
      <c r="A49">
        <v>-44</v>
      </c>
      <c r="B49">
        <v>68.323524374999991</v>
      </c>
      <c r="C49">
        <v>50</v>
      </c>
      <c r="D49">
        <v>50</v>
      </c>
      <c r="E49">
        <v>4557</v>
      </c>
      <c r="F49">
        <v>-923</v>
      </c>
      <c r="G49">
        <f t="shared" si="1"/>
        <v>655</v>
      </c>
      <c r="H49">
        <f t="shared" si="2"/>
        <v>58</v>
      </c>
      <c r="I49">
        <f t="shared" si="3"/>
        <v>9.9901910416666553</v>
      </c>
      <c r="J49">
        <f t="shared" si="4"/>
        <v>0</v>
      </c>
      <c r="K49">
        <f t="shared" si="5"/>
        <v>0</v>
      </c>
      <c r="L49">
        <f t="shared" si="6"/>
        <v>0.40788870374998965</v>
      </c>
      <c r="M49">
        <f t="shared" si="7"/>
        <v>0</v>
      </c>
      <c r="N49">
        <f t="shared" si="8"/>
        <v>0</v>
      </c>
      <c r="O49">
        <f t="shared" si="9"/>
        <v>-27</v>
      </c>
      <c r="P49">
        <v>27</v>
      </c>
      <c r="Q49">
        <f t="shared" si="10"/>
        <v>10</v>
      </c>
      <c r="R49">
        <f t="shared" si="11"/>
        <v>132</v>
      </c>
    </row>
    <row r="50" spans="1:18" x14ac:dyDescent="0.45">
      <c r="A50">
        <v>-46</v>
      </c>
      <c r="B50">
        <v>67.915635671250001</v>
      </c>
      <c r="C50">
        <v>50</v>
      </c>
      <c r="D50">
        <v>50</v>
      </c>
      <c r="E50">
        <v>4615</v>
      </c>
      <c r="F50">
        <v>-913</v>
      </c>
      <c r="G50">
        <f t="shared" si="1"/>
        <v>597</v>
      </c>
      <c r="H50">
        <f t="shared" si="2"/>
        <v>53</v>
      </c>
      <c r="I50">
        <f t="shared" si="3"/>
        <v>9.5823023379166656</v>
      </c>
      <c r="J50">
        <f t="shared" si="4"/>
        <v>0</v>
      </c>
      <c r="K50">
        <f t="shared" si="5"/>
        <v>0</v>
      </c>
      <c r="L50">
        <f t="shared" si="6"/>
        <v>0.33938482958333793</v>
      </c>
      <c r="M50">
        <f t="shared" si="7"/>
        <v>0</v>
      </c>
      <c r="N50">
        <f t="shared" si="8"/>
        <v>0</v>
      </c>
      <c r="O50">
        <f t="shared" si="9"/>
        <v>-29</v>
      </c>
      <c r="P50">
        <v>29</v>
      </c>
      <c r="Q50">
        <f t="shared" si="10"/>
        <v>11</v>
      </c>
      <c r="R50">
        <f t="shared" si="11"/>
        <v>122</v>
      </c>
    </row>
    <row r="51" spans="1:18" x14ac:dyDescent="0.45">
      <c r="A51">
        <v>-48</v>
      </c>
      <c r="B51">
        <v>67.576250841666663</v>
      </c>
      <c r="C51">
        <v>50</v>
      </c>
      <c r="D51">
        <v>50</v>
      </c>
      <c r="E51">
        <v>4668</v>
      </c>
      <c r="F51">
        <v>-902</v>
      </c>
      <c r="G51">
        <f t="shared" si="1"/>
        <v>544</v>
      </c>
      <c r="H51">
        <f t="shared" si="2"/>
        <v>42</v>
      </c>
      <c r="I51">
        <f t="shared" si="3"/>
        <v>9.2429175083333277</v>
      </c>
      <c r="J51">
        <f t="shared" si="4"/>
        <v>0</v>
      </c>
      <c r="K51">
        <f t="shared" si="5"/>
        <v>0</v>
      </c>
      <c r="L51">
        <f t="shared" si="6"/>
        <v>0.30720500833332665</v>
      </c>
      <c r="M51">
        <f t="shared" si="7"/>
        <v>0</v>
      </c>
      <c r="N51">
        <f t="shared" si="8"/>
        <v>0</v>
      </c>
      <c r="O51">
        <f t="shared" si="9"/>
        <v>-31</v>
      </c>
      <c r="P51">
        <v>31</v>
      </c>
      <c r="Q51">
        <f t="shared" si="10"/>
        <v>11</v>
      </c>
      <c r="R51">
        <f t="shared" si="11"/>
        <v>111</v>
      </c>
    </row>
    <row r="52" spans="1:18" x14ac:dyDescent="0.45">
      <c r="A52">
        <v>-50</v>
      </c>
      <c r="B52">
        <v>67.269045833333337</v>
      </c>
      <c r="C52">
        <v>50</v>
      </c>
      <c r="D52">
        <v>50</v>
      </c>
      <c r="E52">
        <v>4710</v>
      </c>
      <c r="F52">
        <v>-891</v>
      </c>
      <c r="G52">
        <f t="shared" si="1"/>
        <v>502</v>
      </c>
      <c r="H52">
        <f t="shared" si="2"/>
        <v>89</v>
      </c>
      <c r="I52">
        <f t="shared" si="3"/>
        <v>8.9357125000000011</v>
      </c>
      <c r="J52">
        <f t="shared" si="4"/>
        <v>0</v>
      </c>
      <c r="K52">
        <f t="shared" si="5"/>
        <v>0</v>
      </c>
      <c r="L52">
        <f t="shared" si="6"/>
        <v>0.75550416666668241</v>
      </c>
      <c r="M52">
        <f t="shared" si="7"/>
        <v>0</v>
      </c>
      <c r="N52">
        <f t="shared" si="8"/>
        <v>0</v>
      </c>
      <c r="O52">
        <f t="shared" si="9"/>
        <v>-33</v>
      </c>
      <c r="P52">
        <v>33</v>
      </c>
      <c r="Q52">
        <f t="shared" si="10"/>
        <v>23</v>
      </c>
      <c r="R52">
        <f t="shared" si="11"/>
        <v>100</v>
      </c>
    </row>
    <row r="53" spans="1:18" x14ac:dyDescent="0.45">
      <c r="A53">
        <v>-55</v>
      </c>
      <c r="B53">
        <v>66.513541666666654</v>
      </c>
      <c r="C53">
        <v>50</v>
      </c>
      <c r="D53">
        <v>50</v>
      </c>
      <c r="E53">
        <v>4799</v>
      </c>
      <c r="F53">
        <v>-868</v>
      </c>
      <c r="G53">
        <f t="shared" si="1"/>
        <v>413</v>
      </c>
      <c r="H53">
        <f t="shared" si="2"/>
        <v>69</v>
      </c>
      <c r="I53">
        <f t="shared" si="3"/>
        <v>8.1802083333333186</v>
      </c>
      <c r="J53">
        <f t="shared" si="4"/>
        <v>0</v>
      </c>
      <c r="K53">
        <f t="shared" si="5"/>
        <v>0</v>
      </c>
      <c r="L53">
        <f t="shared" si="6"/>
        <v>0.75864583333331836</v>
      </c>
      <c r="M53">
        <f t="shared" si="7"/>
        <v>0</v>
      </c>
      <c r="N53">
        <f t="shared" si="8"/>
        <v>0</v>
      </c>
      <c r="O53">
        <f t="shared" si="9"/>
        <v>-38</v>
      </c>
      <c r="P53">
        <v>38</v>
      </c>
      <c r="Q53">
        <f t="shared" si="10"/>
        <v>14</v>
      </c>
      <c r="R53">
        <f t="shared" si="11"/>
        <v>77</v>
      </c>
    </row>
    <row r="54" spans="1:18" x14ac:dyDescent="0.45">
      <c r="A54">
        <v>-60</v>
      </c>
      <c r="B54">
        <v>65.754895833333336</v>
      </c>
      <c r="C54">
        <v>50</v>
      </c>
      <c r="D54">
        <v>50</v>
      </c>
      <c r="E54">
        <v>4868</v>
      </c>
      <c r="F54">
        <v>-854</v>
      </c>
      <c r="G54">
        <f t="shared" si="1"/>
        <v>344</v>
      </c>
      <c r="H54">
        <f t="shared" si="2"/>
        <v>58</v>
      </c>
      <c r="I54">
        <f t="shared" si="3"/>
        <v>7.4215625000000003</v>
      </c>
      <c r="J54">
        <f t="shared" si="4"/>
        <v>0</v>
      </c>
      <c r="K54">
        <f t="shared" si="5"/>
        <v>0</v>
      </c>
      <c r="L54">
        <f t="shared" si="6"/>
        <v>0.75840416666666499</v>
      </c>
      <c r="M54">
        <f t="shared" si="7"/>
        <v>0</v>
      </c>
      <c r="N54">
        <f t="shared" si="8"/>
        <v>0</v>
      </c>
      <c r="O54">
        <f t="shared" si="9"/>
        <v>-43</v>
      </c>
      <c r="P54">
        <v>43</v>
      </c>
      <c r="Q54">
        <f t="shared" si="10"/>
        <v>10</v>
      </c>
      <c r="R54">
        <f t="shared" si="11"/>
        <v>63</v>
      </c>
    </row>
    <row r="55" spans="1:18" x14ac:dyDescent="0.45">
      <c r="A55">
        <v>-65</v>
      </c>
      <c r="B55">
        <v>64.996491666666671</v>
      </c>
      <c r="C55">
        <v>50</v>
      </c>
      <c r="D55">
        <v>50</v>
      </c>
      <c r="E55">
        <v>4926</v>
      </c>
      <c r="F55">
        <v>-844</v>
      </c>
      <c r="G55">
        <f t="shared" si="1"/>
        <v>286</v>
      </c>
      <c r="H55">
        <f t="shared" si="2"/>
        <v>55</v>
      </c>
      <c r="I55">
        <f t="shared" si="3"/>
        <v>6.6631583333333353</v>
      </c>
      <c r="J55">
        <f t="shared" si="4"/>
        <v>0</v>
      </c>
      <c r="K55">
        <f t="shared" si="5"/>
        <v>0</v>
      </c>
      <c r="L55">
        <f t="shared" si="6"/>
        <v>0.70977275000001327</v>
      </c>
      <c r="M55">
        <f t="shared" si="7"/>
        <v>0</v>
      </c>
      <c r="N55">
        <f t="shared" si="8"/>
        <v>0</v>
      </c>
      <c r="O55">
        <f t="shared" si="9"/>
        <v>-48</v>
      </c>
      <c r="P55">
        <v>48</v>
      </c>
      <c r="Q55">
        <f t="shared" si="10"/>
        <v>10</v>
      </c>
      <c r="R55">
        <f t="shared" si="11"/>
        <v>53</v>
      </c>
    </row>
    <row r="56" spans="1:18" x14ac:dyDescent="0.45">
      <c r="A56">
        <v>-70</v>
      </c>
      <c r="B56">
        <v>64.286718916666658</v>
      </c>
      <c r="C56">
        <v>50</v>
      </c>
      <c r="D56">
        <v>50</v>
      </c>
      <c r="E56">
        <v>4981</v>
      </c>
      <c r="F56">
        <v>-834</v>
      </c>
      <c r="G56">
        <f t="shared" si="1"/>
        <v>231</v>
      </c>
      <c r="H56">
        <f t="shared" si="2"/>
        <v>83</v>
      </c>
      <c r="I56">
        <f t="shared" si="3"/>
        <v>5.953385583333322</v>
      </c>
      <c r="J56">
        <f t="shared" si="4"/>
        <v>0</v>
      </c>
      <c r="K56">
        <f t="shared" si="5"/>
        <v>0</v>
      </c>
      <c r="L56">
        <f t="shared" si="6"/>
        <v>1.2103814166666567</v>
      </c>
      <c r="M56">
        <f t="shared" si="7"/>
        <v>0</v>
      </c>
      <c r="N56">
        <f t="shared" si="8"/>
        <v>0</v>
      </c>
      <c r="O56">
        <f t="shared" si="9"/>
        <v>-53</v>
      </c>
      <c r="P56">
        <v>53</v>
      </c>
      <c r="Q56">
        <f t="shared" si="10"/>
        <v>14</v>
      </c>
      <c r="R56">
        <f t="shared" si="11"/>
        <v>43</v>
      </c>
    </row>
    <row r="57" spans="1:18" x14ac:dyDescent="0.45">
      <c r="A57">
        <v>-80</v>
      </c>
      <c r="B57">
        <v>63.076337500000001</v>
      </c>
      <c r="C57">
        <v>50</v>
      </c>
      <c r="D57">
        <v>50</v>
      </c>
      <c r="E57">
        <v>5064</v>
      </c>
      <c r="F57">
        <v>-820</v>
      </c>
      <c r="G57">
        <f t="shared" si="1"/>
        <v>148</v>
      </c>
      <c r="H57">
        <f t="shared" si="2"/>
        <v>68</v>
      </c>
      <c r="I57">
        <f t="shared" si="3"/>
        <v>4.7430041666666654</v>
      </c>
      <c r="J57">
        <f t="shared" si="4"/>
        <v>0</v>
      </c>
      <c r="K57">
        <f t="shared" si="5"/>
        <v>0</v>
      </c>
      <c r="L57">
        <f t="shared" si="6"/>
        <v>1.6919583333333321</v>
      </c>
      <c r="M57">
        <f t="shared" si="7"/>
        <v>0</v>
      </c>
      <c r="N57">
        <f t="shared" si="8"/>
        <v>0</v>
      </c>
      <c r="O57">
        <f t="shared" si="9"/>
        <v>-63</v>
      </c>
      <c r="P57">
        <v>63</v>
      </c>
      <c r="Q57">
        <f t="shared" si="10"/>
        <v>11</v>
      </c>
      <c r="R57">
        <f t="shared" si="11"/>
        <v>29</v>
      </c>
    </row>
    <row r="58" spans="1:18" x14ac:dyDescent="0.45">
      <c r="A58">
        <v>-90</v>
      </c>
      <c r="B58">
        <v>61.384379166666669</v>
      </c>
      <c r="C58">
        <v>50</v>
      </c>
      <c r="D58">
        <v>50</v>
      </c>
      <c r="E58">
        <v>5132</v>
      </c>
      <c r="F58">
        <v>-809</v>
      </c>
      <c r="G58">
        <f t="shared" si="1"/>
        <v>80</v>
      </c>
      <c r="H58">
        <f t="shared" si="2"/>
        <v>43</v>
      </c>
      <c r="I58">
        <f t="shared" si="3"/>
        <v>3.0510458333333332</v>
      </c>
      <c r="J58">
        <f t="shared" si="4"/>
        <v>0</v>
      </c>
      <c r="K58">
        <f t="shared" si="5"/>
        <v>0</v>
      </c>
      <c r="L58">
        <f t="shared" si="6"/>
        <v>2.1172066666666751</v>
      </c>
      <c r="M58">
        <f t="shared" si="7"/>
        <v>0</v>
      </c>
      <c r="N58">
        <f t="shared" si="8"/>
        <v>0</v>
      </c>
      <c r="O58">
        <f t="shared" si="9"/>
        <v>-73</v>
      </c>
      <c r="P58">
        <v>73</v>
      </c>
      <c r="Q58">
        <f t="shared" si="10"/>
        <v>6</v>
      </c>
      <c r="R58">
        <f t="shared" si="11"/>
        <v>18</v>
      </c>
    </row>
    <row r="59" spans="1:18" x14ac:dyDescent="0.45">
      <c r="A59">
        <v>-100</v>
      </c>
      <c r="B59">
        <v>59.267172499999994</v>
      </c>
      <c r="C59">
        <v>50</v>
      </c>
      <c r="D59">
        <v>50</v>
      </c>
      <c r="E59">
        <v>5175</v>
      </c>
      <c r="F59">
        <v>-803</v>
      </c>
      <c r="G59">
        <f t="shared" si="1"/>
        <v>37</v>
      </c>
      <c r="H59">
        <f t="shared" si="2"/>
        <v>118</v>
      </c>
      <c r="I59">
        <f t="shared" si="3"/>
        <v>0.93383916666665812</v>
      </c>
      <c r="J59">
        <f t="shared" si="4"/>
        <v>0</v>
      </c>
      <c r="K59">
        <f t="shared" si="5"/>
        <v>0</v>
      </c>
      <c r="L59">
        <f t="shared" si="6"/>
        <v>0.93383916666665812</v>
      </c>
      <c r="M59">
        <f t="shared" si="7"/>
        <v>0</v>
      </c>
      <c r="N59">
        <f t="shared" si="8"/>
        <v>0</v>
      </c>
      <c r="O59">
        <f t="shared" si="9"/>
        <v>-83</v>
      </c>
      <c r="P59">
        <v>83</v>
      </c>
      <c r="Q59">
        <f t="shared" si="10"/>
        <v>3</v>
      </c>
      <c r="R59">
        <f t="shared" si="11"/>
        <v>12</v>
      </c>
    </row>
    <row r="60" spans="1:18" x14ac:dyDescent="0.45">
      <c r="A60">
        <v>-110</v>
      </c>
      <c r="B60">
        <v>58.333333333333336</v>
      </c>
      <c r="C60">
        <v>50</v>
      </c>
      <c r="D60">
        <v>50</v>
      </c>
      <c r="E60">
        <v>5293</v>
      </c>
      <c r="F60">
        <v>-800</v>
      </c>
      <c r="G60">
        <v>0</v>
      </c>
      <c r="H60"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v>0</v>
      </c>
      <c r="M60">
        <v>0</v>
      </c>
      <c r="N60">
        <v>0</v>
      </c>
      <c r="O60">
        <f t="shared" si="9"/>
        <v>-93</v>
      </c>
      <c r="P60">
        <v>93</v>
      </c>
      <c r="Q60">
        <f t="shared" si="10"/>
        <v>800</v>
      </c>
      <c r="R60">
        <f t="shared" si="11"/>
        <v>9</v>
      </c>
    </row>
    <row r="62" spans="1:18" x14ac:dyDescent="0.45">
      <c r="E62">
        <v>5212</v>
      </c>
      <c r="F62">
        <v>-791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4273-28A9-4CA1-8A17-5A470E0D6C20}">
  <dimension ref="A1:U175"/>
  <sheetViews>
    <sheetView workbookViewId="0">
      <selection activeCell="M30" sqref="M30"/>
    </sheetView>
  </sheetViews>
  <sheetFormatPr defaultRowHeight="14.25" x14ac:dyDescent="0.45"/>
  <cols>
    <col min="2" max="2" width="9.33203125" customWidth="1"/>
    <col min="3" max="3" width="10.1328125" customWidth="1"/>
    <col min="12" max="12" width="19.53125" customWidth="1"/>
  </cols>
  <sheetData>
    <row r="1" spans="1:21" x14ac:dyDescent="0.45">
      <c r="F1" t="s">
        <v>124</v>
      </c>
      <c r="L1" s="1" t="s">
        <v>130</v>
      </c>
      <c r="S1" t="s">
        <v>144</v>
      </c>
      <c r="T1" t="s">
        <v>143</v>
      </c>
      <c r="U1" t="s">
        <v>145</v>
      </c>
    </row>
    <row r="2" spans="1:21" x14ac:dyDescent="0.45">
      <c r="L2" t="s">
        <v>70</v>
      </c>
      <c r="M2" s="13">
        <v>5206</v>
      </c>
      <c r="N2" t="s">
        <v>83</v>
      </c>
      <c r="S2">
        <v>0</v>
      </c>
      <c r="T2">
        <v>0</v>
      </c>
      <c r="U2">
        <v>0</v>
      </c>
    </row>
    <row r="3" spans="1:21" x14ac:dyDescent="0.45">
      <c r="L3" t="s">
        <v>71</v>
      </c>
      <c r="M3" s="14">
        <v>0.154</v>
      </c>
      <c r="S3">
        <v>1</v>
      </c>
      <c r="T3">
        <v>1</v>
      </c>
      <c r="U3">
        <v>1</v>
      </c>
    </row>
    <row r="4" spans="1:21" x14ac:dyDescent="0.45">
      <c r="B4" t="s">
        <v>126</v>
      </c>
      <c r="C4" t="s">
        <v>126</v>
      </c>
      <c r="D4" t="s">
        <v>126</v>
      </c>
      <c r="E4" t="s">
        <v>129</v>
      </c>
      <c r="F4" t="s">
        <v>129</v>
      </c>
      <c r="G4" t="s">
        <v>129</v>
      </c>
      <c r="H4" t="s">
        <v>126</v>
      </c>
      <c r="I4" t="s">
        <v>126</v>
      </c>
      <c r="J4" t="s">
        <v>126</v>
      </c>
      <c r="L4" t="s">
        <v>72</v>
      </c>
      <c r="M4" s="13">
        <v>1351</v>
      </c>
      <c r="N4" t="s">
        <v>84</v>
      </c>
      <c r="S4">
        <v>2</v>
      </c>
      <c r="T4">
        <v>2</v>
      </c>
      <c r="U4">
        <v>2</v>
      </c>
    </row>
    <row r="5" spans="1:21" x14ac:dyDescent="0.45">
      <c r="A5" t="s">
        <v>127</v>
      </c>
      <c r="B5" t="s">
        <v>126</v>
      </c>
      <c r="C5" t="s">
        <v>126</v>
      </c>
      <c r="D5" t="s">
        <v>126</v>
      </c>
      <c r="E5" t="s">
        <v>129</v>
      </c>
      <c r="F5" t="s">
        <v>129</v>
      </c>
      <c r="G5" t="s">
        <v>129</v>
      </c>
      <c r="H5" t="s">
        <v>126</v>
      </c>
      <c r="I5" t="s">
        <v>126</v>
      </c>
      <c r="J5" t="s">
        <v>126</v>
      </c>
      <c r="K5" t="s">
        <v>128</v>
      </c>
      <c r="L5" t="s">
        <v>73</v>
      </c>
      <c r="M5" s="13">
        <v>0.8</v>
      </c>
      <c r="S5">
        <v>3</v>
      </c>
      <c r="T5">
        <v>3</v>
      </c>
      <c r="U5">
        <v>3</v>
      </c>
    </row>
    <row r="6" spans="1:21" x14ac:dyDescent="0.45">
      <c r="B6" t="s">
        <v>126</v>
      </c>
      <c r="C6" t="s">
        <v>126</v>
      </c>
      <c r="D6" t="s">
        <v>126</v>
      </c>
      <c r="E6" t="s">
        <v>129</v>
      </c>
      <c r="F6" t="s">
        <v>129</v>
      </c>
      <c r="G6" t="s">
        <v>129</v>
      </c>
      <c r="H6" t="s">
        <v>126</v>
      </c>
      <c r="I6" t="s">
        <v>126</v>
      </c>
      <c r="J6" t="s">
        <v>126</v>
      </c>
      <c r="S6">
        <v>4</v>
      </c>
      <c r="T6">
        <v>4</v>
      </c>
      <c r="U6">
        <v>4</v>
      </c>
    </row>
    <row r="7" spans="1:21" x14ac:dyDescent="0.45">
      <c r="E7" t="s">
        <v>126</v>
      </c>
      <c r="F7" t="s">
        <v>126</v>
      </c>
      <c r="G7" t="s">
        <v>126</v>
      </c>
      <c r="S7">
        <v>5</v>
      </c>
      <c r="T7">
        <v>5</v>
      </c>
      <c r="U7">
        <v>5</v>
      </c>
    </row>
    <row r="8" spans="1:21" x14ac:dyDescent="0.45">
      <c r="E8" t="s">
        <v>126</v>
      </c>
      <c r="F8" t="s">
        <v>126</v>
      </c>
      <c r="G8" t="s">
        <v>126</v>
      </c>
      <c r="S8">
        <v>6</v>
      </c>
      <c r="T8">
        <v>6</v>
      </c>
      <c r="U8">
        <v>6</v>
      </c>
    </row>
    <row r="9" spans="1:21" x14ac:dyDescent="0.45">
      <c r="E9" t="s">
        <v>126</v>
      </c>
      <c r="F9" t="s">
        <v>126</v>
      </c>
      <c r="G9" t="s">
        <v>126</v>
      </c>
      <c r="S9">
        <v>7</v>
      </c>
      <c r="T9">
        <v>7</v>
      </c>
      <c r="U9">
        <v>7</v>
      </c>
    </row>
    <row r="10" spans="1:21" x14ac:dyDescent="0.45">
      <c r="F10" t="s">
        <v>125</v>
      </c>
      <c r="S10">
        <v>8</v>
      </c>
      <c r="T10">
        <v>8</v>
      </c>
      <c r="U10">
        <v>8</v>
      </c>
    </row>
    <row r="11" spans="1:21" x14ac:dyDescent="0.45">
      <c r="A11" t="s">
        <v>131</v>
      </c>
      <c r="S11">
        <v>9</v>
      </c>
      <c r="T11">
        <v>9</v>
      </c>
      <c r="U11">
        <v>9</v>
      </c>
    </row>
    <row r="12" spans="1:21" x14ac:dyDescent="0.45">
      <c r="B12" t="s">
        <v>138</v>
      </c>
      <c r="C12" t="s">
        <v>137</v>
      </c>
      <c r="D12" t="s">
        <v>139</v>
      </c>
      <c r="G12" t="s">
        <v>146</v>
      </c>
      <c r="L12" t="s">
        <v>149</v>
      </c>
      <c r="S12">
        <v>10</v>
      </c>
      <c r="T12">
        <v>10</v>
      </c>
      <c r="U12">
        <v>10</v>
      </c>
    </row>
    <row r="13" spans="1:21" x14ac:dyDescent="0.45">
      <c r="A13" t="s">
        <v>132</v>
      </c>
      <c r="B13" t="s">
        <v>127</v>
      </c>
      <c r="C13">
        <v>0.6</v>
      </c>
      <c r="D13">
        <v>11</v>
      </c>
      <c r="G13">
        <f>'Shading Experiment 1'!H35/2*C13 + 'Shading Experiment 2'!G51*C14</f>
        <v>499.3</v>
      </c>
      <c r="L13">
        <f>48*2</f>
        <v>96</v>
      </c>
      <c r="M13" t="s">
        <v>150</v>
      </c>
      <c r="S13">
        <v>11</v>
      </c>
      <c r="T13">
        <v>11</v>
      </c>
      <c r="U13">
        <v>11</v>
      </c>
    </row>
    <row r="14" spans="1:21" x14ac:dyDescent="0.45">
      <c r="A14" t="s">
        <v>134</v>
      </c>
      <c r="B14" t="s">
        <v>125</v>
      </c>
      <c r="C14">
        <v>0.4</v>
      </c>
      <c r="D14">
        <v>31</v>
      </c>
      <c r="G14" t="s">
        <v>147</v>
      </c>
      <c r="L14" t="s">
        <v>151</v>
      </c>
      <c r="S14">
        <v>12</v>
      </c>
      <c r="T14">
        <v>12</v>
      </c>
      <c r="U14">
        <v>12</v>
      </c>
    </row>
    <row r="15" spans="1:21" x14ac:dyDescent="0.45">
      <c r="A15" t="s">
        <v>133</v>
      </c>
      <c r="G15">
        <f>M2-G13</f>
        <v>4706.7</v>
      </c>
      <c r="L15">
        <f>$M$2*0.846</f>
        <v>4404.2759999999998</v>
      </c>
      <c r="M15" t="s">
        <v>150</v>
      </c>
      <c r="S15">
        <v>13</v>
      </c>
      <c r="T15">
        <v>13</v>
      </c>
      <c r="U15">
        <v>13</v>
      </c>
    </row>
    <row r="16" spans="1:21" x14ac:dyDescent="0.45">
      <c r="A16" t="s">
        <v>135</v>
      </c>
      <c r="G16" t="s">
        <v>148</v>
      </c>
      <c r="I16" t="s">
        <v>156</v>
      </c>
      <c r="L16" t="s">
        <v>152</v>
      </c>
      <c r="S16">
        <v>14</v>
      </c>
      <c r="T16">
        <v>14</v>
      </c>
      <c r="U16">
        <v>14</v>
      </c>
    </row>
    <row r="17" spans="1:21" x14ac:dyDescent="0.45">
      <c r="A17" t="s">
        <v>136</v>
      </c>
      <c r="G17" t="s">
        <v>132</v>
      </c>
      <c r="H17">
        <f>'Shading Experiment 1'!H35/2*C13</f>
        <v>281.7</v>
      </c>
      <c r="I17">
        <f>'Shading Experiment 1'!S35/2*C13</f>
        <v>226.2</v>
      </c>
      <c r="L17">
        <f>L15/L13</f>
        <v>45.877874999999996</v>
      </c>
      <c r="M17" t="s">
        <v>154</v>
      </c>
      <c r="S17">
        <v>15</v>
      </c>
      <c r="T17">
        <v>15</v>
      </c>
      <c r="U17">
        <v>15</v>
      </c>
    </row>
    <row r="18" spans="1:21" x14ac:dyDescent="0.45">
      <c r="G18" t="s">
        <v>134</v>
      </c>
      <c r="H18">
        <f>'Shading Experiment 2'!G51*C14</f>
        <v>217.60000000000002</v>
      </c>
      <c r="I18">
        <f>'Shading Experiment 2'!R51*C14</f>
        <v>44.400000000000006</v>
      </c>
      <c r="S18">
        <v>16</v>
      </c>
      <c r="T18">
        <v>16</v>
      </c>
      <c r="U18">
        <v>16</v>
      </c>
    </row>
    <row r="19" spans="1:21" x14ac:dyDescent="0.45">
      <c r="G19" t="s">
        <v>133</v>
      </c>
      <c r="L19" t="s">
        <v>153</v>
      </c>
      <c r="S19">
        <v>17</v>
      </c>
      <c r="T19">
        <v>17</v>
      </c>
      <c r="U19">
        <v>17</v>
      </c>
    </row>
    <row r="20" spans="1:21" x14ac:dyDescent="0.45">
      <c r="G20" t="s">
        <v>135</v>
      </c>
      <c r="L20">
        <v>500</v>
      </c>
      <c r="S20">
        <v>18</v>
      </c>
      <c r="T20">
        <v>18</v>
      </c>
      <c r="U20">
        <v>18</v>
      </c>
    </row>
    <row r="21" spans="1:21" x14ac:dyDescent="0.45">
      <c r="G21" t="s">
        <v>136</v>
      </c>
      <c r="L21" t="s">
        <v>155</v>
      </c>
      <c r="S21">
        <v>19</v>
      </c>
      <c r="T21">
        <v>19</v>
      </c>
      <c r="U21">
        <v>19</v>
      </c>
    </row>
    <row r="22" spans="1:21" x14ac:dyDescent="0.45">
      <c r="L22">
        <f>$L$20/H17</f>
        <v>1.774937877174299</v>
      </c>
      <c r="S22">
        <v>20</v>
      </c>
      <c r="T22">
        <v>20</v>
      </c>
      <c r="U22">
        <v>20</v>
      </c>
    </row>
    <row r="23" spans="1:21" x14ac:dyDescent="0.45">
      <c r="L23">
        <f>$L$20/H18</f>
        <v>2.2977941176470584</v>
      </c>
      <c r="S23">
        <v>21</v>
      </c>
      <c r="T23">
        <v>21</v>
      </c>
      <c r="U23">
        <v>21</v>
      </c>
    </row>
    <row r="24" spans="1:21" x14ac:dyDescent="0.45">
      <c r="S24">
        <v>22</v>
      </c>
      <c r="T24">
        <v>22</v>
      </c>
      <c r="U24">
        <v>22</v>
      </c>
    </row>
    <row r="25" spans="1:21" x14ac:dyDescent="0.45">
      <c r="S25">
        <v>23</v>
      </c>
      <c r="T25">
        <v>23</v>
      </c>
      <c r="U25">
        <v>23</v>
      </c>
    </row>
    <row r="26" spans="1:21" x14ac:dyDescent="0.45">
      <c r="L26" s="15"/>
      <c r="S26">
        <v>24</v>
      </c>
      <c r="T26">
        <v>24</v>
      </c>
      <c r="U26">
        <v>24</v>
      </c>
    </row>
    <row r="27" spans="1:21" x14ac:dyDescent="0.45">
      <c r="S27">
        <v>25</v>
      </c>
      <c r="T27">
        <v>25</v>
      </c>
      <c r="U27">
        <v>25</v>
      </c>
    </row>
    <row r="28" spans="1:21" x14ac:dyDescent="0.45">
      <c r="S28">
        <v>26</v>
      </c>
      <c r="T28">
        <v>26</v>
      </c>
      <c r="U28">
        <v>26</v>
      </c>
    </row>
    <row r="29" spans="1:21" x14ac:dyDescent="0.45">
      <c r="S29">
        <v>27</v>
      </c>
      <c r="T29">
        <v>27</v>
      </c>
      <c r="U29">
        <v>27</v>
      </c>
    </row>
    <row r="30" spans="1:21" x14ac:dyDescent="0.45">
      <c r="S30">
        <v>28</v>
      </c>
      <c r="T30">
        <v>28</v>
      </c>
      <c r="U30">
        <v>28</v>
      </c>
    </row>
    <row r="31" spans="1:21" x14ac:dyDescent="0.45">
      <c r="S31">
        <v>29</v>
      </c>
      <c r="T31">
        <v>29</v>
      </c>
      <c r="U31">
        <v>29</v>
      </c>
    </row>
    <row r="32" spans="1:21" x14ac:dyDescent="0.45">
      <c r="S32">
        <v>30</v>
      </c>
      <c r="T32">
        <v>30</v>
      </c>
      <c r="U32">
        <v>30</v>
      </c>
    </row>
    <row r="33" spans="19:21" x14ac:dyDescent="0.45">
      <c r="S33">
        <v>31</v>
      </c>
      <c r="T33">
        <v>31</v>
      </c>
      <c r="U33">
        <v>31</v>
      </c>
    </row>
    <row r="34" spans="19:21" x14ac:dyDescent="0.45">
      <c r="S34">
        <v>32</v>
      </c>
      <c r="T34">
        <v>32</v>
      </c>
      <c r="U34">
        <v>32</v>
      </c>
    </row>
    <row r="35" spans="19:21" x14ac:dyDescent="0.45">
      <c r="S35">
        <v>33</v>
      </c>
      <c r="T35">
        <v>33</v>
      </c>
      <c r="U35">
        <v>33</v>
      </c>
    </row>
    <row r="36" spans="19:21" x14ac:dyDescent="0.45">
      <c r="S36">
        <v>34</v>
      </c>
      <c r="T36">
        <v>34</v>
      </c>
      <c r="U36">
        <v>34</v>
      </c>
    </row>
    <row r="37" spans="19:21" x14ac:dyDescent="0.45">
      <c r="S37">
        <v>35</v>
      </c>
      <c r="T37">
        <v>35</v>
      </c>
      <c r="U37">
        <v>35</v>
      </c>
    </row>
    <row r="38" spans="19:21" x14ac:dyDescent="0.45">
      <c r="S38">
        <v>36</v>
      </c>
      <c r="T38">
        <v>36</v>
      </c>
      <c r="U38">
        <v>36</v>
      </c>
    </row>
    <row r="39" spans="19:21" x14ac:dyDescent="0.45">
      <c r="S39">
        <v>37</v>
      </c>
      <c r="T39">
        <v>37</v>
      </c>
      <c r="U39">
        <v>37</v>
      </c>
    </row>
    <row r="40" spans="19:21" x14ac:dyDescent="0.45">
      <c r="S40">
        <v>38</v>
      </c>
      <c r="T40">
        <v>38</v>
      </c>
      <c r="U40">
        <v>38</v>
      </c>
    </row>
    <row r="41" spans="19:21" x14ac:dyDescent="0.45">
      <c r="S41">
        <v>39</v>
      </c>
      <c r="T41">
        <v>39</v>
      </c>
      <c r="U41">
        <v>39</v>
      </c>
    </row>
    <row r="42" spans="19:21" x14ac:dyDescent="0.45">
      <c r="S42">
        <v>40</v>
      </c>
      <c r="T42">
        <v>40</v>
      </c>
      <c r="U42">
        <v>40</v>
      </c>
    </row>
    <row r="43" spans="19:21" x14ac:dyDescent="0.45">
      <c r="S43">
        <v>41</v>
      </c>
      <c r="T43">
        <v>41</v>
      </c>
      <c r="U43">
        <v>41</v>
      </c>
    </row>
    <row r="44" spans="19:21" x14ac:dyDescent="0.45">
      <c r="S44">
        <v>42</v>
      </c>
      <c r="T44">
        <v>42</v>
      </c>
      <c r="U44">
        <v>42</v>
      </c>
    </row>
    <row r="45" spans="19:21" x14ac:dyDescent="0.45">
      <c r="S45">
        <v>43</v>
      </c>
      <c r="T45">
        <v>43</v>
      </c>
      <c r="U45">
        <v>43</v>
      </c>
    </row>
    <row r="46" spans="19:21" x14ac:dyDescent="0.45">
      <c r="S46">
        <v>44</v>
      </c>
      <c r="T46">
        <v>44</v>
      </c>
      <c r="U46">
        <v>44</v>
      </c>
    </row>
    <row r="47" spans="19:21" x14ac:dyDescent="0.45">
      <c r="S47">
        <v>45</v>
      </c>
      <c r="T47">
        <v>45</v>
      </c>
      <c r="U47">
        <v>45</v>
      </c>
    </row>
    <row r="48" spans="19:21" x14ac:dyDescent="0.45">
      <c r="S48">
        <v>46</v>
      </c>
      <c r="T48">
        <v>46</v>
      </c>
      <c r="U48">
        <v>46</v>
      </c>
    </row>
    <row r="49" spans="19:21" x14ac:dyDescent="0.45">
      <c r="S49">
        <v>47</v>
      </c>
      <c r="T49">
        <v>47</v>
      </c>
      <c r="U49">
        <v>47</v>
      </c>
    </row>
    <row r="50" spans="19:21" x14ac:dyDescent="0.45">
      <c r="S50">
        <v>48</v>
      </c>
      <c r="T50">
        <v>48</v>
      </c>
      <c r="U50">
        <v>48</v>
      </c>
    </row>
    <row r="51" spans="19:21" x14ac:dyDescent="0.45">
      <c r="S51">
        <v>49</v>
      </c>
      <c r="T51">
        <v>49</v>
      </c>
      <c r="U51">
        <v>49</v>
      </c>
    </row>
    <row r="52" spans="19:21" x14ac:dyDescent="0.45">
      <c r="S52">
        <v>50</v>
      </c>
      <c r="T52">
        <v>50</v>
      </c>
      <c r="U52">
        <v>50</v>
      </c>
    </row>
    <row r="53" spans="19:21" x14ac:dyDescent="0.45">
      <c r="S53">
        <v>51</v>
      </c>
      <c r="T53">
        <v>51</v>
      </c>
      <c r="U53">
        <v>51</v>
      </c>
    </row>
    <row r="54" spans="19:21" x14ac:dyDescent="0.45">
      <c r="S54">
        <v>52</v>
      </c>
      <c r="T54">
        <v>52</v>
      </c>
      <c r="U54">
        <v>52</v>
      </c>
    </row>
    <row r="55" spans="19:21" x14ac:dyDescent="0.45">
      <c r="S55">
        <v>53</v>
      </c>
      <c r="T55">
        <v>53</v>
      </c>
      <c r="U55">
        <v>53</v>
      </c>
    </row>
    <row r="56" spans="19:21" x14ac:dyDescent="0.45">
      <c r="S56">
        <v>54</v>
      </c>
      <c r="T56">
        <v>54</v>
      </c>
      <c r="U56">
        <v>54</v>
      </c>
    </row>
    <row r="57" spans="19:21" x14ac:dyDescent="0.45">
      <c r="S57">
        <v>55</v>
      </c>
      <c r="T57">
        <v>55</v>
      </c>
      <c r="U57">
        <v>55</v>
      </c>
    </row>
    <row r="58" spans="19:21" x14ac:dyDescent="0.45">
      <c r="S58">
        <v>56</v>
      </c>
      <c r="T58">
        <v>56</v>
      </c>
      <c r="U58">
        <v>56</v>
      </c>
    </row>
    <row r="59" spans="19:21" x14ac:dyDescent="0.45">
      <c r="S59">
        <v>57</v>
      </c>
      <c r="T59">
        <v>57</v>
      </c>
      <c r="U59">
        <v>57</v>
      </c>
    </row>
    <row r="60" spans="19:21" x14ac:dyDescent="0.45">
      <c r="S60">
        <v>58</v>
      </c>
      <c r="T60">
        <v>58</v>
      </c>
      <c r="U60">
        <v>58</v>
      </c>
    </row>
    <row r="61" spans="19:21" x14ac:dyDescent="0.45">
      <c r="S61">
        <v>59</v>
      </c>
      <c r="T61">
        <v>59</v>
      </c>
      <c r="U61">
        <v>59</v>
      </c>
    </row>
    <row r="62" spans="19:21" x14ac:dyDescent="0.45">
      <c r="S62">
        <v>60</v>
      </c>
      <c r="T62">
        <v>60</v>
      </c>
      <c r="U62">
        <v>60</v>
      </c>
    </row>
    <row r="63" spans="19:21" x14ac:dyDescent="0.45">
      <c r="S63">
        <v>61</v>
      </c>
      <c r="T63">
        <v>61</v>
      </c>
      <c r="U63">
        <v>61</v>
      </c>
    </row>
    <row r="64" spans="19:21" x14ac:dyDescent="0.45">
      <c r="S64">
        <v>62</v>
      </c>
      <c r="T64">
        <v>62</v>
      </c>
      <c r="U64">
        <v>62</v>
      </c>
    </row>
    <row r="65" spans="19:21" x14ac:dyDescent="0.45">
      <c r="S65">
        <v>63</v>
      </c>
      <c r="T65">
        <v>63</v>
      </c>
      <c r="U65">
        <v>63</v>
      </c>
    </row>
    <row r="66" spans="19:21" x14ac:dyDescent="0.45">
      <c r="S66">
        <v>64</v>
      </c>
      <c r="T66">
        <v>64</v>
      </c>
      <c r="U66">
        <v>64</v>
      </c>
    </row>
    <row r="67" spans="19:21" x14ac:dyDescent="0.45">
      <c r="S67">
        <v>65</v>
      </c>
      <c r="T67">
        <v>65</v>
      </c>
      <c r="U67">
        <v>65</v>
      </c>
    </row>
    <row r="68" spans="19:21" x14ac:dyDescent="0.45">
      <c r="S68">
        <v>66</v>
      </c>
      <c r="T68">
        <v>66</v>
      </c>
      <c r="U68">
        <v>66</v>
      </c>
    </row>
    <row r="69" spans="19:21" x14ac:dyDescent="0.45">
      <c r="S69">
        <v>67</v>
      </c>
      <c r="T69">
        <v>67</v>
      </c>
      <c r="U69">
        <v>67</v>
      </c>
    </row>
    <row r="70" spans="19:21" x14ac:dyDescent="0.45">
      <c r="S70">
        <v>68</v>
      </c>
      <c r="T70">
        <v>68</v>
      </c>
      <c r="U70">
        <v>68</v>
      </c>
    </row>
    <row r="71" spans="19:21" x14ac:dyDescent="0.45">
      <c r="S71">
        <v>69</v>
      </c>
      <c r="T71">
        <v>69</v>
      </c>
      <c r="U71">
        <v>69</v>
      </c>
    </row>
    <row r="72" spans="19:21" x14ac:dyDescent="0.45">
      <c r="S72">
        <v>70</v>
      </c>
      <c r="T72">
        <v>70</v>
      </c>
      <c r="U72">
        <v>70</v>
      </c>
    </row>
    <row r="73" spans="19:21" x14ac:dyDescent="0.45">
      <c r="S73">
        <v>71</v>
      </c>
      <c r="T73">
        <v>71</v>
      </c>
      <c r="U73">
        <v>71</v>
      </c>
    </row>
    <row r="74" spans="19:21" x14ac:dyDescent="0.45">
      <c r="S74">
        <v>72</v>
      </c>
      <c r="T74">
        <v>72</v>
      </c>
      <c r="U74">
        <v>72</v>
      </c>
    </row>
    <row r="75" spans="19:21" x14ac:dyDescent="0.45">
      <c r="S75">
        <v>73</v>
      </c>
      <c r="T75">
        <v>73</v>
      </c>
      <c r="U75">
        <v>73</v>
      </c>
    </row>
    <row r="76" spans="19:21" x14ac:dyDescent="0.45">
      <c r="S76">
        <v>74</v>
      </c>
      <c r="T76">
        <v>74</v>
      </c>
      <c r="U76">
        <v>74</v>
      </c>
    </row>
    <row r="77" spans="19:21" x14ac:dyDescent="0.45">
      <c r="S77">
        <v>75</v>
      </c>
      <c r="T77">
        <v>75</v>
      </c>
      <c r="U77">
        <v>75</v>
      </c>
    </row>
    <row r="78" spans="19:21" x14ac:dyDescent="0.45">
      <c r="S78">
        <v>76</v>
      </c>
      <c r="T78">
        <v>76</v>
      </c>
      <c r="U78">
        <v>76</v>
      </c>
    </row>
    <row r="79" spans="19:21" x14ac:dyDescent="0.45">
      <c r="S79">
        <v>77</v>
      </c>
      <c r="T79">
        <v>77</v>
      </c>
      <c r="U79">
        <v>77</v>
      </c>
    </row>
    <row r="80" spans="19:21" x14ac:dyDescent="0.45">
      <c r="S80">
        <v>78</v>
      </c>
      <c r="T80">
        <v>78</v>
      </c>
      <c r="U80">
        <v>78</v>
      </c>
    </row>
    <row r="81" spans="19:21" x14ac:dyDescent="0.45">
      <c r="S81">
        <v>79</v>
      </c>
      <c r="T81">
        <v>79</v>
      </c>
      <c r="U81">
        <v>79</v>
      </c>
    </row>
    <row r="82" spans="19:21" x14ac:dyDescent="0.45">
      <c r="S82">
        <v>80</v>
      </c>
      <c r="T82">
        <v>80</v>
      </c>
      <c r="U82">
        <v>80</v>
      </c>
    </row>
    <row r="83" spans="19:21" x14ac:dyDescent="0.45">
      <c r="S83">
        <v>81</v>
      </c>
      <c r="T83">
        <v>81</v>
      </c>
      <c r="U83">
        <v>81</v>
      </c>
    </row>
    <row r="84" spans="19:21" x14ac:dyDescent="0.45">
      <c r="S84">
        <v>82</v>
      </c>
      <c r="T84">
        <v>82</v>
      </c>
      <c r="U84">
        <v>82</v>
      </c>
    </row>
    <row r="85" spans="19:21" x14ac:dyDescent="0.45">
      <c r="S85">
        <v>83</v>
      </c>
      <c r="T85">
        <v>83</v>
      </c>
      <c r="U85">
        <v>83</v>
      </c>
    </row>
    <row r="86" spans="19:21" x14ac:dyDescent="0.45">
      <c r="S86">
        <v>84</v>
      </c>
      <c r="T86">
        <v>84</v>
      </c>
      <c r="U86">
        <v>84</v>
      </c>
    </row>
    <row r="87" spans="19:21" x14ac:dyDescent="0.45">
      <c r="S87">
        <v>85</v>
      </c>
      <c r="T87">
        <v>85</v>
      </c>
      <c r="U87">
        <v>85</v>
      </c>
    </row>
    <row r="88" spans="19:21" x14ac:dyDescent="0.45">
      <c r="S88">
        <v>86</v>
      </c>
      <c r="T88">
        <v>86</v>
      </c>
      <c r="U88">
        <v>86</v>
      </c>
    </row>
    <row r="89" spans="19:21" x14ac:dyDescent="0.45">
      <c r="S89">
        <v>87</v>
      </c>
      <c r="T89">
        <v>87</v>
      </c>
      <c r="U89">
        <v>87</v>
      </c>
    </row>
    <row r="90" spans="19:21" x14ac:dyDescent="0.45">
      <c r="S90">
        <v>88</v>
      </c>
      <c r="T90">
        <v>88</v>
      </c>
      <c r="U90">
        <v>88</v>
      </c>
    </row>
    <row r="91" spans="19:21" x14ac:dyDescent="0.45">
      <c r="S91">
        <v>89</v>
      </c>
      <c r="T91">
        <v>89</v>
      </c>
      <c r="U91">
        <v>89</v>
      </c>
    </row>
    <row r="92" spans="19:21" x14ac:dyDescent="0.45">
      <c r="S92">
        <v>90</v>
      </c>
      <c r="T92">
        <v>90</v>
      </c>
      <c r="U92">
        <v>90</v>
      </c>
    </row>
    <row r="93" spans="19:21" x14ac:dyDescent="0.45">
      <c r="S93">
        <v>91</v>
      </c>
      <c r="T93">
        <v>91</v>
      </c>
      <c r="U93">
        <v>91</v>
      </c>
    </row>
    <row r="94" spans="19:21" x14ac:dyDescent="0.45">
      <c r="S94">
        <v>92</v>
      </c>
      <c r="T94">
        <v>92</v>
      </c>
      <c r="U94">
        <v>92</v>
      </c>
    </row>
    <row r="95" spans="19:21" x14ac:dyDescent="0.45">
      <c r="S95">
        <v>93</v>
      </c>
      <c r="T95">
        <v>93</v>
      </c>
      <c r="U95">
        <v>93</v>
      </c>
    </row>
    <row r="96" spans="19:21" x14ac:dyDescent="0.45">
      <c r="S96">
        <v>94</v>
      </c>
      <c r="T96">
        <v>94</v>
      </c>
    </row>
    <row r="97" spans="19:20" x14ac:dyDescent="0.45">
      <c r="S97">
        <v>95</v>
      </c>
      <c r="T97">
        <v>95</v>
      </c>
    </row>
    <row r="98" spans="19:20" x14ac:dyDescent="0.45">
      <c r="S98">
        <v>96</v>
      </c>
      <c r="T98">
        <v>96</v>
      </c>
    </row>
    <row r="99" spans="19:20" x14ac:dyDescent="0.45">
      <c r="S99">
        <v>97</v>
      </c>
      <c r="T99">
        <v>97</v>
      </c>
    </row>
    <row r="100" spans="19:20" x14ac:dyDescent="0.45">
      <c r="S100">
        <v>98</v>
      </c>
      <c r="T100">
        <v>98</v>
      </c>
    </row>
    <row r="101" spans="19:20" x14ac:dyDescent="0.45">
      <c r="S101">
        <v>99</v>
      </c>
      <c r="T101">
        <v>99</v>
      </c>
    </row>
    <row r="102" spans="19:20" x14ac:dyDescent="0.45">
      <c r="S102">
        <v>100</v>
      </c>
      <c r="T102">
        <v>100</v>
      </c>
    </row>
    <row r="103" spans="19:20" x14ac:dyDescent="0.45">
      <c r="S103">
        <v>101</v>
      </c>
      <c r="T103">
        <v>101</v>
      </c>
    </row>
    <row r="104" spans="19:20" x14ac:dyDescent="0.45">
      <c r="S104">
        <v>102</v>
      </c>
      <c r="T104">
        <v>102</v>
      </c>
    </row>
    <row r="105" spans="19:20" x14ac:dyDescent="0.45">
      <c r="S105">
        <v>103</v>
      </c>
      <c r="T105">
        <v>103</v>
      </c>
    </row>
    <row r="106" spans="19:20" x14ac:dyDescent="0.45">
      <c r="S106">
        <v>104</v>
      </c>
      <c r="T106">
        <v>104</v>
      </c>
    </row>
    <row r="107" spans="19:20" x14ac:dyDescent="0.45">
      <c r="S107">
        <v>105</v>
      </c>
      <c r="T107">
        <v>105</v>
      </c>
    </row>
    <row r="108" spans="19:20" x14ac:dyDescent="0.45">
      <c r="S108">
        <v>106</v>
      </c>
      <c r="T108">
        <v>106</v>
      </c>
    </row>
    <row r="109" spans="19:20" x14ac:dyDescent="0.45">
      <c r="S109">
        <v>107</v>
      </c>
      <c r="T109">
        <v>107</v>
      </c>
    </row>
    <row r="110" spans="19:20" x14ac:dyDescent="0.45">
      <c r="S110">
        <v>108</v>
      </c>
      <c r="T110">
        <v>108</v>
      </c>
    </row>
    <row r="111" spans="19:20" x14ac:dyDescent="0.45">
      <c r="S111">
        <v>109</v>
      </c>
      <c r="T111">
        <v>109</v>
      </c>
    </row>
    <row r="112" spans="19:20" x14ac:dyDescent="0.45">
      <c r="S112">
        <v>110</v>
      </c>
      <c r="T112">
        <v>110</v>
      </c>
    </row>
    <row r="113" spans="19:20" x14ac:dyDescent="0.45">
      <c r="S113">
        <v>111</v>
      </c>
      <c r="T113">
        <v>111</v>
      </c>
    </row>
    <row r="114" spans="19:20" x14ac:dyDescent="0.45">
      <c r="S114">
        <v>112</v>
      </c>
      <c r="T114">
        <v>112</v>
      </c>
    </row>
    <row r="115" spans="19:20" x14ac:dyDescent="0.45">
      <c r="S115">
        <v>113</v>
      </c>
      <c r="T115">
        <v>113</v>
      </c>
    </row>
    <row r="116" spans="19:20" x14ac:dyDescent="0.45">
      <c r="S116">
        <v>114</v>
      </c>
      <c r="T116">
        <v>114</v>
      </c>
    </row>
    <row r="117" spans="19:20" x14ac:dyDescent="0.45">
      <c r="S117">
        <v>115</v>
      </c>
      <c r="T117">
        <v>115</v>
      </c>
    </row>
    <row r="118" spans="19:20" x14ac:dyDescent="0.45">
      <c r="S118">
        <v>116</v>
      </c>
      <c r="T118">
        <v>116</v>
      </c>
    </row>
    <row r="119" spans="19:20" x14ac:dyDescent="0.45">
      <c r="S119">
        <v>117</v>
      </c>
      <c r="T119">
        <v>117</v>
      </c>
    </row>
    <row r="120" spans="19:20" x14ac:dyDescent="0.45">
      <c r="S120">
        <v>118</v>
      </c>
      <c r="T120">
        <v>118</v>
      </c>
    </row>
    <row r="121" spans="19:20" x14ac:dyDescent="0.45">
      <c r="S121">
        <v>119</v>
      </c>
      <c r="T121">
        <v>119</v>
      </c>
    </row>
    <row r="122" spans="19:20" x14ac:dyDescent="0.45">
      <c r="S122">
        <v>120</v>
      </c>
      <c r="T122">
        <v>120</v>
      </c>
    </row>
    <row r="123" spans="19:20" x14ac:dyDescent="0.45">
      <c r="S123">
        <v>121</v>
      </c>
      <c r="T123">
        <v>121</v>
      </c>
    </row>
    <row r="124" spans="19:20" x14ac:dyDescent="0.45">
      <c r="S124">
        <v>122</v>
      </c>
      <c r="T124">
        <v>122</v>
      </c>
    </row>
    <row r="125" spans="19:20" x14ac:dyDescent="0.45">
      <c r="S125">
        <v>123</v>
      </c>
      <c r="T125">
        <v>123</v>
      </c>
    </row>
    <row r="126" spans="19:20" x14ac:dyDescent="0.45">
      <c r="S126">
        <v>124</v>
      </c>
      <c r="T126">
        <v>124</v>
      </c>
    </row>
    <row r="127" spans="19:20" x14ac:dyDescent="0.45">
      <c r="S127">
        <v>125</v>
      </c>
      <c r="T127">
        <v>125</v>
      </c>
    </row>
    <row r="128" spans="19:20" x14ac:dyDescent="0.45">
      <c r="S128">
        <v>126</v>
      </c>
      <c r="T128">
        <v>126</v>
      </c>
    </row>
    <row r="129" spans="19:20" x14ac:dyDescent="0.45">
      <c r="S129">
        <v>127</v>
      </c>
      <c r="T129">
        <v>127</v>
      </c>
    </row>
    <row r="130" spans="19:20" x14ac:dyDescent="0.45">
      <c r="S130">
        <v>128</v>
      </c>
      <c r="T130">
        <v>128</v>
      </c>
    </row>
    <row r="131" spans="19:20" x14ac:dyDescent="0.45">
      <c r="S131">
        <v>129</v>
      </c>
      <c r="T131">
        <v>129</v>
      </c>
    </row>
    <row r="132" spans="19:20" x14ac:dyDescent="0.45">
      <c r="S132">
        <v>130</v>
      </c>
      <c r="T132">
        <v>130</v>
      </c>
    </row>
    <row r="133" spans="19:20" x14ac:dyDescent="0.45">
      <c r="S133">
        <v>131</v>
      </c>
      <c r="T133">
        <v>131</v>
      </c>
    </row>
    <row r="134" spans="19:20" x14ac:dyDescent="0.45">
      <c r="S134">
        <v>132</v>
      </c>
      <c r="T134">
        <v>132</v>
      </c>
    </row>
    <row r="135" spans="19:20" x14ac:dyDescent="0.45">
      <c r="S135">
        <v>133</v>
      </c>
      <c r="T135">
        <v>133</v>
      </c>
    </row>
    <row r="136" spans="19:20" x14ac:dyDescent="0.45">
      <c r="S136">
        <v>134</v>
      </c>
      <c r="T136">
        <v>134</v>
      </c>
    </row>
    <row r="137" spans="19:20" x14ac:dyDescent="0.45">
      <c r="S137">
        <v>135</v>
      </c>
      <c r="T137">
        <v>135</v>
      </c>
    </row>
    <row r="138" spans="19:20" x14ac:dyDescent="0.45">
      <c r="S138">
        <v>136</v>
      </c>
      <c r="T138">
        <v>136</v>
      </c>
    </row>
    <row r="139" spans="19:20" x14ac:dyDescent="0.45">
      <c r="S139">
        <v>137</v>
      </c>
      <c r="T139">
        <v>137</v>
      </c>
    </row>
    <row r="140" spans="19:20" x14ac:dyDescent="0.45">
      <c r="S140">
        <v>138</v>
      </c>
      <c r="T140">
        <v>138</v>
      </c>
    </row>
    <row r="141" spans="19:20" x14ac:dyDescent="0.45">
      <c r="S141">
        <v>139</v>
      </c>
      <c r="T141">
        <v>139</v>
      </c>
    </row>
    <row r="142" spans="19:20" x14ac:dyDescent="0.45">
      <c r="S142">
        <v>140</v>
      </c>
      <c r="T142">
        <v>140</v>
      </c>
    </row>
    <row r="143" spans="19:20" x14ac:dyDescent="0.45">
      <c r="S143">
        <v>141</v>
      </c>
      <c r="T143">
        <v>141</v>
      </c>
    </row>
    <row r="144" spans="19:20" x14ac:dyDescent="0.45">
      <c r="S144">
        <v>142</v>
      </c>
      <c r="T144">
        <v>142</v>
      </c>
    </row>
    <row r="145" spans="19:20" x14ac:dyDescent="0.45">
      <c r="S145">
        <v>143</v>
      </c>
      <c r="T145">
        <v>143</v>
      </c>
    </row>
    <row r="146" spans="19:20" x14ac:dyDescent="0.45">
      <c r="S146">
        <v>144</v>
      </c>
      <c r="T146">
        <v>144</v>
      </c>
    </row>
    <row r="147" spans="19:20" x14ac:dyDescent="0.45">
      <c r="S147">
        <v>145</v>
      </c>
      <c r="T147">
        <v>145</v>
      </c>
    </row>
    <row r="148" spans="19:20" x14ac:dyDescent="0.45">
      <c r="S148">
        <v>146</v>
      </c>
      <c r="T148">
        <v>146</v>
      </c>
    </row>
    <row r="149" spans="19:20" x14ac:dyDescent="0.45">
      <c r="S149">
        <v>147</v>
      </c>
      <c r="T149">
        <v>147</v>
      </c>
    </row>
    <row r="150" spans="19:20" x14ac:dyDescent="0.45">
      <c r="S150">
        <v>148</v>
      </c>
      <c r="T150">
        <v>148</v>
      </c>
    </row>
    <row r="151" spans="19:20" x14ac:dyDescent="0.45">
      <c r="S151">
        <v>149</v>
      </c>
      <c r="T151">
        <v>149</v>
      </c>
    </row>
    <row r="152" spans="19:20" x14ac:dyDescent="0.45">
      <c r="S152">
        <v>150</v>
      </c>
      <c r="T152">
        <v>150</v>
      </c>
    </row>
    <row r="153" spans="19:20" x14ac:dyDescent="0.45">
      <c r="S153">
        <v>151</v>
      </c>
      <c r="T153">
        <v>151</v>
      </c>
    </row>
    <row r="154" spans="19:20" x14ac:dyDescent="0.45">
      <c r="S154">
        <v>152</v>
      </c>
      <c r="T154">
        <v>152</v>
      </c>
    </row>
    <row r="155" spans="19:20" x14ac:dyDescent="0.45">
      <c r="S155">
        <v>153</v>
      </c>
      <c r="T155">
        <v>153</v>
      </c>
    </row>
    <row r="156" spans="19:20" x14ac:dyDescent="0.45">
      <c r="S156">
        <v>154</v>
      </c>
      <c r="T156">
        <v>154</v>
      </c>
    </row>
    <row r="157" spans="19:20" x14ac:dyDescent="0.45">
      <c r="S157">
        <v>155</v>
      </c>
      <c r="T157">
        <v>155</v>
      </c>
    </row>
    <row r="158" spans="19:20" x14ac:dyDescent="0.45">
      <c r="S158">
        <v>156</v>
      </c>
      <c r="T158">
        <v>156</v>
      </c>
    </row>
    <row r="159" spans="19:20" x14ac:dyDescent="0.45">
      <c r="S159">
        <v>157</v>
      </c>
      <c r="T159">
        <v>157</v>
      </c>
    </row>
    <row r="160" spans="19:20" x14ac:dyDescent="0.45">
      <c r="S160">
        <v>158</v>
      </c>
      <c r="T160">
        <v>158</v>
      </c>
    </row>
    <row r="161" spans="19:20" x14ac:dyDescent="0.45">
      <c r="S161">
        <v>159</v>
      </c>
      <c r="T161">
        <v>159</v>
      </c>
    </row>
    <row r="162" spans="19:20" x14ac:dyDescent="0.45">
      <c r="S162">
        <v>160</v>
      </c>
      <c r="T162">
        <v>160</v>
      </c>
    </row>
    <row r="163" spans="19:20" x14ac:dyDescent="0.45">
      <c r="S163">
        <v>161</v>
      </c>
      <c r="T163">
        <v>161</v>
      </c>
    </row>
    <row r="164" spans="19:20" x14ac:dyDescent="0.45">
      <c r="S164">
        <v>162</v>
      </c>
      <c r="T164">
        <v>162</v>
      </c>
    </row>
    <row r="165" spans="19:20" x14ac:dyDescent="0.45">
      <c r="S165">
        <v>163</v>
      </c>
      <c r="T165">
        <v>163</v>
      </c>
    </row>
    <row r="166" spans="19:20" x14ac:dyDescent="0.45">
      <c r="S166">
        <v>164</v>
      </c>
      <c r="T166">
        <v>164</v>
      </c>
    </row>
    <row r="167" spans="19:20" x14ac:dyDescent="0.45">
      <c r="S167">
        <v>165</v>
      </c>
      <c r="T167">
        <v>165</v>
      </c>
    </row>
    <row r="168" spans="19:20" x14ac:dyDescent="0.45">
      <c r="S168">
        <v>166</v>
      </c>
      <c r="T168">
        <v>166</v>
      </c>
    </row>
    <row r="169" spans="19:20" x14ac:dyDescent="0.45">
      <c r="S169">
        <v>167</v>
      </c>
      <c r="T169">
        <v>167</v>
      </c>
    </row>
    <row r="170" spans="19:20" x14ac:dyDescent="0.45">
      <c r="S170">
        <v>168</v>
      </c>
      <c r="T170">
        <v>168</v>
      </c>
    </row>
    <row r="171" spans="19:20" x14ac:dyDescent="0.45">
      <c r="S171">
        <v>169</v>
      </c>
      <c r="T171">
        <v>169</v>
      </c>
    </row>
    <row r="172" spans="19:20" x14ac:dyDescent="0.45">
      <c r="S172">
        <v>170</v>
      </c>
      <c r="T172">
        <v>170</v>
      </c>
    </row>
    <row r="173" spans="19:20" x14ac:dyDescent="0.45">
      <c r="S173">
        <v>171</v>
      </c>
      <c r="T173">
        <v>171</v>
      </c>
    </row>
    <row r="174" spans="19:20" x14ac:dyDescent="0.45">
      <c r="S174">
        <v>172</v>
      </c>
      <c r="T174">
        <v>172</v>
      </c>
    </row>
    <row r="175" spans="19:20" x14ac:dyDescent="0.45">
      <c r="S175">
        <v>173</v>
      </c>
      <c r="T175">
        <v>173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Shading Analysis</vt:lpstr>
      <vt:lpstr>Shading Experiment 1</vt:lpstr>
      <vt:lpstr>Shading Experiment 2</vt:lpstr>
      <vt:lpstr>Tree -&gt; kWh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Ciocca</dc:creator>
  <cp:lastModifiedBy>Sam Ciocca</cp:lastModifiedBy>
  <dcterms:created xsi:type="dcterms:W3CDTF">2015-06-05T18:17:20Z</dcterms:created>
  <dcterms:modified xsi:type="dcterms:W3CDTF">2020-07-22T01:29:45Z</dcterms:modified>
</cp:coreProperties>
</file>