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0" yWindow="60" windowWidth="18135" windowHeight="12345" tabRatio="600" firstSheet="0" activeTab="2" autoFilterDateGrouping="1"/>
  </bookViews>
  <sheets>
    <sheet name="鉛直" sheetId="1" state="visible" r:id="rId1"/>
    <sheet name="水平" sheetId="2" state="visible" r:id="rId2"/>
    <sheet name="L" sheetId="3" state="visible" r:id="rId3"/>
    <sheet name="L+Ex" sheetId="4" state="visible" r:id="rId4"/>
    <sheet name="L-Ex" sheetId="5" state="visible" r:id="rId5"/>
    <sheet name="L+Ey" sheetId="6" state="visible" r:id="rId6"/>
    <sheet name="L-Ey" sheetId="7" state="visible" r:id="rId7"/>
    <sheet name="水平 X" sheetId="8" state="visible" r:id="rId8"/>
    <sheet name="水平 Y" sheetId="9" state="visible" r:id="rId9"/>
    <sheet name="Sheet3" sheetId="10" state="visible" r:id="rId10"/>
    <sheet name="Sheet1" sheetId="11" state="visible" r:id="rId11"/>
    <sheet name="Sheet2" sheetId="12" state="visible" r:id="rId12"/>
  </sheets>
  <externalReferences>
    <externalReference r:id="rId13"/>
  </externalReferences>
  <definedNames>
    <definedName name="_xlnm.Print_Area" localSheetId="0">'鉛直'!$A$2:$T$115</definedName>
    <definedName name="_xlnm.Print_Area" localSheetId="1">'水平'!$A$1:$S$68</definedName>
    <definedName name="_xlnm.Print_Area" localSheetId="2">'L'!$B$1:$J$69</definedName>
    <definedName name="_xlnm.Print_Area" localSheetId="7">'水平 X'!$A$1:$AQ$76</definedName>
    <definedName name="_xlnm.Print_Area" localSheetId="8">'水平 Y'!$A$1:$AQ$76</definedName>
  </definedNames>
  <calcPr calcId="179017" fullCalcOnLoad="1"/>
</workbook>
</file>

<file path=xl/styles.xml><?xml version="1.0" encoding="utf-8"?>
<styleSheet xmlns="http://schemas.openxmlformats.org/spreadsheetml/2006/main">
  <numFmts count="10">
    <numFmt numFmtId="164" formatCode="0.000"/>
    <numFmt numFmtId="165" formatCode="###&quot;=&quot;"/>
    <numFmt numFmtId="166" formatCode="0_ "/>
    <numFmt numFmtId="167" formatCode="0.00_ "/>
    <numFmt numFmtId="168" formatCode="0.000_ "/>
    <numFmt numFmtId="169" formatCode="0.0_ "/>
    <numFmt numFmtId="170" formatCode="0;_倀"/>
    <numFmt numFmtId="171" formatCode="0.00;_倀"/>
    <numFmt numFmtId="172" formatCode="#,##0.0;[Red]\-#,##0.0"/>
    <numFmt numFmtId="173" formatCode="0.0"/>
  </numFmts>
  <fonts count="18">
    <font>
      <name val="ＭＳ Ｐゴシック"/>
      <charset val="128"/>
      <family val="3"/>
      <sz val="11"/>
    </font>
    <font>
      <name val="ＭＳ Ｐゴシック"/>
      <charset val="128"/>
      <family val="3"/>
      <sz val="6"/>
    </font>
    <font>
      <name val="ＭＳ Ｐ明朝"/>
      <charset val="128"/>
      <family val="1"/>
      <sz val="10"/>
    </font>
    <font>
      <name val="ＭＳ Ｐ明朝"/>
      <charset val="128"/>
      <family val="1"/>
      <sz val="11"/>
    </font>
    <font>
      <name val="ＭＳ Ｐ明朝"/>
      <charset val="128"/>
      <family val="1"/>
      <sz val="9"/>
    </font>
    <font>
      <name val="ＭＳ 明朝"/>
      <charset val="128"/>
      <family val="1"/>
      <sz val="10"/>
    </font>
    <font>
      <name val="ＭＳ 明朝"/>
      <charset val="128"/>
      <family val="1"/>
      <sz val="11"/>
    </font>
    <font>
      <name val="Times New Roman"/>
      <family val="1"/>
      <sz val="10"/>
    </font>
    <font>
      <name val="Times New Roman"/>
      <family val="1"/>
      <sz val="11"/>
    </font>
    <font>
      <name val="ＭＳ Ｐ明朝"/>
      <charset val="128"/>
      <family val="1"/>
      <sz val="14"/>
    </font>
    <font>
      <name val="Times New Roman"/>
      <family val="1"/>
      <b val="1"/>
      <sz val="11"/>
    </font>
    <font>
      <name val="Times New Roman"/>
      <family val="1"/>
      <sz val="9"/>
    </font>
    <font>
      <name val="Times New Roman"/>
      <family val="1"/>
      <color indexed="12"/>
      <sz val="10"/>
    </font>
    <font>
      <name val="Times New Roman"/>
      <family val="1"/>
      <i val="1"/>
      <sz val="10"/>
    </font>
    <font>
      <name val="メイリオ"/>
      <charset val="128"/>
      <family val="3"/>
      <sz val="11"/>
    </font>
    <font>
      <name val="メイリオ"/>
      <charset val="128"/>
      <family val="3"/>
      <sz val="10"/>
    </font>
    <font>
      <name val="ＭＳ Ｐゴシック"/>
      <charset val="128"/>
      <family val="3"/>
      <sz val="11"/>
    </font>
    <font>
      <name val="Meiryo UI"/>
      <charset val="128"/>
      <family val="3"/>
      <sz val="10"/>
    </font>
  </fonts>
  <fills count="4">
    <fill>
      <patternFill/>
    </fill>
    <fill>
      <patternFill patternType="gray125"/>
    </fill>
    <fill>
      <patternFill patternType="solid">
        <fgColor indexed="41"/>
        <bgColor indexed="64"/>
      </patternFill>
    </fill>
    <fill>
      <patternFill patternType="solid">
        <fgColor theme="8" tint="0.7999816888943144"/>
        <bgColor indexed="64"/>
      </patternFill>
    </fill>
  </fills>
  <borders count="73">
    <border>
      <left/>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right/>
      <top style="hair">
        <color indexed="64"/>
      </top>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top style="dotted">
        <color indexed="64"/>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bottom/>
      <diagonal/>
    </border>
    <border>
      <left style="thin">
        <color indexed="64"/>
      </left>
      <right style="thin">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style="hair">
        <color indexed="64"/>
      </right>
      <top style="hair">
        <color indexed="64"/>
      </top>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hair">
        <color indexed="64"/>
      </top>
      <bottom/>
      <diagonal/>
    </border>
  </borders>
  <cellStyleXfs count="2">
    <xf numFmtId="0" fontId="16" fillId="0" borderId="0" applyAlignment="1">
      <alignment vertical="center"/>
    </xf>
    <xf numFmtId="38" fontId="16" fillId="0" borderId="0" applyAlignment="1">
      <alignment vertical="center"/>
    </xf>
  </cellStyleXfs>
  <cellXfs count="758">
    <xf numFmtId="0" fontId="0" fillId="0" borderId="0" applyAlignment="1" pivotButton="0" quotePrefix="0" xfId="0">
      <alignment vertical="center"/>
    </xf>
    <xf numFmtId="0" fontId="2" fillId="0" borderId="0" applyAlignment="1" pivotButton="0" quotePrefix="0" xfId="0">
      <alignment vertical="center"/>
    </xf>
    <xf numFmtId="0" fontId="2" fillId="0" borderId="0" applyAlignment="1" pivotButton="0" quotePrefix="1" xfId="0">
      <alignment horizontal="center" vertical="center"/>
    </xf>
    <xf numFmtId="0" fontId="4" fillId="0" borderId="0" applyAlignment="1" pivotButton="0" quotePrefix="0" xfId="0">
      <alignment horizontal="left" vertical="center"/>
    </xf>
    <xf numFmtId="0" fontId="4" fillId="0" borderId="0" applyAlignment="1" pivotButton="0" quotePrefix="0" xfId="0">
      <alignment vertical="center"/>
    </xf>
    <xf numFmtId="0" fontId="2" fillId="0" borderId="1" applyAlignment="1" pivotButton="0" quotePrefix="0" xfId="0">
      <alignment horizontal="center" vertical="center"/>
    </xf>
    <xf numFmtId="0" fontId="2" fillId="0" borderId="2" applyAlignment="1" pivotButton="0" quotePrefix="0" xfId="0">
      <alignment horizontal="center" vertical="center"/>
    </xf>
    <xf numFmtId="0" fontId="2" fillId="0" borderId="3" applyAlignment="1" pivotButton="0" quotePrefix="0" xfId="0">
      <alignment horizontal="center" vertical="center"/>
    </xf>
    <xf numFmtId="0" fontId="8" fillId="0" borderId="5" applyAlignment="1" pivotButton="0" quotePrefix="0" xfId="0">
      <alignment horizontal="center" vertical="center"/>
    </xf>
    <xf numFmtId="0" fontId="8" fillId="0" borderId="4" applyAlignment="1" pivotButton="0" quotePrefix="0" xfId="0">
      <alignment horizontal="center" vertical="center"/>
    </xf>
    <xf numFmtId="0" fontId="8" fillId="0" borderId="8" applyAlignment="1" pivotButton="0" quotePrefix="0" xfId="0">
      <alignment horizontal="center" vertical="center"/>
    </xf>
    <xf numFmtId="0" fontId="8" fillId="0" borderId="0" applyAlignment="1" pivotButton="0" quotePrefix="1" xfId="0">
      <alignment vertical="center"/>
    </xf>
    <xf numFmtId="0" fontId="8" fillId="0" borderId="2" applyAlignment="1" pivotButton="0" quotePrefix="0" xfId="0">
      <alignment horizontal="center" vertical="center"/>
    </xf>
    <xf numFmtId="0" fontId="2" fillId="0" borderId="2" applyAlignment="1" pivotButton="0" quotePrefix="0" xfId="0">
      <alignment horizontal="center" vertical="center" shrinkToFit="1"/>
    </xf>
    <xf numFmtId="0" fontId="2" fillId="0" borderId="3" applyAlignment="1" pivotButton="0" quotePrefix="0" xfId="0">
      <alignment horizontal="center" vertical="center" shrinkToFit="1"/>
    </xf>
    <xf numFmtId="0" fontId="7" fillId="0" borderId="5" applyAlignment="1" pivotButton="0" quotePrefix="0" xfId="0">
      <alignment horizontal="center" vertical="center" shrinkToFit="1"/>
    </xf>
    <xf numFmtId="0" fontId="7" fillId="0" borderId="4" applyAlignment="1" pivotButton="0" quotePrefix="0" xfId="0">
      <alignment horizontal="center" vertical="center" shrinkToFit="1"/>
    </xf>
    <xf numFmtId="0" fontId="5" fillId="0" borderId="3" applyAlignment="1" pivotButton="0" quotePrefix="0" xfId="0">
      <alignment horizontal="center" vertical="center" shrinkToFit="1"/>
    </xf>
    <xf numFmtId="0" fontId="7" fillId="0" borderId="8" applyAlignment="1" pivotButton="0" quotePrefix="0" xfId="0">
      <alignment horizontal="center" vertical="center" shrinkToFit="1"/>
    </xf>
    <xf numFmtId="0" fontId="2" fillId="0" borderId="1" applyAlignment="1" pivotButton="0" quotePrefix="0" xfId="0">
      <alignment horizontal="center" vertical="center" shrinkToFit="1"/>
    </xf>
    <xf numFmtId="0" fontId="7" fillId="0" borderId="10" applyAlignment="1" pivotButton="0" quotePrefix="0" xfId="0">
      <alignment horizontal="center" vertical="center"/>
    </xf>
    <xf numFmtId="0" fontId="7" fillId="2" borderId="10" applyAlignment="1" pivotButton="0" quotePrefix="0" xfId="0">
      <alignment horizontal="center" vertical="center"/>
    </xf>
    <xf numFmtId="0" fontId="7" fillId="2" borderId="6" applyAlignment="1" pivotButton="0" quotePrefix="0" xfId="0">
      <alignment horizontal="center" vertical="center"/>
    </xf>
    <xf numFmtId="0" fontId="7" fillId="2" borderId="11" applyAlignment="1" pivotButton="0" quotePrefix="0" xfId="0">
      <alignment horizontal="center" vertical="center"/>
    </xf>
    <xf numFmtId="0" fontId="7" fillId="2" borderId="7" applyAlignment="1" pivotButton="0" quotePrefix="0" xfId="0">
      <alignment horizontal="center" vertical="center"/>
    </xf>
    <xf numFmtId="0" fontId="7" fillId="0" borderId="7" applyAlignment="1" pivotButton="0" quotePrefix="0" xfId="0">
      <alignment horizontal="center" vertical="center"/>
    </xf>
    <xf numFmtId="0" fontId="7" fillId="0" borderId="11" applyAlignment="1" pivotButton="0" quotePrefix="0" xfId="0">
      <alignment horizontal="center" vertical="center"/>
    </xf>
    <xf numFmtId="0" fontId="6" fillId="0" borderId="0" applyAlignment="1" pivotButton="0" quotePrefix="0" xfId="0">
      <alignment vertical="center"/>
    </xf>
    <xf numFmtId="0" fontId="8" fillId="2" borderId="15" applyAlignment="1" pivotButton="0" quotePrefix="0" xfId="0">
      <alignment vertical="center"/>
    </xf>
    <xf numFmtId="0" fontId="8" fillId="0" borderId="0" applyAlignment="1" pivotButton="0" quotePrefix="0" xfId="0">
      <alignment horizontal="left" vertical="center"/>
    </xf>
    <xf numFmtId="0" fontId="7" fillId="0" borderId="12" applyAlignment="1" pivotButton="0" quotePrefix="0" xfId="0">
      <alignment horizontal="center" vertical="center"/>
    </xf>
    <xf numFmtId="0" fontId="7" fillId="0" borderId="9" applyAlignment="1" pivotButton="0" quotePrefix="0" xfId="0">
      <alignment horizontal="center" vertical="center"/>
    </xf>
    <xf numFmtId="0" fontId="0" fillId="0" borderId="0" applyAlignment="1" pivotButton="0" quotePrefix="0" xfId="0">
      <alignment vertical="center"/>
    </xf>
    <xf numFmtId="0" fontId="0" fillId="0" borderId="16" applyAlignment="1" pivotButton="0" quotePrefix="0" xfId="0">
      <alignment vertical="center"/>
    </xf>
    <xf numFmtId="0" fontId="0" fillId="0" borderId="17" applyAlignment="1" pivotButton="0" quotePrefix="0" xfId="0">
      <alignment vertical="center"/>
    </xf>
    <xf numFmtId="0" fontId="0" fillId="0" borderId="18" applyAlignment="1" pivotButton="0" quotePrefix="0" xfId="0">
      <alignment vertical="center"/>
    </xf>
    <xf numFmtId="0" fontId="0" fillId="0" borderId="19" applyAlignment="1" pivotButton="0" quotePrefix="0" xfId="0">
      <alignment vertical="center"/>
    </xf>
    <xf numFmtId="0" fontId="0" fillId="0" borderId="22" applyAlignment="1" pivotButton="0" quotePrefix="0" xfId="0">
      <alignment vertical="center"/>
    </xf>
    <xf numFmtId="0" fontId="0" fillId="0" borderId="23" applyAlignment="1" pivotButton="0" quotePrefix="0" xfId="0">
      <alignment vertical="center"/>
    </xf>
    <xf numFmtId="0" fontId="8" fillId="0" borderId="0" applyAlignment="1" pivotButton="0" quotePrefix="0" xfId="0">
      <alignment vertical="center"/>
    </xf>
    <xf numFmtId="0" fontId="8" fillId="0" borderId="16" applyAlignment="1" pivotButton="0" quotePrefix="0" xfId="0">
      <alignment horizontal="center" vertical="center"/>
    </xf>
    <xf numFmtId="0" fontId="0" fillId="0" borderId="13" applyAlignment="1" pivotButton="0" quotePrefix="0" xfId="0">
      <alignment vertical="center"/>
    </xf>
    <xf numFmtId="0" fontId="0" fillId="0" borderId="14" applyAlignment="1" pivotButton="0" quotePrefix="0" xfId="0">
      <alignment vertical="center"/>
    </xf>
    <xf numFmtId="0" fontId="0" fillId="0" borderId="26" applyAlignment="1" pivotButton="0" quotePrefix="0" xfId="0">
      <alignment vertical="center"/>
    </xf>
    <xf numFmtId="0" fontId="0" fillId="0" borderId="14" applyAlignment="1" pivotButton="0" quotePrefix="0" xfId="0">
      <alignment horizontal="left" vertical="center"/>
    </xf>
    <xf numFmtId="0" fontId="2" fillId="0" borderId="27" applyAlignment="1" pivotButton="0" quotePrefix="0" xfId="0">
      <alignment horizontal="center" vertical="center"/>
    </xf>
    <xf numFmtId="0" fontId="2" fillId="0" borderId="28" applyAlignment="1" pivotButton="0" quotePrefix="0" xfId="0">
      <alignment horizontal="center" vertical="center"/>
    </xf>
    <xf numFmtId="0" fontId="7" fillId="0" borderId="28" applyAlignment="1" pivotButton="0" quotePrefix="0" xfId="0">
      <alignment horizontal="center" vertical="center"/>
    </xf>
    <xf numFmtId="0" fontId="8" fillId="0" borderId="29" applyAlignment="1" pivotButton="0" quotePrefix="0" xfId="0">
      <alignment horizontal="center" vertical="center" shrinkToFit="1"/>
    </xf>
    <xf numFmtId="0" fontId="8" fillId="0" borderId="28" applyAlignment="1" pivotButton="0" quotePrefix="0" xfId="0">
      <alignment horizontal="center" vertical="center"/>
    </xf>
    <xf numFmtId="0" fontId="2" fillId="0" borderId="30" applyAlignment="1" pivotButton="0" quotePrefix="0" xfId="0">
      <alignment horizontal="center" vertical="center"/>
    </xf>
    <xf numFmtId="0" fontId="8" fillId="0" borderId="30" applyAlignment="1" pivotButton="0" quotePrefix="0" xfId="0">
      <alignment horizontal="center" vertical="center"/>
    </xf>
    <xf numFmtId="0" fontId="8" fillId="0" borderId="27" applyAlignment="1" pivotButton="0" quotePrefix="0" xfId="0">
      <alignment horizontal="center" vertical="center"/>
    </xf>
    <xf numFmtId="0" fontId="3" fillId="0" borderId="4" applyAlignment="1" pivotButton="0" quotePrefix="0" xfId="0">
      <alignment horizontal="center" vertical="center"/>
    </xf>
    <xf numFmtId="0" fontId="9" fillId="0" borderId="0" applyAlignment="1" pivotButton="0" quotePrefix="0" xfId="0">
      <alignment vertical="center"/>
    </xf>
    <xf numFmtId="0" fontId="7" fillId="0" borderId="32" applyAlignment="1" pivotButton="0" quotePrefix="0" xfId="0">
      <alignment horizontal="center" vertical="center" shrinkToFit="1"/>
    </xf>
    <xf numFmtId="0" fontId="7" fillId="0" borderId="34" applyAlignment="1" pivotButton="0" quotePrefix="0" xfId="0">
      <alignment horizontal="center" vertical="center" shrinkToFit="1"/>
    </xf>
    <xf numFmtId="0" fontId="10" fillId="0" borderId="0" applyAlignment="1" pivotButton="0" quotePrefix="0" xfId="0">
      <alignment vertical="center"/>
    </xf>
    <xf numFmtId="0" fontId="7" fillId="0" borderId="0" applyAlignment="1" pivotButton="0" quotePrefix="0" xfId="0">
      <alignment horizontal="center" vertical="center"/>
    </xf>
    <xf numFmtId="0" fontId="7" fillId="0" borderId="5" applyAlignment="1" pivotButton="0" quotePrefix="0" xfId="0">
      <alignment horizontal="center" vertical="center"/>
    </xf>
    <xf numFmtId="0" fontId="7" fillId="0" borderId="4" applyAlignment="1" pivotButton="0" quotePrefix="0" xfId="0">
      <alignment horizontal="center" vertical="center"/>
    </xf>
    <xf numFmtId="0" fontId="7" fillId="0" borderId="2" applyAlignment="1" pivotButton="0" quotePrefix="0" xfId="0">
      <alignment horizontal="center" vertical="center" shrinkToFit="1"/>
    </xf>
    <xf numFmtId="0" fontId="7" fillId="0" borderId="3" applyAlignment="1" pivotButton="0" quotePrefix="0" xfId="0">
      <alignment horizontal="center" vertical="center" shrinkToFit="1"/>
    </xf>
    <xf numFmtId="0" fontId="7" fillId="0" borderId="8" applyAlignment="1" pivotButton="0" quotePrefix="0" xfId="0">
      <alignment horizontal="center" vertical="center"/>
    </xf>
    <xf numFmtId="0" fontId="12" fillId="0" borderId="0" applyAlignment="1" pivotButton="0" quotePrefix="0" xfId="0">
      <alignment horizontal="center" vertical="center"/>
    </xf>
    <xf numFmtId="0" fontId="11" fillId="0" borderId="0" applyAlignment="1" pivotButton="0" quotePrefix="0" xfId="0">
      <alignment vertical="center"/>
    </xf>
    <xf numFmtId="0" fontId="7" fillId="0" borderId="15" applyAlignment="1" pivotButton="0" quotePrefix="0" xfId="0">
      <alignment horizontal="center" vertical="center"/>
    </xf>
    <xf numFmtId="0" fontId="7" fillId="0" borderId="0" applyAlignment="1" pivotButton="0" quotePrefix="0" xfId="0">
      <alignment horizontal="right" vertical="center"/>
    </xf>
    <xf numFmtId="0" fontId="11" fillId="0" borderId="0" applyAlignment="1" pivotButton="0" quotePrefix="0" xfId="0">
      <alignment horizontal="center" vertical="center"/>
    </xf>
    <xf numFmtId="0" fontId="7" fillId="0" borderId="1" applyAlignment="1" pivotButton="0" quotePrefix="0" xfId="0">
      <alignment horizontal="center" vertical="center" shrinkToFit="1"/>
    </xf>
    <xf numFmtId="0" fontId="7" fillId="2" borderId="15" applyAlignment="1" pivotButton="0" quotePrefix="0" xfId="0">
      <alignment vertical="center"/>
    </xf>
    <xf numFmtId="0" fontId="7" fillId="0" borderId="0" applyAlignment="1" pivotButton="0" quotePrefix="0" xfId="0">
      <alignment vertical="center"/>
    </xf>
    <xf numFmtId="0" fontId="13" fillId="0" borderId="0" applyAlignment="1" pivotButton="0" quotePrefix="0" xfId="0">
      <alignment horizontal="center" vertical="center" shrinkToFit="1"/>
    </xf>
    <xf numFmtId="0" fontId="7" fillId="0" borderId="0" applyAlignment="1" pivotButton="0" quotePrefix="0" xfId="0">
      <alignment horizontal="center" vertical="center" shrinkToFit="1"/>
    </xf>
    <xf numFmtId="0" fontId="13" fillId="0" borderId="0" applyAlignment="1" pivotButton="0" quotePrefix="0" xfId="0">
      <alignment horizontal="center" vertical="center"/>
    </xf>
    <xf numFmtId="0" fontId="7" fillId="0" borderId="0" applyAlignment="1" pivotButton="0" quotePrefix="0" xfId="0">
      <alignment vertical="center" shrinkToFit="1"/>
    </xf>
    <xf numFmtId="0" fontId="11" fillId="0" borderId="0" applyAlignment="1" pivotButton="0" quotePrefix="0" xfId="0">
      <alignment horizontal="right" vertical="center"/>
    </xf>
    <xf numFmtId="0" fontId="7" fillId="0" borderId="15" applyAlignment="1" pivotButton="0" quotePrefix="0" xfId="0">
      <alignment vertical="center"/>
    </xf>
    <xf numFmtId="0" fontId="7" fillId="0" borderId="37" applyAlignment="1" pivotButton="0" quotePrefix="0" xfId="0">
      <alignment vertical="center"/>
    </xf>
    <xf numFmtId="0" fontId="4" fillId="0" borderId="38" applyAlignment="1" pivotButton="0" quotePrefix="0" xfId="0">
      <alignment vertical="center"/>
    </xf>
    <xf numFmtId="0" fontId="7" fillId="0" borderId="38" applyAlignment="1" pivotButton="0" quotePrefix="0" xfId="0">
      <alignment vertical="center"/>
    </xf>
    <xf numFmtId="0" fontId="7" fillId="0" borderId="38" applyAlignment="1" pivotButton="0" quotePrefix="0" xfId="0">
      <alignment horizontal="right" vertical="center"/>
    </xf>
    <xf numFmtId="0" fontId="2" fillId="0" borderId="38" applyAlignment="1" pivotButton="0" quotePrefix="0" xfId="0">
      <alignment vertical="center"/>
    </xf>
    <xf numFmtId="0" fontId="7" fillId="0" borderId="39" applyAlignment="1" pivotButton="0" quotePrefix="0" xfId="0">
      <alignment vertical="center"/>
    </xf>
    <xf numFmtId="0" fontId="4" fillId="0" borderId="37" applyAlignment="1" pivotButton="0" quotePrefix="0" xfId="0">
      <alignment vertical="center"/>
    </xf>
    <xf numFmtId="0" fontId="7" fillId="0" borderId="37" applyAlignment="1" pivotButton="0" quotePrefix="0" xfId="0">
      <alignment horizontal="right" vertical="center"/>
    </xf>
    <xf numFmtId="0" fontId="7" fillId="0" borderId="40" applyAlignment="1" pivotButton="0" quotePrefix="0" xfId="0">
      <alignment vertical="center"/>
    </xf>
    <xf numFmtId="0" fontId="3" fillId="0" borderId="0" applyAlignment="1" pivotButton="0" quotePrefix="0" xfId="0">
      <alignment vertical="center"/>
    </xf>
    <xf numFmtId="0" fontId="2" fillId="0" borderId="0" applyAlignment="1" pivotButton="0" quotePrefix="0" xfId="0">
      <alignment horizontal="center" vertical="center"/>
    </xf>
    <xf numFmtId="0" fontId="2" fillId="0" borderId="0" applyAlignment="1" pivotButton="0" quotePrefix="0" xfId="0">
      <alignment horizontal="right" vertical="center"/>
    </xf>
    <xf numFmtId="0" fontId="2" fillId="0" borderId="0" applyAlignment="1" pivotButton="0" quotePrefix="0" xfId="0">
      <alignment horizontal="center" vertical="center" shrinkToFit="1"/>
    </xf>
    <xf numFmtId="0" fontId="2" fillId="0" borderId="0" applyAlignment="1" pivotButton="0" quotePrefix="0" xfId="0">
      <alignment horizontal="right" vertical="center" shrinkToFit="1"/>
    </xf>
    <xf numFmtId="0" fontId="2" fillId="2" borderId="6" applyAlignment="1" pivotButton="0" quotePrefix="0" xfId="0">
      <alignment horizontal="center" vertical="center"/>
    </xf>
    <xf numFmtId="0" fontId="2" fillId="2" borderId="9" applyAlignment="1" pivotButton="0" quotePrefix="0" xfId="0">
      <alignment horizontal="center" vertical="center"/>
    </xf>
    <xf numFmtId="0" fontId="2" fillId="2" borderId="10" applyAlignment="1" pivotButton="0" quotePrefix="0" xfId="0">
      <alignment horizontal="center" vertical="center"/>
    </xf>
    <xf numFmtId="0" fontId="2" fillId="2" borderId="12" applyAlignment="1" pivotButton="0" quotePrefix="0" xfId="0">
      <alignment horizontal="center" vertical="center"/>
    </xf>
    <xf numFmtId="0" fontId="8" fillId="0" borderId="10" applyAlignment="1" pivotButton="0" quotePrefix="0" xfId="0">
      <alignment horizontal="center" vertical="center"/>
    </xf>
    <xf numFmtId="0" fontId="8" fillId="0" borderId="12" applyAlignment="1" pivotButton="0" quotePrefix="0" xfId="0">
      <alignment horizontal="center" vertical="center"/>
    </xf>
    <xf numFmtId="0" fontId="7" fillId="0" borderId="0" applyAlignment="1" pivotButton="0" quotePrefix="0" xfId="0">
      <alignment horizontal="left" vertical="center"/>
    </xf>
    <xf numFmtId="0" fontId="2" fillId="2" borderId="1" applyAlignment="1" pivotButton="0" quotePrefix="0" xfId="0">
      <alignment horizontal="center" vertical="center"/>
    </xf>
    <xf numFmtId="0" fontId="2" fillId="2" borderId="3" applyAlignment="1" pivotButton="0" quotePrefix="0" xfId="0">
      <alignment horizontal="center" vertical="center"/>
    </xf>
    <xf numFmtId="0" fontId="7" fillId="2" borderId="1" applyAlignment="1" pivotButton="0" quotePrefix="0" xfId="0">
      <alignment horizontal="center" vertical="center"/>
    </xf>
    <xf numFmtId="0" fontId="7" fillId="2" borderId="2" applyAlignment="1" pivotButton="0" quotePrefix="0" xfId="0">
      <alignment horizontal="center" vertical="center"/>
    </xf>
    <xf numFmtId="0" fontId="7" fillId="0" borderId="3" applyAlignment="1" pivotButton="0" quotePrefix="0" xfId="0">
      <alignment horizontal="center" vertical="center"/>
    </xf>
    <xf numFmtId="0" fontId="7" fillId="0" borderId="2" applyAlignment="1" pivotButton="0" quotePrefix="0" xfId="0">
      <alignment horizontal="center" vertical="center"/>
    </xf>
    <xf numFmtId="0" fontId="7" fillId="0" borderId="1" applyAlignment="1" pivotButton="0" quotePrefix="0" xfId="0">
      <alignment horizontal="center" vertical="center"/>
    </xf>
    <xf numFmtId="0" fontId="7" fillId="2" borderId="43" applyAlignment="1" pivotButton="0" quotePrefix="0" xfId="0">
      <alignment horizontal="center" vertical="center"/>
    </xf>
    <xf numFmtId="0" fontId="8" fillId="0" borderId="1" applyAlignment="1" pivotButton="0" quotePrefix="0" xfId="0">
      <alignment horizontal="center" vertical="center"/>
    </xf>
    <xf numFmtId="0" fontId="8" fillId="0" borderId="44" applyAlignment="1" pivotButton="0" quotePrefix="0" xfId="0">
      <alignment horizontal="center" vertical="center"/>
    </xf>
    <xf numFmtId="0" fontId="8" fillId="0" borderId="3" applyAlignment="1" pivotButton="0" quotePrefix="0" xfId="0">
      <alignment horizontal="center" vertical="center"/>
    </xf>
    <xf numFmtId="0" fontId="8" fillId="0" borderId="45" applyAlignment="1" pivotButton="0" quotePrefix="0" xfId="0">
      <alignment horizontal="center" vertical="center"/>
    </xf>
    <xf numFmtId="0" fontId="8" fillId="0" borderId="46" applyAlignment="1" pivotButton="0" quotePrefix="0" xfId="0">
      <alignment horizontal="center" vertical="center"/>
    </xf>
    <xf numFmtId="0" fontId="8" fillId="0" borderId="47" applyAlignment="1" pivotButton="0" quotePrefix="0" xfId="0">
      <alignment horizontal="center" vertical="center"/>
    </xf>
    <xf numFmtId="0" fontId="8" fillId="0" borderId="48" applyAlignment="1" pivotButton="0" quotePrefix="0" xfId="0">
      <alignment horizontal="center" vertical="center"/>
    </xf>
    <xf numFmtId="0" fontId="8" fillId="0" borderId="49" applyAlignment="1" pivotButton="0" quotePrefix="0" xfId="0">
      <alignment horizontal="center" vertical="center"/>
    </xf>
    <xf numFmtId="0" fontId="6" fillId="0" borderId="17" applyAlignment="1" pivotButton="0" quotePrefix="0" xfId="0">
      <alignment horizontal="center" vertical="center" shrinkToFit="1"/>
    </xf>
    <xf numFmtId="0" fontId="8" fillId="0" borderId="0" applyAlignment="1" pivotButton="0" quotePrefix="0" xfId="0">
      <alignment horizontal="center" vertical="center"/>
    </xf>
    <xf numFmtId="0" fontId="8" fillId="0" borderId="50" applyAlignment="1" pivotButton="0" quotePrefix="0" xfId="0">
      <alignment horizontal="center" vertical="center"/>
    </xf>
    <xf numFmtId="0" fontId="3" fillId="0" borderId="4" applyAlignment="1" pivotButton="0" quotePrefix="0" xfId="0">
      <alignment horizontal="center" vertical="center" shrinkToFit="1"/>
    </xf>
    <xf numFmtId="0" fontId="8" fillId="0" borderId="4" applyAlignment="1" pivotButton="0" quotePrefix="0" xfId="0">
      <alignment horizontal="center" vertical="center" shrinkToFit="1"/>
    </xf>
    <xf numFmtId="0" fontId="8" fillId="0" borderId="50" applyAlignment="1" pivotButton="0" quotePrefix="0" xfId="0">
      <alignment vertical="center"/>
    </xf>
    <xf numFmtId="0" fontId="8" fillId="0" borderId="54" applyAlignment="1" pivotButton="0" quotePrefix="0" xfId="0">
      <alignment vertical="center"/>
    </xf>
    <xf numFmtId="0" fontId="8" fillId="3" borderId="2" applyAlignment="1" pivotButton="0" quotePrefix="0" xfId="0">
      <alignment vertical="center"/>
    </xf>
    <xf numFmtId="0" fontId="8" fillId="3" borderId="43" applyAlignment="1" pivotButton="0" quotePrefix="0" xfId="0">
      <alignment vertical="center"/>
    </xf>
    <xf numFmtId="0" fontId="8" fillId="0" borderId="22" applyAlignment="1" pivotButton="0" quotePrefix="0" xfId="0">
      <alignment horizontal="center" vertical="center" shrinkToFit="1"/>
    </xf>
    <xf numFmtId="0" fontId="8" fillId="0" borderId="31" applyAlignment="1" pivotButton="0" quotePrefix="0" xfId="0">
      <alignment horizontal="center" vertical="center" shrinkToFit="1"/>
    </xf>
    <xf numFmtId="0" fontId="8" fillId="0" borderId="23" applyAlignment="1" pivotButton="0" quotePrefix="0" xfId="0">
      <alignment horizontal="center" vertical="center" shrinkToFit="1"/>
    </xf>
    <xf numFmtId="0" fontId="8" fillId="0" borderId="34" applyAlignment="1" pivotButton="0" quotePrefix="0" xfId="0">
      <alignment horizontal="center" vertical="center"/>
    </xf>
    <xf numFmtId="0" fontId="2" fillId="0" borderId="55" applyAlignment="1" pivotButton="0" quotePrefix="0" xfId="0">
      <alignment horizontal="center" vertical="center"/>
    </xf>
    <xf numFmtId="0" fontId="6" fillId="0" borderId="16" applyAlignment="1" pivotButton="0" quotePrefix="0" xfId="0">
      <alignment horizontal="center" vertical="center" shrinkToFit="1"/>
    </xf>
    <xf numFmtId="0" fontId="8" fillId="0" borderId="25" applyAlignment="1" pivotButton="0" quotePrefix="0" xfId="0">
      <alignment horizontal="center" vertical="center" shrinkToFit="1"/>
    </xf>
    <xf numFmtId="0" fontId="8" fillId="0" borderId="24" applyAlignment="1" pivotButton="0" quotePrefix="0" xfId="0">
      <alignment horizontal="center" vertical="center"/>
    </xf>
    <xf numFmtId="0" fontId="8" fillId="0" borderId="56" applyAlignment="1" pivotButton="0" quotePrefix="0" xfId="0">
      <alignment horizontal="center" vertical="center"/>
    </xf>
    <xf numFmtId="0" fontId="6" fillId="0" borderId="19" applyAlignment="1" pivotButton="0" quotePrefix="0" xfId="0">
      <alignment horizontal="center" vertical="center" shrinkToFit="1"/>
    </xf>
    <xf numFmtId="0" fontId="8" fillId="0" borderId="20" applyAlignment="1" pivotButton="0" quotePrefix="0" xfId="0">
      <alignment horizontal="center" vertical="center"/>
    </xf>
    <xf numFmtId="0" fontId="8" fillId="0" borderId="57" applyAlignment="1" pivotButton="0" quotePrefix="0" xfId="0">
      <alignment horizontal="center" vertical="center"/>
    </xf>
    <xf numFmtId="0" fontId="8" fillId="0" borderId="59" applyAlignment="1" pivotButton="0" quotePrefix="0" xfId="0">
      <alignment horizontal="center" vertical="center"/>
    </xf>
    <xf numFmtId="0" fontId="8" fillId="0" borderId="54" applyAlignment="1" pivotButton="0" quotePrefix="0" xfId="0">
      <alignment horizontal="center" vertical="center"/>
    </xf>
    <xf numFmtId="0" fontId="8" fillId="0" borderId="60" applyAlignment="1" pivotButton="0" quotePrefix="0" xfId="0">
      <alignment horizontal="center" vertical="center"/>
    </xf>
    <xf numFmtId="0" fontId="8" fillId="0" borderId="62" applyAlignment="1" pivotButton="0" quotePrefix="0" xfId="0">
      <alignment vertical="center"/>
    </xf>
    <xf numFmtId="0" fontId="8" fillId="0" borderId="56" applyAlignment="1" pivotButton="0" quotePrefix="0" xfId="0">
      <alignment vertical="center"/>
    </xf>
    <xf numFmtId="0" fontId="8" fillId="0" borderId="63" applyAlignment="1" pivotButton="0" quotePrefix="0" xfId="0">
      <alignment vertical="center"/>
    </xf>
    <xf numFmtId="0" fontId="8" fillId="0" borderId="64" applyAlignment="1" pivotButton="0" quotePrefix="0" xfId="0">
      <alignment vertical="center"/>
    </xf>
    <xf numFmtId="0" fontId="8" fillId="0" borderId="57" applyAlignment="1" pivotButton="0" quotePrefix="0" xfId="0">
      <alignment vertical="center"/>
    </xf>
    <xf numFmtId="0" fontId="8" fillId="0" borderId="65" applyAlignment="1" pivotButton="0" quotePrefix="0" xfId="0">
      <alignment vertical="center"/>
    </xf>
    <xf numFmtId="0" fontId="8" fillId="0" borderId="66" applyAlignment="1" pivotButton="0" quotePrefix="0" xfId="0">
      <alignment vertical="center"/>
    </xf>
    <xf numFmtId="0" fontId="8" fillId="0" borderId="67" applyAlignment="1" pivotButton="0" quotePrefix="0" xfId="0">
      <alignment vertical="center"/>
    </xf>
    <xf numFmtId="0" fontId="8" fillId="0" borderId="46" applyAlignment="1" pivotButton="0" quotePrefix="0" xfId="0">
      <alignment vertical="center"/>
    </xf>
    <xf numFmtId="0" fontId="8" fillId="0" borderId="1" applyAlignment="1" pivotButton="0" quotePrefix="0" xfId="0">
      <alignment vertical="center"/>
    </xf>
    <xf numFmtId="0" fontId="8" fillId="0" borderId="5" applyAlignment="1" pivotButton="0" quotePrefix="0" xfId="0">
      <alignment vertical="center"/>
    </xf>
    <xf numFmtId="0" fontId="8" fillId="0" borderId="61" applyAlignment="1" pivotButton="0" quotePrefix="0" xfId="0">
      <alignment vertical="center"/>
    </xf>
    <xf numFmtId="0" fontId="8" fillId="0" borderId="2" applyAlignment="1" pivotButton="0" quotePrefix="0" xfId="0">
      <alignment vertical="center"/>
    </xf>
    <xf numFmtId="0" fontId="8" fillId="0" borderId="4" applyAlignment="1" pivotButton="0" quotePrefix="0" xfId="0">
      <alignment vertical="center"/>
    </xf>
    <xf numFmtId="0" fontId="8" fillId="0" borderId="3" applyAlignment="1" pivotButton="0" quotePrefix="0" xfId="0">
      <alignment vertical="center"/>
    </xf>
    <xf numFmtId="0" fontId="8" fillId="0" borderId="8" applyAlignment="1" pivotButton="0" quotePrefix="0" xfId="0">
      <alignment vertical="center"/>
    </xf>
    <xf numFmtId="0" fontId="0" fillId="0" borderId="0" applyAlignment="1" pivotButton="0" quotePrefix="0" xfId="0">
      <alignment horizontal="right" vertical="center"/>
    </xf>
    <xf numFmtId="1" fontId="0" fillId="0" borderId="0" applyAlignment="1" pivotButton="0" quotePrefix="0" xfId="0">
      <alignment vertical="center"/>
    </xf>
    <xf numFmtId="0" fontId="7" fillId="0" borderId="6" applyAlignment="1" pivotButton="0" quotePrefix="0" xfId="0">
      <alignment horizontal="center" vertical="center"/>
    </xf>
    <xf numFmtId="0" fontId="8" fillId="0" borderId="30" applyAlignment="1" pivotButton="0" quotePrefix="0" xfId="0">
      <alignment horizontal="center" vertical="center" shrinkToFit="1"/>
    </xf>
    <xf numFmtId="0" fontId="8" fillId="0" borderId="22" applyAlignment="1" pivotButton="0" quotePrefix="0" xfId="0">
      <alignment horizontal="center" vertical="center"/>
    </xf>
    <xf numFmtId="0" fontId="0" fillId="0" borderId="0" pivotButton="0" quotePrefix="0" xfId="0"/>
    <xf numFmtId="0" fontId="14" fillId="0" borderId="16" applyAlignment="1" pivotButton="0" quotePrefix="0" xfId="0">
      <alignment horizontal="center" vertical="center"/>
    </xf>
    <xf numFmtId="0" fontId="14" fillId="0" borderId="10" applyAlignment="1" pivotButton="0" quotePrefix="0" xfId="0">
      <alignment horizontal="center" vertical="center"/>
    </xf>
    <xf numFmtId="0" fontId="14" fillId="0" borderId="1" applyAlignment="1" pivotButton="0" quotePrefix="0" xfId="0">
      <alignment horizontal="center" vertical="center"/>
    </xf>
    <xf numFmtId="0" fontId="14" fillId="0" borderId="44" applyAlignment="1" pivotButton="0" quotePrefix="0" xfId="0">
      <alignment horizontal="center" vertical="center"/>
    </xf>
    <xf numFmtId="0" fontId="14" fillId="0" borderId="0" applyAlignment="1" pivotButton="0" quotePrefix="0" xfId="0">
      <alignment horizontal="center" vertical="center"/>
    </xf>
    <xf numFmtId="0" fontId="14" fillId="0" borderId="0" applyAlignment="1" pivotButton="0" quotePrefix="0" xfId="0">
      <alignment vertical="center"/>
    </xf>
    <xf numFmtId="0" fontId="14" fillId="0" borderId="17" applyAlignment="1" pivotButton="0" quotePrefix="0" xfId="0">
      <alignment horizontal="center" vertical="center"/>
    </xf>
    <xf numFmtId="0" fontId="14" fillId="0" borderId="50" applyAlignment="1" pivotButton="0" quotePrefix="0" xfId="0">
      <alignment horizontal="center" vertical="center"/>
    </xf>
    <xf numFmtId="0" fontId="14" fillId="0" borderId="54" applyAlignment="1" pivotButton="0" quotePrefix="0" xfId="0">
      <alignment horizontal="center" vertical="center"/>
    </xf>
    <xf numFmtId="0" fontId="14" fillId="0" borderId="29" applyAlignment="1" pivotButton="0" quotePrefix="0" xfId="0">
      <alignment horizontal="center" vertical="center" shrinkToFit="1"/>
    </xf>
    <xf numFmtId="0" fontId="14" fillId="0" borderId="12" applyAlignment="1" pivotButton="0" quotePrefix="0" xfId="0">
      <alignment horizontal="center" vertical="center"/>
    </xf>
    <xf numFmtId="0" fontId="14" fillId="0" borderId="3" applyAlignment="1" pivotButton="0" quotePrefix="0" xfId="0">
      <alignment horizontal="center" vertical="center"/>
    </xf>
    <xf numFmtId="0" fontId="14" fillId="0" borderId="45" applyAlignment="1" pivotButton="0" quotePrefix="0" xfId="0">
      <alignment horizontal="center" vertical="center"/>
    </xf>
    <xf numFmtId="0" fontId="14" fillId="0" borderId="5" applyAlignment="1" pivotButton="0" quotePrefix="0" xfId="0">
      <alignment horizontal="center" vertical="center"/>
    </xf>
    <xf numFmtId="0" fontId="15" fillId="0" borderId="27" applyAlignment="1" pivotButton="0" quotePrefix="0" xfId="0">
      <alignment horizontal="center" vertical="center"/>
    </xf>
    <xf numFmtId="0" fontId="14" fillId="0" borderId="4" applyAlignment="1" pivotButton="0" quotePrefix="0" xfId="0">
      <alignment horizontal="center" vertical="center"/>
    </xf>
    <xf numFmtId="0" fontId="15" fillId="0" borderId="28" applyAlignment="1" pivotButton="0" quotePrefix="0" xfId="0">
      <alignment horizontal="center" vertical="center"/>
    </xf>
    <xf numFmtId="0" fontId="14" fillId="0" borderId="28" applyAlignment="1" pivotButton="0" quotePrefix="0" xfId="0">
      <alignment horizontal="center" vertical="center"/>
    </xf>
    <xf numFmtId="0" fontId="14" fillId="0" borderId="8" applyAlignment="1" pivotButton="0" quotePrefix="0" xfId="0">
      <alignment horizontal="center" vertical="center"/>
    </xf>
    <xf numFmtId="0" fontId="15" fillId="0" borderId="30" applyAlignment="1" pivotButton="0" quotePrefix="0" xfId="0">
      <alignment horizontal="center" vertical="center"/>
    </xf>
    <xf numFmtId="0" fontId="14" fillId="0" borderId="27" applyAlignment="1" pivotButton="0" quotePrefix="0" xfId="0">
      <alignment horizontal="center" vertical="center"/>
    </xf>
    <xf numFmtId="0" fontId="14" fillId="0" borderId="30" applyAlignment="1" pivotButton="0" quotePrefix="0" xfId="0">
      <alignment horizontal="center" vertical="center"/>
    </xf>
    <xf numFmtId="0" fontId="5" fillId="0" borderId="2" applyAlignment="1" pivotButton="0" quotePrefix="0" xfId="0">
      <alignment horizontal="center" vertical="center" shrinkToFit="1"/>
    </xf>
    <xf numFmtId="0" fontId="5" fillId="0" borderId="1" applyAlignment="1" pivotButton="0" quotePrefix="0" xfId="0">
      <alignment horizontal="center" vertical="center" shrinkToFit="1"/>
    </xf>
    <xf numFmtId="0" fontId="17" fillId="0" borderId="0" applyAlignment="1" pivotButton="0" quotePrefix="0" xfId="0">
      <alignment horizontal="right" vertical="center"/>
    </xf>
    <xf numFmtId="0" fontId="17" fillId="0" borderId="0" applyAlignment="1" pivotButton="0" quotePrefix="0" xfId="0">
      <alignment horizontal="left" vertical="center"/>
    </xf>
    <xf numFmtId="38" fontId="17" fillId="0" borderId="0" applyAlignment="1" pivotButton="0" quotePrefix="0" xfId="1">
      <alignment horizontal="left" vertical="center"/>
    </xf>
    <xf numFmtId="0" fontId="17" fillId="0" borderId="16" applyAlignment="1" pivotButton="0" quotePrefix="0" xfId="0">
      <alignment horizontal="center" vertical="center"/>
    </xf>
    <xf numFmtId="0" fontId="17" fillId="0" borderId="10" applyAlignment="1" pivotButton="0" quotePrefix="0" xfId="0">
      <alignment horizontal="center" vertical="center"/>
    </xf>
    <xf numFmtId="0" fontId="17" fillId="0" borderId="1" applyAlignment="1" pivotButton="0" quotePrefix="0" xfId="0">
      <alignment horizontal="center" vertical="center"/>
    </xf>
    <xf numFmtId="0" fontId="17" fillId="0" borderId="44" applyAlignment="1" pivotButton="0" quotePrefix="0" xfId="0">
      <alignment horizontal="center" vertical="center"/>
    </xf>
    <xf numFmtId="0" fontId="17" fillId="0" borderId="17" applyAlignment="1" pivotButton="0" quotePrefix="0" xfId="0">
      <alignment horizontal="center" vertical="center"/>
    </xf>
    <xf numFmtId="0" fontId="17" fillId="0" borderId="50" applyAlignment="1" pivotButton="0" quotePrefix="0" xfId="0">
      <alignment horizontal="center" vertical="center"/>
    </xf>
    <xf numFmtId="0" fontId="17" fillId="0" borderId="54" applyAlignment="1" pivotButton="0" quotePrefix="0" xfId="0">
      <alignment horizontal="center" vertical="center"/>
    </xf>
    <xf numFmtId="0" fontId="17" fillId="0" borderId="29" applyAlignment="1" pivotButton="0" quotePrefix="0" xfId="0">
      <alignment horizontal="center" vertical="center" shrinkToFit="1"/>
    </xf>
    <xf numFmtId="0" fontId="17" fillId="0" borderId="12" applyAlignment="1" pivotButton="0" quotePrefix="0" xfId="0">
      <alignment horizontal="center" vertical="center"/>
    </xf>
    <xf numFmtId="0" fontId="17" fillId="0" borderId="3" applyAlignment="1" pivotButton="0" quotePrefix="0" xfId="0">
      <alignment horizontal="center" vertical="center"/>
    </xf>
    <xf numFmtId="0" fontId="17" fillId="0" borderId="45" applyAlignment="1" pivotButton="0" quotePrefix="0" xfId="0">
      <alignment horizontal="center" vertical="center"/>
    </xf>
    <xf numFmtId="0" fontId="17" fillId="0" borderId="5" applyAlignment="1" pivotButton="0" quotePrefix="0" xfId="0">
      <alignment horizontal="center" vertical="center"/>
    </xf>
    <xf numFmtId="0" fontId="17" fillId="0" borderId="27" applyAlignment="1" pivotButton="0" quotePrefix="0" xfId="0">
      <alignment horizontal="center" vertical="center"/>
    </xf>
    <xf numFmtId="0" fontId="17" fillId="0" borderId="4" applyAlignment="1" pivotButton="0" quotePrefix="0" xfId="0">
      <alignment horizontal="center" vertical="center"/>
    </xf>
    <xf numFmtId="0" fontId="17" fillId="0" borderId="28" applyAlignment="1" pivotButton="0" quotePrefix="0" xfId="0">
      <alignment horizontal="center" vertical="center"/>
    </xf>
    <xf numFmtId="0" fontId="17" fillId="0" borderId="0" applyAlignment="1" pivotButton="0" quotePrefix="0" xfId="0">
      <alignment horizontal="center" vertical="center"/>
    </xf>
    <xf numFmtId="0" fontId="17" fillId="0" borderId="8" applyAlignment="1" pivotButton="0" quotePrefix="0" xfId="0">
      <alignment horizontal="center" vertical="center"/>
    </xf>
    <xf numFmtId="0" fontId="17" fillId="0" borderId="30" applyAlignment="1" pivotButton="0" quotePrefix="0" xfId="0">
      <alignment horizontal="center" vertical="center"/>
    </xf>
    <xf numFmtId="0" fontId="17" fillId="0" borderId="0" applyAlignment="1" pivotButton="0" quotePrefix="0" xfId="0">
      <alignment vertical="center"/>
    </xf>
    <xf numFmtId="0" fontId="17" fillId="0" borderId="13" applyAlignment="1" pivotButton="0" quotePrefix="0" xfId="0">
      <alignment horizontal="center" vertical="center"/>
    </xf>
    <xf numFmtId="0" fontId="17" fillId="0" borderId="42" applyAlignment="1" pivotButton="0" quotePrefix="0" xfId="0">
      <alignment horizontal="center" vertical="center"/>
    </xf>
    <xf numFmtId="0" fontId="17" fillId="0" borderId="71" applyAlignment="1" pivotButton="0" quotePrefix="0" xfId="0">
      <alignment horizontal="center" vertical="center"/>
    </xf>
    <xf numFmtId="0" fontId="17" fillId="0" borderId="14" applyAlignment="1" pivotButton="0" quotePrefix="0" xfId="0">
      <alignment horizontal="center" vertical="center"/>
    </xf>
    <xf numFmtId="0" fontId="17" fillId="0" borderId="26" applyAlignment="1" pivotButton="0" quotePrefix="0" xfId="0">
      <alignment horizontal="center" vertical="center"/>
    </xf>
    <xf numFmtId="0" fontId="17" fillId="0" borderId="6" applyAlignment="1" pivotButton="0" quotePrefix="0" xfId="0">
      <alignment horizontal="center" vertical="center"/>
    </xf>
    <xf numFmtId="0" fontId="17" fillId="0" borderId="33" applyAlignment="1" pivotButton="0" quotePrefix="0" xfId="0">
      <alignment horizontal="center" vertical="center"/>
    </xf>
    <xf numFmtId="164" fontId="7" fillId="2" borderId="11" applyAlignment="1" pivotButton="0" quotePrefix="0" xfId="0">
      <alignment horizontal="center" vertical="center"/>
    </xf>
    <xf numFmtId="164" fontId="7" fillId="2" borderId="2" applyAlignment="1" pivotButton="0" quotePrefix="0" xfId="0">
      <alignment horizontal="center" vertical="center"/>
    </xf>
    <xf numFmtId="164" fontId="7" fillId="2" borderId="7" applyAlignment="1" pivotButton="0" quotePrefix="0" xfId="0">
      <alignment horizontal="center" vertical="center"/>
    </xf>
    <xf numFmtId="165" fontId="7" fillId="0" borderId="0" applyAlignment="1" pivotButton="0" quotePrefix="0" xfId="0">
      <alignment horizontal="center" vertical="center"/>
    </xf>
    <xf numFmtId="166" fontId="12" fillId="0" borderId="0" applyAlignment="1" pivotButton="0" quotePrefix="0" xfId="0">
      <alignment horizontal="center" vertical="center"/>
    </xf>
    <xf numFmtId="166" fontId="7" fillId="0" borderId="11" applyAlignment="1" pivotButton="0" quotePrefix="0" xfId="0">
      <alignment horizontal="center" vertical="center"/>
    </xf>
    <xf numFmtId="166" fontId="7" fillId="0" borderId="2" applyAlignment="1" pivotButton="0" quotePrefix="0" xfId="0">
      <alignment horizontal="center" vertical="center"/>
    </xf>
    <xf numFmtId="166" fontId="7" fillId="0" borderId="43" applyAlignment="1" pivotButton="0" quotePrefix="0" xfId="0">
      <alignment horizontal="center" vertical="center"/>
    </xf>
    <xf numFmtId="166" fontId="7" fillId="0" borderId="7" applyAlignment="1" pivotButton="0" quotePrefix="0" xfId="0">
      <alignment horizontal="center" vertical="center"/>
    </xf>
    <xf numFmtId="167" fontId="7" fillId="2" borderId="11" applyAlignment="1" pivotButton="0" quotePrefix="0" xfId="0">
      <alignment horizontal="center" vertical="center"/>
    </xf>
    <xf numFmtId="167" fontId="7" fillId="2" borderId="2" applyAlignment="1" pivotButton="0" quotePrefix="0" xfId="0">
      <alignment horizontal="center" vertical="center"/>
    </xf>
    <xf numFmtId="167" fontId="7" fillId="2" borderId="7" applyAlignment="1" pivotButton="0" quotePrefix="0" xfId="0">
      <alignment horizontal="center" vertical="center"/>
    </xf>
    <xf numFmtId="168" fontId="7" fillId="0" borderId="11" applyAlignment="1" pivotButton="0" quotePrefix="0" xfId="0">
      <alignment horizontal="center" vertical="center"/>
    </xf>
    <xf numFmtId="168" fontId="7" fillId="0" borderId="2" applyAlignment="1" pivotButton="0" quotePrefix="0" xfId="0">
      <alignment horizontal="center" vertical="center"/>
    </xf>
    <xf numFmtId="168" fontId="7" fillId="0" borderId="7" applyAlignment="1" pivotButton="0" quotePrefix="0" xfId="0">
      <alignment horizontal="center" vertical="center"/>
    </xf>
    <xf numFmtId="169" fontId="7" fillId="0" borderId="11" applyAlignment="1" pivotButton="0" quotePrefix="0" xfId="0">
      <alignment horizontal="center" vertical="center"/>
    </xf>
    <xf numFmtId="169" fontId="7" fillId="0" borderId="2" applyAlignment="1" pivotButton="0" quotePrefix="0" xfId="0">
      <alignment horizontal="center" vertical="center"/>
    </xf>
    <xf numFmtId="169" fontId="7" fillId="0" borderId="7" applyAlignment="1" pivotButton="0" quotePrefix="0" xfId="0">
      <alignment horizontal="center" vertical="center"/>
    </xf>
    <xf numFmtId="167" fontId="7" fillId="0" borderId="11" applyAlignment="1" pivotButton="0" quotePrefix="0" xfId="0">
      <alignment horizontal="center" vertical="center"/>
    </xf>
    <xf numFmtId="167" fontId="7" fillId="0" borderId="2" applyAlignment="1" pivotButton="0" quotePrefix="0" xfId="0">
      <alignment horizontal="center" vertical="center"/>
    </xf>
    <xf numFmtId="167" fontId="7" fillId="0" borderId="7" applyAlignment="1" pivotButton="0" quotePrefix="0" xfId="0">
      <alignment horizontal="center" vertical="center"/>
    </xf>
    <xf numFmtId="167" fontId="7" fillId="0" borderId="12" applyAlignment="1" pivotButton="0" quotePrefix="0" xfId="0">
      <alignment horizontal="center" vertical="center"/>
    </xf>
    <xf numFmtId="167" fontId="7" fillId="0" borderId="3" applyAlignment="1" pivotButton="0" quotePrefix="0" xfId="0">
      <alignment horizontal="center" vertical="center"/>
    </xf>
    <xf numFmtId="167" fontId="7" fillId="0" borderId="9" applyAlignment="1" pivotButton="0" quotePrefix="0" xfId="0">
      <alignment horizontal="center" vertical="center"/>
    </xf>
    <xf numFmtId="167" fontId="7" fillId="0" borderId="10" applyAlignment="1" pivotButton="0" quotePrefix="0" xfId="0">
      <alignment horizontal="center" vertical="center"/>
    </xf>
    <xf numFmtId="167" fontId="7" fillId="0" borderId="1" applyAlignment="1" pivotButton="0" quotePrefix="0" xfId="0">
      <alignment horizontal="center" vertical="center"/>
    </xf>
    <xf numFmtId="167" fontId="7" fillId="0" borderId="6" applyAlignment="1" pivotButton="0" quotePrefix="0" xfId="0">
      <alignment horizontal="center" vertical="center"/>
    </xf>
    <xf numFmtId="170" fontId="7" fillId="0" borderId="11" applyAlignment="1" pivotButton="0" quotePrefix="0" xfId="0">
      <alignment horizontal="center" vertical="center"/>
    </xf>
    <xf numFmtId="170" fontId="7" fillId="0" borderId="2" applyAlignment="1" pivotButton="0" quotePrefix="0" xfId="0">
      <alignment horizontal="center" vertical="center"/>
    </xf>
    <xf numFmtId="170" fontId="7" fillId="0" borderId="7" applyAlignment="1" pivotButton="0" quotePrefix="0" xfId="0">
      <alignment horizontal="center" vertical="center"/>
    </xf>
    <xf numFmtId="170" fontId="7" fillId="0" borderId="29" applyAlignment="1" pivotButton="0" quotePrefix="0" xfId="0">
      <alignment horizontal="center" vertical="center"/>
    </xf>
    <xf numFmtId="170" fontId="7" fillId="0" borderId="32" applyAlignment="1" pivotButton="0" quotePrefix="0" xfId="0">
      <alignment horizontal="center" vertical="center"/>
    </xf>
    <xf numFmtId="170" fontId="7" fillId="0" borderId="33" applyAlignment="1" pivotButton="0" quotePrefix="0" xfId="0">
      <alignment horizontal="center" vertical="center"/>
    </xf>
    <xf numFmtId="170" fontId="7" fillId="0" borderId="12" applyAlignment="1" pivotButton="0" quotePrefix="0" xfId="0">
      <alignment horizontal="center" vertical="center"/>
    </xf>
    <xf numFmtId="170" fontId="7" fillId="0" borderId="3" applyAlignment="1" pivotButton="0" quotePrefix="0" xfId="0">
      <alignment horizontal="center" vertical="center"/>
    </xf>
    <xf numFmtId="170" fontId="7" fillId="0" borderId="9" applyAlignment="1" pivotButton="0" quotePrefix="0" xfId="0">
      <alignment horizontal="center" vertical="center"/>
    </xf>
    <xf numFmtId="169" fontId="12" fillId="0" borderId="0" applyAlignment="1" pivotButton="0" quotePrefix="0" xfId="0">
      <alignment horizontal="center" vertical="center"/>
    </xf>
    <xf numFmtId="166" fontId="7" fillId="0" borderId="10" applyAlignment="1" pivotButton="0" quotePrefix="0" xfId="0">
      <alignment horizontal="center" vertical="center"/>
    </xf>
    <xf numFmtId="166" fontId="7" fillId="0" borderId="1" applyAlignment="1" pivotButton="0" quotePrefix="0" xfId="0">
      <alignment horizontal="center" vertical="center"/>
    </xf>
    <xf numFmtId="166" fontId="7" fillId="0" borderId="6" applyAlignment="1" pivotButton="0" quotePrefix="0" xfId="0">
      <alignment horizontal="center" vertical="center"/>
    </xf>
    <xf numFmtId="166" fontId="7" fillId="0" borderId="35" applyAlignment="1" pivotButton="0" quotePrefix="0" xfId="0">
      <alignment horizontal="center" vertical="center"/>
    </xf>
    <xf numFmtId="166" fontId="7" fillId="0" borderId="41" applyAlignment="1" pivotButton="0" quotePrefix="0" xfId="0">
      <alignment horizontal="center" vertical="center"/>
    </xf>
    <xf numFmtId="166" fontId="7" fillId="0" borderId="36" applyAlignment="1" pivotButton="0" quotePrefix="0" xfId="0">
      <alignment horizontal="center" vertical="center"/>
    </xf>
    <xf numFmtId="170" fontId="7" fillId="0" borderId="0" applyAlignment="1" pivotButton="0" quotePrefix="0" xfId="0">
      <alignment horizontal="center" vertical="center"/>
    </xf>
    <xf numFmtId="166" fontId="7" fillId="0" borderId="12" applyAlignment="1" pivotButton="0" quotePrefix="0" xfId="0">
      <alignment horizontal="center" vertical="center"/>
    </xf>
    <xf numFmtId="166" fontId="7" fillId="0" borderId="3" applyAlignment="1" pivotButton="0" quotePrefix="0" xfId="0">
      <alignment horizontal="center" vertical="center"/>
    </xf>
    <xf numFmtId="166" fontId="7" fillId="0" borderId="9" applyAlignment="1" pivotButton="0" quotePrefix="0" xfId="0">
      <alignment horizontal="center" vertical="center"/>
    </xf>
    <xf numFmtId="170" fontId="7" fillId="0" borderId="10" applyAlignment="1" pivotButton="0" quotePrefix="0" xfId="0">
      <alignment horizontal="center" vertical="center"/>
    </xf>
    <xf numFmtId="170" fontId="7" fillId="0" borderId="1" applyAlignment="1" pivotButton="0" quotePrefix="0" xfId="0">
      <alignment horizontal="center" vertical="center"/>
    </xf>
    <xf numFmtId="170" fontId="7" fillId="0" borderId="6" applyAlignment="1" pivotButton="0" quotePrefix="0" xfId="0">
      <alignment horizontal="center" vertical="center"/>
    </xf>
    <xf numFmtId="170" fontId="7" fillId="2" borderId="12" applyAlignment="1" pivotButton="0" quotePrefix="0" xfId="0">
      <alignment horizontal="center" vertical="center"/>
    </xf>
    <xf numFmtId="170" fontId="7" fillId="2" borderId="3" applyAlignment="1" pivotButton="0" quotePrefix="0" xfId="0">
      <alignment horizontal="center" vertical="center"/>
    </xf>
    <xf numFmtId="170" fontId="7" fillId="2" borderId="9" applyAlignment="1" pivotButton="0" quotePrefix="0" xfId="0">
      <alignment horizontal="center" vertical="center"/>
    </xf>
    <xf numFmtId="171" fontId="7" fillId="0" borderId="13" applyAlignment="1" pivotButton="0" quotePrefix="0" xfId="0">
      <alignment horizontal="center" vertical="center"/>
    </xf>
    <xf numFmtId="171" fontId="7" fillId="0" borderId="42" applyAlignment="1" pivotButton="0" quotePrefix="0" xfId="0">
      <alignment horizontal="center" vertical="center"/>
    </xf>
    <xf numFmtId="171" fontId="7" fillId="0" borderId="14" applyAlignment="1" pivotButton="0" quotePrefix="0" xfId="0">
      <alignment horizontal="center" vertical="center"/>
    </xf>
    <xf numFmtId="169" fontId="7" fillId="0" borderId="23" applyAlignment="1" pivotButton="0" quotePrefix="0" xfId="0">
      <alignment vertical="center"/>
    </xf>
    <xf numFmtId="169" fontId="7" fillId="2" borderId="15" applyAlignment="1" pivotButton="0" quotePrefix="0" xfId="0">
      <alignment vertical="center"/>
    </xf>
    <xf numFmtId="169" fontId="7" fillId="0" borderId="0" applyAlignment="1" pivotButton="0" quotePrefix="0" xfId="0">
      <alignment horizontal="center" vertical="center"/>
    </xf>
    <xf numFmtId="166" fontId="7" fillId="0" borderId="0" applyAlignment="1" pivotButton="0" quotePrefix="0" xfId="0">
      <alignment horizontal="center" vertical="center"/>
    </xf>
    <xf numFmtId="169" fontId="8" fillId="0" borderId="6" applyAlignment="1" pivotButton="0" quotePrefix="0" xfId="0">
      <alignment vertical="center"/>
    </xf>
    <xf numFmtId="169" fontId="8" fillId="0" borderId="1" applyAlignment="1" pivotButton="0" quotePrefix="0" xfId="0">
      <alignment vertical="center"/>
    </xf>
    <xf numFmtId="169" fontId="8" fillId="0" borderId="44" applyAlignment="1" pivotButton="0" quotePrefix="0" xfId="0">
      <alignment vertical="center"/>
    </xf>
    <xf numFmtId="169" fontId="8" fillId="0" borderId="7" applyAlignment="1" pivotButton="0" quotePrefix="0" xfId="0">
      <alignment vertical="center"/>
    </xf>
    <xf numFmtId="169" fontId="8" fillId="0" borderId="2" applyAlignment="1" pivotButton="0" quotePrefix="0" xfId="0">
      <alignment vertical="center"/>
    </xf>
    <xf numFmtId="169" fontId="8" fillId="0" borderId="43" applyAlignment="1" pivotButton="0" quotePrefix="0" xfId="0">
      <alignment vertical="center"/>
    </xf>
    <xf numFmtId="167" fontId="8" fillId="2" borderId="7" applyAlignment="1" pivotButton="0" quotePrefix="0" xfId="0">
      <alignment vertical="center"/>
    </xf>
    <xf numFmtId="167" fontId="8" fillId="2" borderId="2" applyAlignment="1" pivotButton="0" quotePrefix="0" xfId="0">
      <alignment vertical="center"/>
    </xf>
    <xf numFmtId="167" fontId="8" fillId="2" borderId="43" applyAlignment="1" pivotButton="0" quotePrefix="0" xfId="0">
      <alignment vertical="center"/>
    </xf>
    <xf numFmtId="169" fontId="8" fillId="2" borderId="7" applyAlignment="1" pivotButton="0" quotePrefix="0" xfId="0">
      <alignment vertical="center"/>
    </xf>
    <xf numFmtId="169" fontId="8" fillId="2" borderId="2" applyAlignment="1" pivotButton="0" quotePrefix="0" xfId="0">
      <alignment vertical="center"/>
    </xf>
    <xf numFmtId="169" fontId="8" fillId="2" borderId="43" applyAlignment="1" pivotButton="0" quotePrefix="0" xfId="0">
      <alignment vertical="center"/>
    </xf>
    <xf numFmtId="167" fontId="8" fillId="0" borderId="9" applyAlignment="1" pivotButton="0" quotePrefix="0" xfId="0">
      <alignment vertical="center"/>
    </xf>
    <xf numFmtId="167" fontId="8" fillId="0" borderId="3" applyAlignment="1" pivotButton="0" quotePrefix="0" xfId="0">
      <alignment vertical="center"/>
    </xf>
    <xf numFmtId="167" fontId="8" fillId="0" borderId="45" applyAlignment="1" pivotButton="0" quotePrefix="0" xfId="0">
      <alignment vertical="center"/>
    </xf>
    <xf numFmtId="168" fontId="8" fillId="2" borderId="7" applyAlignment="1" pivotButton="0" quotePrefix="0" xfId="0">
      <alignment vertical="center"/>
    </xf>
    <xf numFmtId="168" fontId="8" fillId="2" borderId="2" applyAlignment="1" pivotButton="0" quotePrefix="0" xfId="0">
      <alignment vertical="center"/>
    </xf>
    <xf numFmtId="169" fontId="8" fillId="2" borderId="6" applyAlignment="1" pivotButton="0" quotePrefix="0" xfId="0">
      <alignment vertical="center"/>
    </xf>
    <xf numFmtId="169" fontId="8" fillId="2" borderId="1" applyAlignment="1" pivotButton="0" quotePrefix="0" xfId="0">
      <alignment vertical="center"/>
    </xf>
    <xf numFmtId="169" fontId="8" fillId="2" borderId="44" applyAlignment="1" pivotButton="0" quotePrefix="0" xfId="0">
      <alignment vertical="center"/>
    </xf>
    <xf numFmtId="167" fontId="8" fillId="0" borderId="7" applyAlignment="1" pivotButton="0" quotePrefix="0" xfId="0">
      <alignment vertical="center"/>
    </xf>
    <xf numFmtId="167" fontId="8" fillId="0" borderId="2" applyAlignment="1" pivotButton="0" quotePrefix="0" xfId="0">
      <alignment vertical="center"/>
    </xf>
    <xf numFmtId="167" fontId="8" fillId="0" borderId="43" applyAlignment="1" pivotButton="0" quotePrefix="0" xfId="0">
      <alignment vertical="center"/>
    </xf>
    <xf numFmtId="168" fontId="8" fillId="0" borderId="7" applyAlignment="1" pivotButton="0" quotePrefix="0" xfId="0">
      <alignment vertical="center"/>
    </xf>
    <xf numFmtId="168" fontId="8" fillId="0" borderId="2" applyAlignment="1" pivotButton="0" quotePrefix="0" xfId="0">
      <alignment vertical="center"/>
    </xf>
    <xf numFmtId="168" fontId="8" fillId="0" borderId="43" applyAlignment="1" pivotButton="0" quotePrefix="0" xfId="0">
      <alignment vertical="center"/>
    </xf>
    <xf numFmtId="166" fontId="8" fillId="0" borderId="6" applyAlignment="1" pivotButton="0" quotePrefix="0" xfId="0">
      <alignment vertical="center"/>
    </xf>
    <xf numFmtId="166" fontId="8" fillId="0" borderId="1" applyAlignment="1" pivotButton="0" quotePrefix="0" xfId="0">
      <alignment vertical="center"/>
    </xf>
    <xf numFmtId="166" fontId="8" fillId="0" borderId="44" applyAlignment="1" pivotButton="0" quotePrefix="0" xfId="0">
      <alignment vertical="center"/>
    </xf>
    <xf numFmtId="166" fontId="8" fillId="0" borderId="7" applyAlignment="1" pivotButton="0" quotePrefix="0" xfId="0">
      <alignment vertical="center"/>
    </xf>
    <xf numFmtId="166" fontId="8" fillId="0" borderId="2" applyAlignment="1" pivotButton="0" quotePrefix="0" xfId="0">
      <alignment vertical="center"/>
    </xf>
    <xf numFmtId="166" fontId="8" fillId="0" borderId="43" applyAlignment="1" pivotButton="0" quotePrefix="0" xfId="0">
      <alignment vertical="center"/>
    </xf>
    <xf numFmtId="166" fontId="8" fillId="0" borderId="7" applyAlignment="1" pivotButton="0" quotePrefix="0" xfId="0">
      <alignment horizontal="right" vertical="center"/>
    </xf>
    <xf numFmtId="166" fontId="8" fillId="0" borderId="2" applyAlignment="1" pivotButton="0" quotePrefix="0" xfId="0">
      <alignment horizontal="right" vertical="center"/>
    </xf>
    <xf numFmtId="166" fontId="8" fillId="0" borderId="43" applyAlignment="1" pivotButton="0" quotePrefix="0" xfId="0">
      <alignment horizontal="right" vertical="center"/>
    </xf>
    <xf numFmtId="166" fontId="8" fillId="0" borderId="9" applyAlignment="1" pivotButton="0" quotePrefix="0" xfId="0">
      <alignment horizontal="right" vertical="center"/>
    </xf>
    <xf numFmtId="166" fontId="8" fillId="0" borderId="3" applyAlignment="1" pivotButton="0" quotePrefix="0" xfId="0">
      <alignment horizontal="right" vertical="center"/>
    </xf>
    <xf numFmtId="166" fontId="8" fillId="0" borderId="45" applyAlignment="1" pivotButton="0" quotePrefix="0" xfId="0">
      <alignment horizontal="right" vertical="center"/>
    </xf>
    <xf numFmtId="168" fontId="8" fillId="0" borderId="6" applyAlignment="1" pivotButton="0" quotePrefix="0" xfId="0">
      <alignment vertical="center"/>
    </xf>
    <xf numFmtId="168" fontId="8" fillId="0" borderId="1" applyAlignment="1" pivotButton="0" quotePrefix="0" xfId="0">
      <alignment vertical="center"/>
    </xf>
    <xf numFmtId="168" fontId="8" fillId="0" borderId="44" applyAlignment="1" pivotButton="0" quotePrefix="0" xfId="0">
      <alignment vertical="center"/>
    </xf>
    <xf numFmtId="169" fontId="14" fillId="0" borderId="6" applyAlignment="1" pivotButton="0" quotePrefix="0" xfId="0">
      <alignment horizontal="center" vertical="center"/>
    </xf>
    <xf numFmtId="169" fontId="14" fillId="0" borderId="1" applyAlignment="1" pivotButton="0" quotePrefix="0" xfId="0">
      <alignment horizontal="center" vertical="center"/>
    </xf>
    <xf numFmtId="169" fontId="14" fillId="0" borderId="44" applyAlignment="1" pivotButton="0" quotePrefix="0" xfId="0">
      <alignment horizontal="center" vertical="center"/>
    </xf>
    <xf numFmtId="169" fontId="14" fillId="0" borderId="0" applyAlignment="1" pivotButton="0" quotePrefix="0" xfId="0">
      <alignment horizontal="center" vertical="center"/>
    </xf>
    <xf numFmtId="166" fontId="14" fillId="0" borderId="7" applyAlignment="1" pivotButton="0" quotePrefix="0" xfId="0">
      <alignment horizontal="center" vertical="center"/>
    </xf>
    <xf numFmtId="169" fontId="14" fillId="2" borderId="7" applyAlignment="1" pivotButton="0" quotePrefix="0" xfId="0">
      <alignment horizontal="center" vertical="center"/>
    </xf>
    <xf numFmtId="169" fontId="14" fillId="2" borderId="2" applyAlignment="1" pivotButton="0" quotePrefix="0" xfId="0">
      <alignment horizontal="center" vertical="center"/>
    </xf>
    <xf numFmtId="169" fontId="14" fillId="0" borderId="0" applyAlignment="1" pivotButton="0" quotePrefix="0" xfId="0">
      <alignment vertical="center"/>
    </xf>
    <xf numFmtId="169" fontId="14" fillId="2" borderId="7" applyAlignment="1" pivotButton="0" quotePrefix="0" xfId="0">
      <alignment vertical="center"/>
    </xf>
    <xf numFmtId="169" fontId="14" fillId="2" borderId="2" applyAlignment="1" pivotButton="0" quotePrefix="0" xfId="0">
      <alignment vertical="center"/>
    </xf>
    <xf numFmtId="169" fontId="14" fillId="2" borderId="43" applyAlignment="1" pivotButton="0" quotePrefix="0" xfId="0">
      <alignment vertical="center"/>
    </xf>
    <xf numFmtId="169" fontId="14" fillId="0" borderId="7" applyAlignment="1" pivotButton="0" quotePrefix="0" xfId="0">
      <alignment vertical="center"/>
    </xf>
    <xf numFmtId="169" fontId="14" fillId="0" borderId="2" applyAlignment="1" pivotButton="0" quotePrefix="0" xfId="0">
      <alignment vertical="center"/>
    </xf>
    <xf numFmtId="169" fontId="14" fillId="0" borderId="43" applyAlignment="1" pivotButton="0" quotePrefix="0" xfId="0">
      <alignment vertical="center"/>
    </xf>
    <xf numFmtId="167" fontId="14" fillId="0" borderId="9" applyAlignment="1" pivotButton="0" quotePrefix="0" xfId="0">
      <alignment vertical="center"/>
    </xf>
    <xf numFmtId="167" fontId="14" fillId="0" borderId="3" applyAlignment="1" pivotButton="0" quotePrefix="0" xfId="0">
      <alignment vertical="center"/>
    </xf>
    <xf numFmtId="167" fontId="14" fillId="0" borderId="45" applyAlignment="1" pivotButton="0" quotePrefix="0" xfId="0">
      <alignment vertical="center"/>
    </xf>
    <xf numFmtId="169" fontId="14" fillId="0" borderId="6" applyAlignment="1" pivotButton="0" quotePrefix="0" xfId="0">
      <alignment vertical="center"/>
    </xf>
    <xf numFmtId="169" fontId="14" fillId="0" borderId="1" applyAlignment="1" pivotButton="0" quotePrefix="0" xfId="0">
      <alignment vertical="center"/>
    </xf>
    <xf numFmtId="169" fontId="14" fillId="0" borderId="44" applyAlignment="1" pivotButton="0" quotePrefix="0" xfId="0">
      <alignment vertical="center"/>
    </xf>
    <xf numFmtId="168" fontId="14" fillId="2" borderId="7" applyAlignment="1" pivotButton="0" quotePrefix="0" xfId="0">
      <alignment vertical="center"/>
    </xf>
    <xf numFmtId="168" fontId="14" fillId="2" borderId="2" applyAlignment="1" pivotButton="0" quotePrefix="0" xfId="0">
      <alignment vertical="center"/>
    </xf>
    <xf numFmtId="169" fontId="14" fillId="2" borderId="6" applyAlignment="1" pivotButton="0" quotePrefix="0" xfId="0">
      <alignment vertical="center"/>
    </xf>
    <xf numFmtId="169" fontId="14" fillId="2" borderId="1" applyAlignment="1" pivotButton="0" quotePrefix="0" xfId="0">
      <alignment vertical="center"/>
    </xf>
    <xf numFmtId="169" fontId="14" fillId="2" borderId="44" applyAlignment="1" pivotButton="0" quotePrefix="0" xfId="0">
      <alignment vertical="center"/>
    </xf>
    <xf numFmtId="167" fontId="14" fillId="0" borderId="7" applyAlignment="1" pivotButton="0" quotePrefix="0" xfId="0">
      <alignment vertical="center"/>
    </xf>
    <xf numFmtId="167" fontId="14" fillId="0" borderId="2" applyAlignment="1" pivotButton="0" quotePrefix="0" xfId="0">
      <alignment vertical="center"/>
    </xf>
    <xf numFmtId="167" fontId="14" fillId="0" borderId="43" applyAlignment="1" pivotButton="0" quotePrefix="0" xfId="0">
      <alignment vertical="center"/>
    </xf>
    <xf numFmtId="168" fontId="14" fillId="0" borderId="7" applyAlignment="1" pivotButton="0" quotePrefix="0" xfId="0">
      <alignment vertical="center"/>
    </xf>
    <xf numFmtId="168" fontId="14" fillId="0" borderId="2" applyAlignment="1" pivotButton="0" quotePrefix="0" xfId="0">
      <alignment vertical="center"/>
    </xf>
    <xf numFmtId="168" fontId="14" fillId="0" borderId="43" applyAlignment="1" pivotButton="0" quotePrefix="0" xfId="0">
      <alignment vertical="center"/>
    </xf>
    <xf numFmtId="166" fontId="14" fillId="0" borderId="6" applyAlignment="1" pivotButton="0" quotePrefix="0" xfId="0">
      <alignment vertical="center"/>
    </xf>
    <xf numFmtId="166" fontId="14" fillId="0" borderId="1" applyAlignment="1" pivotButton="0" quotePrefix="0" xfId="0">
      <alignment vertical="center"/>
    </xf>
    <xf numFmtId="166" fontId="14" fillId="0" borderId="44" applyAlignment="1" pivotButton="0" quotePrefix="0" xfId="0">
      <alignment vertical="center"/>
    </xf>
    <xf numFmtId="166" fontId="14" fillId="0" borderId="7" applyAlignment="1" pivotButton="0" quotePrefix="0" xfId="0">
      <alignment vertical="center"/>
    </xf>
    <xf numFmtId="166" fontId="14" fillId="0" borderId="2" applyAlignment="1" pivotButton="0" quotePrefix="0" xfId="0">
      <alignment vertical="center"/>
    </xf>
    <xf numFmtId="166" fontId="14" fillId="0" borderId="43" applyAlignment="1" pivotButton="0" quotePrefix="0" xfId="0">
      <alignment vertical="center"/>
    </xf>
    <xf numFmtId="166" fontId="14" fillId="0" borderId="7" applyAlignment="1" pivotButton="0" quotePrefix="0" xfId="0">
      <alignment horizontal="right" vertical="center"/>
    </xf>
    <xf numFmtId="166" fontId="14" fillId="0" borderId="2" applyAlignment="1" pivotButton="0" quotePrefix="0" xfId="0">
      <alignment horizontal="right" vertical="center"/>
    </xf>
    <xf numFmtId="166" fontId="14" fillId="0" borderId="43" applyAlignment="1" pivotButton="0" quotePrefix="0" xfId="0">
      <alignment horizontal="right" vertical="center"/>
    </xf>
    <xf numFmtId="166" fontId="14" fillId="0" borderId="9" applyAlignment="1" pivotButton="0" quotePrefix="0" xfId="0">
      <alignment horizontal="right" vertical="center"/>
    </xf>
    <xf numFmtId="166" fontId="14" fillId="0" borderId="3" applyAlignment="1" pivotButton="0" quotePrefix="0" xfId="0">
      <alignment horizontal="right" vertical="center"/>
    </xf>
    <xf numFmtId="166" fontId="14" fillId="0" borderId="45" applyAlignment="1" pivotButton="0" quotePrefix="0" xfId="0">
      <alignment horizontal="right" vertical="center"/>
    </xf>
    <xf numFmtId="168" fontId="14" fillId="0" borderId="6" applyAlignment="1" pivotButton="0" quotePrefix="0" xfId="0">
      <alignment vertical="center"/>
    </xf>
    <xf numFmtId="168" fontId="14" fillId="0" borderId="1" applyAlignment="1" pivotButton="0" quotePrefix="0" xfId="0">
      <alignment vertical="center"/>
    </xf>
    <xf numFmtId="168" fontId="14" fillId="0" borderId="44" applyAlignment="1" pivotButton="0" quotePrefix="0" xfId="0">
      <alignment vertical="center"/>
    </xf>
    <xf numFmtId="172" fontId="17" fillId="0" borderId="0" applyAlignment="1" pivotButton="0" quotePrefix="0" xfId="1">
      <alignment horizontal="center" vertical="center"/>
    </xf>
    <xf numFmtId="172" fontId="17" fillId="0" borderId="0" applyAlignment="1" pivotButton="0" quotePrefix="0" xfId="1">
      <alignment horizontal="left" vertical="center"/>
    </xf>
    <xf numFmtId="173" fontId="17" fillId="0" borderId="0" applyAlignment="1" pivotButton="0" quotePrefix="0" xfId="0">
      <alignment horizontal="center" vertical="center"/>
    </xf>
    <xf numFmtId="172" fontId="17" fillId="0" borderId="0" applyAlignment="1" pivotButton="0" quotePrefix="0" xfId="0">
      <alignment horizontal="center" vertical="center"/>
    </xf>
    <xf numFmtId="173" fontId="17" fillId="0" borderId="0" applyAlignment="1" pivotButton="0" quotePrefix="0" xfId="0">
      <alignment horizontal="left" vertical="center"/>
    </xf>
    <xf numFmtId="169" fontId="17" fillId="0" borderId="6" applyAlignment="1" pivotButton="0" quotePrefix="0" xfId="0">
      <alignment horizontal="center" vertical="center"/>
    </xf>
    <xf numFmtId="169" fontId="17" fillId="0" borderId="1" applyAlignment="1" pivotButton="0" quotePrefix="0" xfId="0">
      <alignment horizontal="center" vertical="center"/>
    </xf>
    <xf numFmtId="169" fontId="17" fillId="0" borderId="44" applyAlignment="1" pivotButton="0" quotePrefix="0" xfId="0">
      <alignment horizontal="center" vertical="center"/>
    </xf>
    <xf numFmtId="169" fontId="17" fillId="0" borderId="0" applyAlignment="1" pivotButton="0" quotePrefix="0" xfId="0">
      <alignment horizontal="center" vertical="center"/>
    </xf>
    <xf numFmtId="166" fontId="17" fillId="0" borderId="7" applyAlignment="1" pivotButton="0" quotePrefix="0" xfId="0">
      <alignment horizontal="center" vertical="center"/>
    </xf>
    <xf numFmtId="168" fontId="17" fillId="0" borderId="7" applyAlignment="1" pivotButton="0" quotePrefix="0" xfId="0">
      <alignment horizontal="center" vertical="center"/>
    </xf>
    <xf numFmtId="169" fontId="17" fillId="0" borderId="7" applyAlignment="1" pivotButton="0" quotePrefix="0" xfId="0">
      <alignment horizontal="center" vertical="center"/>
    </xf>
    <xf numFmtId="169" fontId="17" fillId="0" borderId="2" applyAlignment="1" pivotButton="0" quotePrefix="0" xfId="0">
      <alignment horizontal="center" vertical="center"/>
    </xf>
    <xf numFmtId="169" fontId="17" fillId="0" borderId="43" applyAlignment="1" pivotButton="0" quotePrefix="0" xfId="0">
      <alignment horizontal="center" vertical="center"/>
    </xf>
    <xf numFmtId="169" fontId="17" fillId="0" borderId="6" applyAlignment="1" pivotButton="0" quotePrefix="0" xfId="0">
      <alignment vertical="center"/>
    </xf>
    <xf numFmtId="166" fontId="17" fillId="2" borderId="7" applyAlignment="1" pivotButton="0" quotePrefix="0" xfId="0">
      <alignment horizontal="center" vertical="center"/>
    </xf>
    <xf numFmtId="166" fontId="17" fillId="2" borderId="2" applyAlignment="1" pivotButton="0" quotePrefix="0" xfId="0">
      <alignment horizontal="center" vertical="center"/>
    </xf>
    <xf numFmtId="169" fontId="17" fillId="0" borderId="7" applyAlignment="1" pivotButton="0" quotePrefix="0" xfId="0">
      <alignment vertical="center"/>
    </xf>
    <xf numFmtId="169" fontId="17" fillId="0" borderId="2" applyAlignment="1" pivotButton="0" quotePrefix="0" xfId="0">
      <alignment vertical="center"/>
    </xf>
    <xf numFmtId="167" fontId="17" fillId="0" borderId="9" applyAlignment="1" pivotButton="0" quotePrefix="0" xfId="0">
      <alignment vertical="center"/>
    </xf>
    <xf numFmtId="167" fontId="17" fillId="0" borderId="3" applyAlignment="1" pivotButton="0" quotePrefix="0" xfId="0">
      <alignment vertical="center"/>
    </xf>
    <xf numFmtId="169" fontId="17" fillId="2" borderId="6" applyAlignment="1" pivotButton="0" quotePrefix="0" xfId="0">
      <alignment vertical="center"/>
    </xf>
    <xf numFmtId="169" fontId="17" fillId="2" borderId="1" applyAlignment="1" pivotButton="0" quotePrefix="0" xfId="0">
      <alignment vertical="center"/>
    </xf>
    <xf numFmtId="169" fontId="17" fillId="2" borderId="7" applyAlignment="1" pivotButton="0" quotePrefix="0" xfId="0">
      <alignment vertical="center"/>
    </xf>
    <xf numFmtId="169" fontId="17" fillId="2" borderId="2" applyAlignment="1" pivotButton="0" quotePrefix="0" xfId="0">
      <alignment vertical="center"/>
    </xf>
    <xf numFmtId="167" fontId="17" fillId="0" borderId="7" applyAlignment="1" pivotButton="0" quotePrefix="0" xfId="0">
      <alignment vertical="center"/>
    </xf>
    <xf numFmtId="167" fontId="17" fillId="0" borderId="2" applyAlignment="1" pivotButton="0" quotePrefix="0" xfId="0">
      <alignment vertical="center"/>
    </xf>
    <xf numFmtId="166" fontId="17" fillId="2" borderId="6" applyAlignment="1" pivotButton="0" quotePrefix="0" xfId="0">
      <alignment vertical="center"/>
    </xf>
    <xf numFmtId="166" fontId="17" fillId="2" borderId="1" applyAlignment="1" pivotButton="0" quotePrefix="0" xfId="0">
      <alignment vertical="center"/>
    </xf>
    <xf numFmtId="166" fontId="17" fillId="0" borderId="7" applyAlignment="1" pivotButton="0" quotePrefix="0" xfId="0">
      <alignment vertical="center" shrinkToFit="1"/>
    </xf>
    <xf numFmtId="166" fontId="17" fillId="0" borderId="2" applyAlignment="1" pivotButton="0" quotePrefix="0" xfId="0">
      <alignment vertical="center" shrinkToFit="1"/>
    </xf>
    <xf numFmtId="168" fontId="17" fillId="0" borderId="7" applyAlignment="1" pivotButton="0" quotePrefix="0" xfId="0">
      <alignment vertical="center"/>
    </xf>
    <xf numFmtId="168" fontId="17" fillId="0" borderId="2" applyAlignment="1" pivotButton="0" quotePrefix="0" xfId="0">
      <alignment vertical="center"/>
    </xf>
    <xf numFmtId="166" fontId="17" fillId="0" borderId="6" applyAlignment="1" pivotButton="0" quotePrefix="0" xfId="0">
      <alignment vertical="center"/>
    </xf>
    <xf numFmtId="166" fontId="17" fillId="0" borderId="1" applyAlignment="1" pivotButton="0" quotePrefix="0" xfId="0">
      <alignment vertical="center"/>
    </xf>
    <xf numFmtId="166" fontId="17" fillId="0" borderId="7" applyAlignment="1" pivotButton="0" quotePrefix="0" xfId="0">
      <alignment vertical="center"/>
    </xf>
    <xf numFmtId="166" fontId="17" fillId="0" borderId="2" applyAlignment="1" pivotButton="0" quotePrefix="0" xfId="0">
      <alignment vertical="center"/>
    </xf>
    <xf numFmtId="166" fontId="17" fillId="0" borderId="7" applyAlignment="1" pivotButton="0" quotePrefix="0" xfId="0">
      <alignment horizontal="right" vertical="center"/>
    </xf>
    <xf numFmtId="166" fontId="17" fillId="0" borderId="2" applyAlignment="1" pivotButton="0" quotePrefix="0" xfId="0">
      <alignment horizontal="right" vertical="center"/>
    </xf>
    <xf numFmtId="166" fontId="17" fillId="0" borderId="9" applyAlignment="1" pivotButton="0" quotePrefix="0" xfId="0">
      <alignment horizontal="right" vertical="center"/>
    </xf>
    <xf numFmtId="166" fontId="17" fillId="0" borderId="3" applyAlignment="1" pivotButton="0" quotePrefix="0" xfId="0">
      <alignment horizontal="right" vertical="center"/>
    </xf>
    <xf numFmtId="168" fontId="17" fillId="0" borderId="6" applyAlignment="1" pivotButton="0" quotePrefix="0" xfId="0">
      <alignment vertical="center"/>
    </xf>
    <xf numFmtId="168" fontId="17" fillId="0" borderId="1" applyAlignment="1" pivotButton="0" quotePrefix="0" xfId="0">
      <alignment vertical="center"/>
    </xf>
    <xf numFmtId="169" fontId="8" fillId="0" borderId="18" applyAlignment="1" pivotButton="0" quotePrefix="0" xfId="0">
      <alignment horizontal="center" vertical="center" shrinkToFit="1"/>
    </xf>
    <xf numFmtId="169" fontId="8" fillId="0" borderId="21" applyAlignment="1" pivotButton="0" quotePrefix="0" xfId="0">
      <alignment horizontal="center" vertical="center" shrinkToFit="1"/>
    </xf>
    <xf numFmtId="169" fontId="8" fillId="0" borderId="36" applyAlignment="1" pivotButton="0" quotePrefix="0" xfId="0">
      <alignment vertical="center"/>
    </xf>
    <xf numFmtId="167" fontId="8" fillId="3" borderId="7" applyAlignment="1" pivotButton="0" quotePrefix="0" xfId="0">
      <alignment vertical="center"/>
    </xf>
    <xf numFmtId="167" fontId="8" fillId="3" borderId="2" applyAlignment="1" pivotButton="0" quotePrefix="0" xfId="0">
      <alignment vertical="center"/>
    </xf>
    <xf numFmtId="167" fontId="8" fillId="3" borderId="43" applyAlignment="1" pivotButton="0" quotePrefix="0" xfId="0">
      <alignment vertical="center"/>
    </xf>
    <xf numFmtId="167" fontId="8" fillId="2" borderId="61" applyAlignment="1" pivotButton="0" quotePrefix="0" xfId="0">
      <alignment vertical="center"/>
    </xf>
    <xf numFmtId="167" fontId="8" fillId="2" borderId="4" applyAlignment="1" pivotButton="0" quotePrefix="0" xfId="0">
      <alignment vertical="center"/>
    </xf>
    <xf numFmtId="169" fontId="8" fillId="3" borderId="11" applyAlignment="1" pivotButton="0" quotePrefix="0" xfId="0">
      <alignment vertical="center"/>
    </xf>
    <xf numFmtId="169" fontId="8" fillId="3" borderId="2" applyAlignment="1" pivotButton="0" quotePrefix="0" xfId="0">
      <alignment vertical="center"/>
    </xf>
    <xf numFmtId="169" fontId="8" fillId="0" borderId="61" applyAlignment="1" pivotButton="0" quotePrefix="0" xfId="0">
      <alignment vertical="center"/>
    </xf>
    <xf numFmtId="169" fontId="8" fillId="0" borderId="4" applyAlignment="1" pivotButton="0" quotePrefix="0" xfId="0">
      <alignment vertical="center"/>
    </xf>
    <xf numFmtId="169" fontId="8" fillId="0" borderId="33" applyAlignment="1" pivotButton="0" quotePrefix="0" xfId="0">
      <alignment vertical="center"/>
    </xf>
    <xf numFmtId="169" fontId="8" fillId="0" borderId="32" applyAlignment="1" pivotButton="0" quotePrefix="0" xfId="0">
      <alignment vertical="center"/>
    </xf>
    <xf numFmtId="169" fontId="8" fillId="0" borderId="51" applyAlignment="1" pivotButton="0" quotePrefix="0" xfId="0">
      <alignment vertical="center"/>
    </xf>
    <xf numFmtId="169" fontId="8" fillId="0" borderId="9" applyAlignment="1" pivotButton="0" quotePrefix="0" xfId="0">
      <alignment vertical="center"/>
    </xf>
    <xf numFmtId="169" fontId="8" fillId="0" borderId="3" applyAlignment="1" pivotButton="0" quotePrefix="0" xfId="0">
      <alignment vertical="center"/>
    </xf>
    <xf numFmtId="169" fontId="8" fillId="0" borderId="45" applyAlignment="1" pivotButton="0" quotePrefix="0" xfId="0">
      <alignment vertical="center"/>
    </xf>
    <xf numFmtId="167" fontId="8" fillId="0" borderId="47" applyAlignment="1" pivotButton="0" quotePrefix="0" xfId="0">
      <alignment vertical="center"/>
    </xf>
    <xf numFmtId="167" fontId="8" fillId="0" borderId="8" applyAlignment="1" pivotButton="0" quotePrefix="0" xfId="0">
      <alignment vertical="center"/>
    </xf>
    <xf numFmtId="169" fontId="8" fillId="0" borderId="46" applyAlignment="1" pivotButton="0" quotePrefix="0" xfId="0">
      <alignment vertical="center"/>
    </xf>
    <xf numFmtId="169" fontId="8" fillId="0" borderId="5" applyAlignment="1" pivotButton="0" quotePrefix="0" xfId="0">
      <alignment vertical="center"/>
    </xf>
    <xf numFmtId="168" fontId="8" fillId="2" borderId="43" applyAlignment="1" pivotButton="0" quotePrefix="0" xfId="0">
      <alignment vertical="center"/>
    </xf>
    <xf numFmtId="168" fontId="8" fillId="2" borderId="61" applyAlignment="1" pivotButton="0" quotePrefix="0" xfId="0">
      <alignment vertical="center"/>
    </xf>
    <xf numFmtId="168" fontId="8" fillId="2" borderId="4" applyAlignment="1" pivotButton="0" quotePrefix="0" xfId="0">
      <alignment vertical="center"/>
    </xf>
    <xf numFmtId="169" fontId="8" fillId="2" borderId="46" applyAlignment="1" pivotButton="0" quotePrefix="0" xfId="0">
      <alignment vertical="center"/>
    </xf>
    <xf numFmtId="169" fontId="8" fillId="2" borderId="5" applyAlignment="1" pivotButton="0" quotePrefix="0" xfId="0">
      <alignment vertical="center"/>
    </xf>
    <xf numFmtId="169" fontId="8" fillId="2" borderId="61" applyAlignment="1" pivotButton="0" quotePrefix="0" xfId="0">
      <alignment vertical="center"/>
    </xf>
    <xf numFmtId="169" fontId="8" fillId="2" borderId="4" applyAlignment="1" pivotButton="0" quotePrefix="0" xfId="0">
      <alignment vertical="center"/>
    </xf>
    <xf numFmtId="167" fontId="8" fillId="0" borderId="61" applyAlignment="1" pivotButton="0" quotePrefix="0" xfId="0">
      <alignment vertical="center"/>
    </xf>
    <xf numFmtId="167" fontId="8" fillId="0" borderId="4" applyAlignment="1" pivotButton="0" quotePrefix="0" xfId="0">
      <alignment vertical="center"/>
    </xf>
    <xf numFmtId="168" fontId="8" fillId="0" borderId="61" applyAlignment="1" pivotButton="0" quotePrefix="0" xfId="0">
      <alignment vertical="center"/>
    </xf>
    <xf numFmtId="168" fontId="8" fillId="0" borderId="4" applyAlignment="1" pivotButton="0" quotePrefix="0" xfId="0">
      <alignment vertical="center"/>
    </xf>
    <xf numFmtId="166" fontId="8" fillId="0" borderId="46" applyAlignment="1" pivotButton="0" quotePrefix="0" xfId="0">
      <alignment vertical="center"/>
    </xf>
    <xf numFmtId="166" fontId="8" fillId="0" borderId="5" applyAlignment="1" pivotButton="0" quotePrefix="0" xfId="0">
      <alignment vertical="center"/>
    </xf>
    <xf numFmtId="166" fontId="8" fillId="0" borderId="61" applyAlignment="1" pivotButton="0" quotePrefix="0" xfId="0">
      <alignment vertical="center"/>
    </xf>
    <xf numFmtId="166" fontId="8" fillId="0" borderId="4" applyAlignment="1" pivotButton="0" quotePrefix="0" xfId="0">
      <alignment vertical="center"/>
    </xf>
    <xf numFmtId="166" fontId="8" fillId="0" borderId="61" applyAlignment="1" pivotButton="0" quotePrefix="0" xfId="0">
      <alignment horizontal="right" vertical="center"/>
    </xf>
    <xf numFmtId="166" fontId="8" fillId="0" borderId="4" applyAlignment="1" pivotButton="0" quotePrefix="0" xfId="0">
      <alignment horizontal="right" vertical="center"/>
    </xf>
    <xf numFmtId="166" fontId="8" fillId="0" borderId="47" applyAlignment="1" pivotButton="0" quotePrefix="0" xfId="0">
      <alignment horizontal="right" vertical="center"/>
    </xf>
    <xf numFmtId="166" fontId="8" fillId="0" borderId="8" applyAlignment="1" pivotButton="0" quotePrefix="0" xfId="0">
      <alignment horizontal="right" vertical="center"/>
    </xf>
    <xf numFmtId="168" fontId="8" fillId="0" borderId="46" applyAlignment="1" pivotButton="0" quotePrefix="0" xfId="0">
      <alignment vertical="center"/>
    </xf>
    <xf numFmtId="168" fontId="8" fillId="0" borderId="5" applyAlignment="1" pivotButton="0" quotePrefix="0" xfId="0">
      <alignment vertical="center"/>
    </xf>
    <xf numFmtId="169" fontId="8" fillId="0" borderId="41" applyAlignment="1" pivotButton="0" quotePrefix="0" xfId="0">
      <alignment vertical="center"/>
    </xf>
    <xf numFmtId="167" fontId="8" fillId="3" borderId="52" applyAlignment="1" pivotButton="0" quotePrefix="0" xfId="0">
      <alignment vertical="center"/>
    </xf>
    <xf numFmtId="169" fontId="8" fillId="3" borderId="43" applyAlignment="1" pivotButton="0" quotePrefix="0" xfId="0">
      <alignment vertical="center"/>
    </xf>
    <xf numFmtId="169" fontId="8" fillId="3" borderId="52" applyAlignment="1" pivotButton="0" quotePrefix="0" xfId="0">
      <alignment vertical="center"/>
    </xf>
    <xf numFmtId="173" fontId="8" fillId="3" borderId="2" applyAlignment="1" pivotButton="0" quotePrefix="0" xfId="0">
      <alignment vertical="center"/>
    </xf>
    <xf numFmtId="169" fontId="8" fillId="0" borderId="52" applyAlignment="1" pivotButton="0" quotePrefix="0" xfId="0">
      <alignment vertical="center"/>
    </xf>
    <xf numFmtId="167" fontId="8" fillId="0" borderId="52" applyAlignment="1" pivotButton="0" quotePrefix="0" xfId="0">
      <alignment vertical="center"/>
    </xf>
    <xf numFmtId="169" fontId="8" fillId="0" borderId="58" applyAlignment="1" pivotButton="0" quotePrefix="0" xfId="0">
      <alignment vertical="center"/>
    </xf>
    <xf numFmtId="169" fontId="8" fillId="0" borderId="53" applyAlignment="1" pivotButton="0" quotePrefix="0" xfId="0">
      <alignment vertical="center"/>
    </xf>
    <xf numFmtId="168" fontId="0" fillId="0" borderId="16" applyAlignment="1" pivotButton="0" quotePrefix="0" xfId="0">
      <alignment horizontal="right" vertical="center"/>
    </xf>
    <xf numFmtId="168" fontId="0" fillId="0" borderId="22" applyAlignment="1" pivotButton="0" quotePrefix="0" xfId="0">
      <alignment horizontal="right" vertical="center"/>
    </xf>
    <xf numFmtId="168" fontId="0" fillId="0" borderId="17" applyAlignment="1" pivotButton="0" quotePrefix="0" xfId="0">
      <alignment horizontal="right" vertical="center"/>
    </xf>
    <xf numFmtId="168" fontId="0" fillId="0" borderId="31" applyAlignment="1" pivotButton="0" quotePrefix="0" xfId="0">
      <alignment horizontal="right" vertical="center"/>
    </xf>
    <xf numFmtId="168" fontId="0" fillId="0" borderId="24" applyAlignment="1" pivotButton="0" quotePrefix="0" xfId="0">
      <alignment horizontal="right" vertical="center"/>
    </xf>
    <xf numFmtId="168" fontId="0" fillId="0" borderId="25" applyAlignment="1" pivotButton="0" quotePrefix="0" xfId="0">
      <alignment horizontal="right" vertical="center"/>
    </xf>
    <xf numFmtId="168" fontId="0" fillId="0" borderId="0" applyAlignment="1" pivotButton="0" quotePrefix="0" xfId="0">
      <alignment horizontal="right" vertical="center"/>
    </xf>
    <xf numFmtId="168" fontId="0" fillId="0" borderId="18" applyAlignment="1" pivotButton="0" quotePrefix="0" xfId="0">
      <alignment horizontal="right" vertical="center"/>
    </xf>
    <xf numFmtId="168" fontId="0" fillId="0" borderId="19" applyAlignment="1" pivotButton="0" quotePrefix="0" xfId="0">
      <alignment horizontal="right" vertical="center"/>
    </xf>
    <xf numFmtId="168" fontId="0" fillId="0" borderId="23" applyAlignment="1" pivotButton="0" quotePrefix="0" xfId="0">
      <alignment horizontal="right" vertical="center"/>
    </xf>
    <xf numFmtId="168" fontId="0" fillId="0" borderId="20" applyAlignment="1" pivotButton="0" quotePrefix="0" xfId="0">
      <alignment horizontal="right" vertical="center"/>
    </xf>
    <xf numFmtId="168" fontId="0" fillId="0" borderId="21" applyAlignment="1" pivotButton="0" quotePrefix="0" xfId="0">
      <alignment horizontal="right" vertical="center"/>
    </xf>
    <xf numFmtId="0" fontId="2" fillId="0" borderId="70" applyAlignment="1" pivotButton="0" quotePrefix="0" xfId="0">
      <alignment horizontal="center" vertical="center" textRotation="90" wrapText="1"/>
    </xf>
    <xf numFmtId="0" fontId="0" fillId="0" borderId="64" pivotButton="0" quotePrefix="0" xfId="0"/>
    <xf numFmtId="0" fontId="2" fillId="0" borderId="15" applyAlignment="1" pivotButton="0" quotePrefix="0" xfId="0">
      <alignment horizontal="center" vertical="center" shrinkToFit="1"/>
    </xf>
    <xf numFmtId="0" fontId="0" fillId="0" borderId="14" pivotButton="0" quotePrefix="0" xfId="0"/>
    <xf numFmtId="0" fontId="0" fillId="0" borderId="26" pivotButton="0" quotePrefix="0" xfId="0"/>
    <xf numFmtId="0" fontId="0" fillId="0" borderId="66" pivotButton="0" quotePrefix="0" xfId="0"/>
    <xf numFmtId="0" fontId="5" fillId="0" borderId="27" applyAlignment="1" pivotButton="0" quotePrefix="0" xfId="0">
      <alignment horizontal="center" vertical="center"/>
    </xf>
    <xf numFmtId="0" fontId="0" fillId="0" borderId="6" pivotButton="0" quotePrefix="0" xfId="0"/>
    <xf numFmtId="0" fontId="0" fillId="0" borderId="68" pivotButton="0" quotePrefix="0" xfId="0"/>
    <xf numFmtId="0" fontId="2" fillId="0" borderId="30" applyAlignment="1" pivotButton="0" quotePrefix="0" xfId="0">
      <alignment horizontal="center" vertical="center" shrinkToFit="1"/>
    </xf>
    <xf numFmtId="0" fontId="0" fillId="0" borderId="9" pivotButton="0" quotePrefix="0" xfId="0"/>
    <xf numFmtId="0" fontId="0" fillId="0" borderId="69" pivotButton="0" quotePrefix="0" xfId="0"/>
    <xf numFmtId="0" fontId="5" fillId="0" borderId="2" applyAlignment="1" pivotButton="0" quotePrefix="0" xfId="0">
      <alignment horizontal="center" vertical="center" shrinkToFit="1"/>
    </xf>
    <xf numFmtId="0" fontId="0" fillId="0" borderId="41" pivotButton="0" quotePrefix="0" xfId="0"/>
    <xf numFmtId="0" fontId="5" fillId="0" borderId="3" applyAlignment="1" pivotButton="0" quotePrefix="0" xfId="0">
      <alignment horizontal="center" vertical="center" wrapText="1" shrinkToFit="1"/>
    </xf>
    <xf numFmtId="0" fontId="0" fillId="0" borderId="50" pivotButton="0" quotePrefix="0" xfId="0"/>
    <xf numFmtId="0" fontId="0" fillId="0" borderId="57" pivotButton="0" quotePrefix="0" xfId="0"/>
    <xf numFmtId="0" fontId="5" fillId="0" borderId="1" applyAlignment="1" pivotButton="0" quotePrefix="0" xfId="0">
      <alignment horizontal="center" vertical="center" shrinkToFit="1"/>
    </xf>
    <xf numFmtId="0" fontId="6" fillId="0" borderId="13" applyAlignment="1" pivotButton="0" quotePrefix="0" xfId="0">
      <alignment horizontal="center" vertical="center" textRotation="90" wrapText="1"/>
    </xf>
    <xf numFmtId="0" fontId="0" fillId="0" borderId="17" pivotButton="0" quotePrefix="0" xfId="0"/>
    <xf numFmtId="0" fontId="0" fillId="0" borderId="19" pivotButton="0" quotePrefix="0" xfId="0"/>
    <xf numFmtId="0" fontId="6" fillId="0" borderId="30" applyAlignment="1" pivotButton="0" quotePrefix="0" xfId="0">
      <alignment horizontal="center" vertical="center" shrinkToFit="1"/>
    </xf>
    <xf numFmtId="0" fontId="6" fillId="0" borderId="22" applyAlignment="1" pivotButton="0" quotePrefix="0" xfId="0">
      <alignment horizontal="center" vertical="center"/>
    </xf>
    <xf numFmtId="0" fontId="0" fillId="0" borderId="25" pivotButton="0" quotePrefix="0" xfId="0"/>
    <xf numFmtId="0" fontId="6" fillId="0" borderId="70" applyAlignment="1" pivotButton="0" quotePrefix="0" xfId="0">
      <alignment horizontal="center" vertical="center" textRotation="90" wrapText="1"/>
    </xf>
    <xf numFmtId="0" fontId="14" fillId="0" borderId="70" applyAlignment="1" pivotButton="0" quotePrefix="0" xfId="0">
      <alignment horizontal="center" vertical="center" textRotation="90" wrapText="1"/>
    </xf>
    <xf numFmtId="0" fontId="14" fillId="0" borderId="13" applyAlignment="1" pivotButton="0" quotePrefix="0" xfId="0">
      <alignment horizontal="center" vertical="center" textRotation="90" wrapText="1"/>
    </xf>
    <xf numFmtId="0" fontId="14" fillId="0" borderId="22" applyAlignment="1" pivotButton="0" quotePrefix="0" xfId="0">
      <alignment horizontal="center" vertical="center"/>
    </xf>
    <xf numFmtId="0" fontId="14" fillId="0" borderId="30" applyAlignment="1" pivotButton="0" quotePrefix="0" xfId="0">
      <alignment horizontal="center" vertical="center" shrinkToFit="1"/>
    </xf>
    <xf numFmtId="0" fontId="17" fillId="0" borderId="70" applyAlignment="1" pivotButton="0" quotePrefix="0" xfId="0">
      <alignment horizontal="center" vertical="center" textRotation="90" wrapText="1"/>
    </xf>
    <xf numFmtId="0" fontId="17" fillId="0" borderId="13" applyAlignment="1" pivotButton="0" quotePrefix="0" xfId="0">
      <alignment horizontal="center" vertical="center" textRotation="90" wrapText="1"/>
    </xf>
    <xf numFmtId="0" fontId="17" fillId="0" borderId="22" applyAlignment="1" pivotButton="0" quotePrefix="0" xfId="0">
      <alignment horizontal="center" vertical="center"/>
    </xf>
    <xf numFmtId="0" fontId="17" fillId="0" borderId="30" applyAlignment="1" pivotButton="0" quotePrefix="0" xfId="0">
      <alignment horizontal="center" vertical="center" shrinkToFit="1"/>
    </xf>
    <xf numFmtId="0" fontId="17" fillId="0" borderId="15" applyAlignment="1" pivotButton="0" quotePrefix="0" xfId="0">
      <alignment horizontal="center" vertical="center"/>
    </xf>
    <xf numFmtId="0" fontId="17" fillId="0" borderId="27" applyAlignment="1" pivotButton="0" quotePrefix="0" xfId="0">
      <alignment horizontal="center" vertical="center" shrinkToFit="1"/>
    </xf>
    <xf numFmtId="0" fontId="6" fillId="0" borderId="64" applyAlignment="1" pivotButton="0" quotePrefix="0" xfId="0">
      <alignment horizontal="center" vertical="center" textRotation="90" wrapText="1"/>
    </xf>
    <xf numFmtId="164" fontId="7" fillId="2" borderId="11" applyAlignment="1" pivotButton="0" quotePrefix="0" xfId="0">
      <alignment horizontal="center" vertical="center"/>
    </xf>
    <xf numFmtId="164" fontId="7" fillId="2" borderId="2" applyAlignment="1" pivotButton="0" quotePrefix="0" xfId="0">
      <alignment horizontal="center" vertical="center"/>
    </xf>
    <xf numFmtId="164" fontId="7" fillId="2" borderId="7" applyAlignment="1" pivotButton="0" quotePrefix="0" xfId="0">
      <alignment horizontal="center" vertical="center"/>
    </xf>
    <xf numFmtId="165" fontId="7" fillId="0" borderId="0" applyAlignment="1" pivotButton="0" quotePrefix="0" xfId="0">
      <alignment horizontal="center" vertical="center"/>
    </xf>
    <xf numFmtId="166" fontId="12" fillId="0" borderId="0" applyAlignment="1" pivotButton="0" quotePrefix="0" xfId="0">
      <alignment horizontal="center" vertical="center"/>
    </xf>
    <xf numFmtId="166" fontId="7" fillId="0" borderId="11" applyAlignment="1" pivotButton="0" quotePrefix="0" xfId="0">
      <alignment horizontal="center" vertical="center"/>
    </xf>
    <xf numFmtId="166" fontId="7" fillId="0" borderId="2" applyAlignment="1" pivotButton="0" quotePrefix="0" xfId="0">
      <alignment horizontal="center" vertical="center"/>
    </xf>
    <xf numFmtId="166" fontId="7" fillId="0" borderId="43" applyAlignment="1" pivotButton="0" quotePrefix="0" xfId="0">
      <alignment horizontal="center" vertical="center"/>
    </xf>
    <xf numFmtId="166" fontId="7" fillId="0" borderId="7" applyAlignment="1" pivotButton="0" quotePrefix="0" xfId="0">
      <alignment horizontal="center" vertical="center"/>
    </xf>
    <xf numFmtId="167" fontId="7" fillId="2" borderId="11" applyAlignment="1" pivotButton="0" quotePrefix="0" xfId="0">
      <alignment horizontal="center" vertical="center"/>
    </xf>
    <xf numFmtId="167" fontId="7" fillId="2" borderId="2" applyAlignment="1" pivotButton="0" quotePrefix="0" xfId="0">
      <alignment horizontal="center" vertical="center"/>
    </xf>
    <xf numFmtId="167" fontId="7" fillId="2" borderId="7" applyAlignment="1" pivotButton="0" quotePrefix="0" xfId="0">
      <alignment horizontal="center" vertical="center"/>
    </xf>
    <xf numFmtId="168" fontId="7" fillId="0" borderId="11" applyAlignment="1" pivotButton="0" quotePrefix="0" xfId="0">
      <alignment horizontal="center" vertical="center"/>
    </xf>
    <xf numFmtId="168" fontId="7" fillId="0" borderId="2" applyAlignment="1" pivotButton="0" quotePrefix="0" xfId="0">
      <alignment horizontal="center" vertical="center"/>
    </xf>
    <xf numFmtId="168" fontId="7" fillId="0" borderId="7" applyAlignment="1" pivotButton="0" quotePrefix="0" xfId="0">
      <alignment horizontal="center" vertical="center"/>
    </xf>
    <xf numFmtId="169" fontId="7" fillId="0" borderId="11" applyAlignment="1" pivotButton="0" quotePrefix="0" xfId="0">
      <alignment horizontal="center" vertical="center"/>
    </xf>
    <xf numFmtId="169" fontId="7" fillId="0" borderId="2" applyAlignment="1" pivotButton="0" quotePrefix="0" xfId="0">
      <alignment horizontal="center" vertical="center"/>
    </xf>
    <xf numFmtId="169" fontId="7" fillId="0" borderId="7" applyAlignment="1" pivotButton="0" quotePrefix="0" xfId="0">
      <alignment horizontal="center" vertical="center"/>
    </xf>
    <xf numFmtId="167" fontId="7" fillId="0" borderId="11" applyAlignment="1" pivotButton="0" quotePrefix="0" xfId="0">
      <alignment horizontal="center" vertical="center"/>
    </xf>
    <xf numFmtId="167" fontId="7" fillId="0" borderId="2" applyAlignment="1" pivotButton="0" quotePrefix="0" xfId="0">
      <alignment horizontal="center" vertical="center"/>
    </xf>
    <xf numFmtId="167" fontId="7" fillId="0" borderId="7" applyAlignment="1" pivotButton="0" quotePrefix="0" xfId="0">
      <alignment horizontal="center" vertical="center"/>
    </xf>
    <xf numFmtId="167" fontId="7" fillId="0" borderId="12" applyAlignment="1" pivotButton="0" quotePrefix="0" xfId="0">
      <alignment horizontal="center" vertical="center"/>
    </xf>
    <xf numFmtId="167" fontId="7" fillId="0" borderId="3" applyAlignment="1" pivotButton="0" quotePrefix="0" xfId="0">
      <alignment horizontal="center" vertical="center"/>
    </xf>
    <xf numFmtId="167" fontId="7" fillId="0" borderId="9" applyAlignment="1" pivotButton="0" quotePrefix="0" xfId="0">
      <alignment horizontal="center" vertical="center"/>
    </xf>
    <xf numFmtId="167" fontId="7" fillId="0" borderId="10" applyAlignment="1" pivotButton="0" quotePrefix="0" xfId="0">
      <alignment horizontal="center" vertical="center"/>
    </xf>
    <xf numFmtId="167" fontId="7" fillId="0" borderId="1" applyAlignment="1" pivotButton="0" quotePrefix="0" xfId="0">
      <alignment horizontal="center" vertical="center"/>
    </xf>
    <xf numFmtId="167" fontId="7" fillId="0" borderId="6" applyAlignment="1" pivotButton="0" quotePrefix="0" xfId="0">
      <alignment horizontal="center" vertical="center"/>
    </xf>
    <xf numFmtId="170" fontId="7" fillId="0" borderId="11" applyAlignment="1" pivotButton="0" quotePrefix="0" xfId="0">
      <alignment horizontal="center" vertical="center"/>
    </xf>
    <xf numFmtId="170" fontId="7" fillId="0" borderId="2" applyAlignment="1" pivotButton="0" quotePrefix="0" xfId="0">
      <alignment horizontal="center" vertical="center"/>
    </xf>
    <xf numFmtId="170" fontId="7" fillId="0" borderId="7" applyAlignment="1" pivotButton="0" quotePrefix="0" xfId="0">
      <alignment horizontal="center" vertical="center"/>
    </xf>
    <xf numFmtId="170" fontId="7" fillId="0" borderId="29" applyAlignment="1" pivotButton="0" quotePrefix="0" xfId="0">
      <alignment horizontal="center" vertical="center"/>
    </xf>
    <xf numFmtId="170" fontId="7" fillId="0" borderId="32" applyAlignment="1" pivotButton="0" quotePrefix="0" xfId="0">
      <alignment horizontal="center" vertical="center"/>
    </xf>
    <xf numFmtId="170" fontId="7" fillId="0" borderId="33" applyAlignment="1" pivotButton="0" quotePrefix="0" xfId="0">
      <alignment horizontal="center" vertical="center"/>
    </xf>
    <xf numFmtId="170" fontId="7" fillId="0" borderId="12" applyAlignment="1" pivotButton="0" quotePrefix="0" xfId="0">
      <alignment horizontal="center" vertical="center"/>
    </xf>
    <xf numFmtId="170" fontId="7" fillId="0" borderId="3" applyAlignment="1" pivotButton="0" quotePrefix="0" xfId="0">
      <alignment horizontal="center" vertical="center"/>
    </xf>
    <xf numFmtId="170" fontId="7" fillId="0" borderId="9" applyAlignment="1" pivotButton="0" quotePrefix="0" xfId="0">
      <alignment horizontal="center" vertical="center"/>
    </xf>
    <xf numFmtId="169" fontId="12" fillId="0" borderId="0" applyAlignment="1" pivotButton="0" quotePrefix="0" xfId="0">
      <alignment horizontal="center" vertical="center"/>
    </xf>
    <xf numFmtId="166" fontId="7" fillId="0" borderId="10" applyAlignment="1" pivotButton="0" quotePrefix="0" xfId="0">
      <alignment horizontal="center" vertical="center"/>
    </xf>
    <xf numFmtId="166" fontId="7" fillId="0" borderId="1" applyAlignment="1" pivotButton="0" quotePrefix="0" xfId="0">
      <alignment horizontal="center" vertical="center"/>
    </xf>
    <xf numFmtId="166" fontId="7" fillId="0" borderId="6" applyAlignment="1" pivotButton="0" quotePrefix="0" xfId="0">
      <alignment horizontal="center" vertical="center"/>
    </xf>
    <xf numFmtId="166" fontId="7" fillId="0" borderId="35" applyAlignment="1" pivotButton="0" quotePrefix="0" xfId="0">
      <alignment horizontal="center" vertical="center"/>
    </xf>
    <xf numFmtId="166" fontId="7" fillId="0" borderId="41" applyAlignment="1" pivotButton="0" quotePrefix="0" xfId="0">
      <alignment horizontal="center" vertical="center"/>
    </xf>
    <xf numFmtId="166" fontId="7" fillId="0" borderId="36" applyAlignment="1" pivotButton="0" quotePrefix="0" xfId="0">
      <alignment horizontal="center" vertical="center"/>
    </xf>
    <xf numFmtId="170" fontId="7" fillId="0" borderId="0" applyAlignment="1" pivotButton="0" quotePrefix="0" xfId="0">
      <alignment horizontal="center" vertical="center"/>
    </xf>
    <xf numFmtId="166" fontId="7" fillId="0" borderId="12" applyAlignment="1" pivotButton="0" quotePrefix="0" xfId="0">
      <alignment horizontal="center" vertical="center"/>
    </xf>
    <xf numFmtId="166" fontId="7" fillId="0" borderId="3" applyAlignment="1" pivotButton="0" quotePrefix="0" xfId="0">
      <alignment horizontal="center" vertical="center"/>
    </xf>
    <xf numFmtId="166" fontId="7" fillId="0" borderId="9" applyAlignment="1" pivotButton="0" quotePrefix="0" xfId="0">
      <alignment horizontal="center" vertical="center"/>
    </xf>
    <xf numFmtId="170" fontId="7" fillId="0" borderId="10" applyAlignment="1" pivotButton="0" quotePrefix="0" xfId="0">
      <alignment horizontal="center" vertical="center"/>
    </xf>
    <xf numFmtId="170" fontId="7" fillId="0" borderId="1" applyAlignment="1" pivotButton="0" quotePrefix="0" xfId="0">
      <alignment horizontal="center" vertical="center"/>
    </xf>
    <xf numFmtId="170" fontId="7" fillId="0" borderId="6" applyAlignment="1" pivotButton="0" quotePrefix="0" xfId="0">
      <alignment horizontal="center" vertical="center"/>
    </xf>
    <xf numFmtId="170" fontId="7" fillId="2" borderId="12" applyAlignment="1" pivotButton="0" quotePrefix="0" xfId="0">
      <alignment horizontal="center" vertical="center"/>
    </xf>
    <xf numFmtId="170" fontId="7" fillId="2" borderId="3" applyAlignment="1" pivotButton="0" quotePrefix="0" xfId="0">
      <alignment horizontal="center" vertical="center"/>
    </xf>
    <xf numFmtId="170" fontId="7" fillId="2" borderId="9" applyAlignment="1" pivotButton="0" quotePrefix="0" xfId="0">
      <alignment horizontal="center" vertical="center"/>
    </xf>
    <xf numFmtId="171" fontId="7" fillId="0" borderId="13" applyAlignment="1" pivotButton="0" quotePrefix="0" xfId="0">
      <alignment horizontal="center" vertical="center"/>
    </xf>
    <xf numFmtId="171" fontId="7" fillId="0" borderId="42" applyAlignment="1" pivotButton="0" quotePrefix="0" xfId="0">
      <alignment horizontal="center" vertical="center"/>
    </xf>
    <xf numFmtId="171" fontId="7" fillId="0" borderId="14" applyAlignment="1" pivotButton="0" quotePrefix="0" xfId="0">
      <alignment horizontal="center" vertical="center"/>
    </xf>
    <xf numFmtId="169" fontId="7" fillId="0" borderId="23" applyAlignment="1" pivotButton="0" quotePrefix="0" xfId="0">
      <alignment vertical="center"/>
    </xf>
    <xf numFmtId="169" fontId="7" fillId="2" borderId="15" applyAlignment="1" pivotButton="0" quotePrefix="0" xfId="0">
      <alignment vertical="center"/>
    </xf>
    <xf numFmtId="169" fontId="7" fillId="0" borderId="0" applyAlignment="1" pivotButton="0" quotePrefix="0" xfId="0">
      <alignment horizontal="center" vertical="center"/>
    </xf>
    <xf numFmtId="166" fontId="7" fillId="0" borderId="0" applyAlignment="1" pivotButton="0" quotePrefix="0" xfId="0">
      <alignment horizontal="center" vertical="center"/>
    </xf>
    <xf numFmtId="169" fontId="8" fillId="0" borderId="6" applyAlignment="1" pivotButton="0" quotePrefix="0" xfId="0">
      <alignment vertical="center"/>
    </xf>
    <xf numFmtId="169" fontId="8" fillId="0" borderId="1" applyAlignment="1" pivotButton="0" quotePrefix="0" xfId="0">
      <alignment vertical="center"/>
    </xf>
    <xf numFmtId="169" fontId="8" fillId="0" borderId="44" applyAlignment="1" pivotButton="0" quotePrefix="0" xfId="0">
      <alignment vertical="center"/>
    </xf>
    <xf numFmtId="169" fontId="8" fillId="0" borderId="7" applyAlignment="1" pivotButton="0" quotePrefix="0" xfId="0">
      <alignment vertical="center"/>
    </xf>
    <xf numFmtId="169" fontId="8" fillId="0" borderId="2" applyAlignment="1" pivotButton="0" quotePrefix="0" xfId="0">
      <alignment vertical="center"/>
    </xf>
    <xf numFmtId="169" fontId="8" fillId="0" borderId="43" applyAlignment="1" pivotButton="0" quotePrefix="0" xfId="0">
      <alignment vertical="center"/>
    </xf>
    <xf numFmtId="167" fontId="8" fillId="2" borderId="7" applyAlignment="1" pivotButton="0" quotePrefix="0" xfId="0">
      <alignment vertical="center"/>
    </xf>
    <xf numFmtId="167" fontId="8" fillId="2" borderId="2" applyAlignment="1" pivotButton="0" quotePrefix="0" xfId="0">
      <alignment vertical="center"/>
    </xf>
    <xf numFmtId="167" fontId="8" fillId="2" borderId="43" applyAlignment="1" pivotButton="0" quotePrefix="0" xfId="0">
      <alignment vertical="center"/>
    </xf>
    <xf numFmtId="169" fontId="8" fillId="2" borderId="7" applyAlignment="1" pivotButton="0" quotePrefix="0" xfId="0">
      <alignment vertical="center"/>
    </xf>
    <xf numFmtId="169" fontId="8" fillId="2" borderId="2" applyAlignment="1" pivotButton="0" quotePrefix="0" xfId="0">
      <alignment vertical="center"/>
    </xf>
    <xf numFmtId="169" fontId="8" fillId="2" borderId="43" applyAlignment="1" pivotButton="0" quotePrefix="0" xfId="0">
      <alignment vertical="center"/>
    </xf>
    <xf numFmtId="167" fontId="8" fillId="0" borderId="9" applyAlignment="1" pivotButton="0" quotePrefix="0" xfId="0">
      <alignment vertical="center"/>
    </xf>
    <xf numFmtId="167" fontId="8" fillId="0" borderId="3" applyAlignment="1" pivotButton="0" quotePrefix="0" xfId="0">
      <alignment vertical="center"/>
    </xf>
    <xf numFmtId="167" fontId="8" fillId="0" borderId="45" applyAlignment="1" pivotButton="0" quotePrefix="0" xfId="0">
      <alignment vertical="center"/>
    </xf>
    <xf numFmtId="168" fontId="8" fillId="2" borderId="7" applyAlignment="1" pivotButton="0" quotePrefix="0" xfId="0">
      <alignment vertical="center"/>
    </xf>
    <xf numFmtId="168" fontId="8" fillId="2" borderId="2" applyAlignment="1" pivotButton="0" quotePrefix="0" xfId="0">
      <alignment vertical="center"/>
    </xf>
    <xf numFmtId="169" fontId="8" fillId="2" borderId="6" applyAlignment="1" pivotButton="0" quotePrefix="0" xfId="0">
      <alignment vertical="center"/>
    </xf>
    <xf numFmtId="169" fontId="8" fillId="2" borderId="1" applyAlignment="1" pivotButton="0" quotePrefix="0" xfId="0">
      <alignment vertical="center"/>
    </xf>
    <xf numFmtId="169" fontId="8" fillId="2" borderId="44" applyAlignment="1" pivotButton="0" quotePrefix="0" xfId="0">
      <alignment vertical="center"/>
    </xf>
    <xf numFmtId="167" fontId="8" fillId="0" borderId="7" applyAlignment="1" pivotButton="0" quotePrefix="0" xfId="0">
      <alignment vertical="center"/>
    </xf>
    <xf numFmtId="167" fontId="8" fillId="0" borderId="2" applyAlignment="1" pivotButton="0" quotePrefix="0" xfId="0">
      <alignment vertical="center"/>
    </xf>
    <xf numFmtId="167" fontId="8" fillId="0" borderId="43" applyAlignment="1" pivotButton="0" quotePrefix="0" xfId="0">
      <alignment vertical="center"/>
    </xf>
    <xf numFmtId="168" fontId="8" fillId="0" borderId="7" applyAlignment="1" pivotButton="0" quotePrefix="0" xfId="0">
      <alignment vertical="center"/>
    </xf>
    <xf numFmtId="168" fontId="8" fillId="0" borderId="2" applyAlignment="1" pivotButton="0" quotePrefix="0" xfId="0">
      <alignment vertical="center"/>
    </xf>
    <xf numFmtId="168" fontId="8" fillId="0" borderId="43" applyAlignment="1" pivotButton="0" quotePrefix="0" xfId="0">
      <alignment vertical="center"/>
    </xf>
    <xf numFmtId="166" fontId="8" fillId="0" borderId="6" applyAlignment="1" pivotButton="0" quotePrefix="0" xfId="0">
      <alignment vertical="center"/>
    </xf>
    <xf numFmtId="166" fontId="8" fillId="0" borderId="1" applyAlignment="1" pivotButton="0" quotePrefix="0" xfId="0">
      <alignment vertical="center"/>
    </xf>
    <xf numFmtId="166" fontId="8" fillId="0" borderId="44" applyAlignment="1" pivotButton="0" quotePrefix="0" xfId="0">
      <alignment vertical="center"/>
    </xf>
    <xf numFmtId="166" fontId="8" fillId="0" borderId="7" applyAlignment="1" pivotButton="0" quotePrefix="0" xfId="0">
      <alignment vertical="center"/>
    </xf>
    <xf numFmtId="166" fontId="8" fillId="0" borderId="2" applyAlignment="1" pivotButton="0" quotePrefix="0" xfId="0">
      <alignment vertical="center"/>
    </xf>
    <xf numFmtId="166" fontId="8" fillId="0" borderId="43" applyAlignment="1" pivotButton="0" quotePrefix="0" xfId="0">
      <alignment vertical="center"/>
    </xf>
    <xf numFmtId="166" fontId="8" fillId="0" borderId="7" applyAlignment="1" pivotButton="0" quotePrefix="0" xfId="0">
      <alignment horizontal="right" vertical="center"/>
    </xf>
    <xf numFmtId="166" fontId="8" fillId="0" borderId="2" applyAlignment="1" pivotButton="0" quotePrefix="0" xfId="0">
      <alignment horizontal="right" vertical="center"/>
    </xf>
    <xf numFmtId="166" fontId="8" fillId="0" borderId="43" applyAlignment="1" pivotButton="0" quotePrefix="0" xfId="0">
      <alignment horizontal="right" vertical="center"/>
    </xf>
    <xf numFmtId="166" fontId="8" fillId="0" borderId="9" applyAlignment="1" pivotButton="0" quotePrefix="0" xfId="0">
      <alignment horizontal="right" vertical="center"/>
    </xf>
    <xf numFmtId="166" fontId="8" fillId="0" borderId="3" applyAlignment="1" pivotButton="0" quotePrefix="0" xfId="0">
      <alignment horizontal="right" vertical="center"/>
    </xf>
    <xf numFmtId="166" fontId="8" fillId="0" borderId="45" applyAlignment="1" pivotButton="0" quotePrefix="0" xfId="0">
      <alignment horizontal="right" vertical="center"/>
    </xf>
    <xf numFmtId="168" fontId="8" fillId="0" borderId="6" applyAlignment="1" pivotButton="0" quotePrefix="0" xfId="0">
      <alignment vertical="center"/>
    </xf>
    <xf numFmtId="168" fontId="8" fillId="0" borderId="1" applyAlignment="1" pivotButton="0" quotePrefix="0" xfId="0">
      <alignment vertical="center"/>
    </xf>
    <xf numFmtId="168" fontId="8" fillId="0" borderId="44" applyAlignment="1" pivotButton="0" quotePrefix="0" xfId="0">
      <alignment vertical="center"/>
    </xf>
    <xf numFmtId="169" fontId="14" fillId="0" borderId="6" applyAlignment="1" pivotButton="0" quotePrefix="0" xfId="0">
      <alignment horizontal="center" vertical="center"/>
    </xf>
    <xf numFmtId="169" fontId="14" fillId="0" borderId="1" applyAlignment="1" pivotButton="0" quotePrefix="0" xfId="0">
      <alignment horizontal="center" vertical="center"/>
    </xf>
    <xf numFmtId="169" fontId="14" fillId="0" borderId="44" applyAlignment="1" pivotButton="0" quotePrefix="0" xfId="0">
      <alignment horizontal="center" vertical="center"/>
    </xf>
    <xf numFmtId="169" fontId="14" fillId="0" borderId="0" applyAlignment="1" pivotButton="0" quotePrefix="0" xfId="0">
      <alignment horizontal="center" vertical="center"/>
    </xf>
    <xf numFmtId="166" fontId="14" fillId="0" borderId="7" applyAlignment="1" pivotButton="0" quotePrefix="0" xfId="0">
      <alignment horizontal="center" vertical="center"/>
    </xf>
    <xf numFmtId="169" fontId="14" fillId="2" borderId="7" applyAlignment="1" pivotButton="0" quotePrefix="0" xfId="0">
      <alignment horizontal="center" vertical="center"/>
    </xf>
    <xf numFmtId="169" fontId="14" fillId="2" borderId="2" applyAlignment="1" pivotButton="0" quotePrefix="0" xfId="0">
      <alignment horizontal="center" vertical="center"/>
    </xf>
    <xf numFmtId="169" fontId="14" fillId="0" borderId="0" applyAlignment="1" pivotButton="0" quotePrefix="0" xfId="0">
      <alignment vertical="center"/>
    </xf>
    <xf numFmtId="169" fontId="14" fillId="2" borderId="7" applyAlignment="1" pivotButton="0" quotePrefix="0" xfId="0">
      <alignment vertical="center"/>
    </xf>
    <xf numFmtId="169" fontId="14" fillId="2" borderId="2" applyAlignment="1" pivotButton="0" quotePrefix="0" xfId="0">
      <alignment vertical="center"/>
    </xf>
    <xf numFmtId="169" fontId="14" fillId="2" borderId="43" applyAlignment="1" pivotButton="0" quotePrefix="0" xfId="0">
      <alignment vertical="center"/>
    </xf>
    <xf numFmtId="169" fontId="14" fillId="0" borderId="7" applyAlignment="1" pivotButton="0" quotePrefix="0" xfId="0">
      <alignment vertical="center"/>
    </xf>
    <xf numFmtId="169" fontId="14" fillId="0" borderId="2" applyAlignment="1" pivotButton="0" quotePrefix="0" xfId="0">
      <alignment vertical="center"/>
    </xf>
    <xf numFmtId="169" fontId="14" fillId="0" borderId="43" applyAlignment="1" pivotButton="0" quotePrefix="0" xfId="0">
      <alignment vertical="center"/>
    </xf>
    <xf numFmtId="167" fontId="14" fillId="0" borderId="9" applyAlignment="1" pivotButton="0" quotePrefix="0" xfId="0">
      <alignment vertical="center"/>
    </xf>
    <xf numFmtId="167" fontId="14" fillId="0" borderId="3" applyAlignment="1" pivotButton="0" quotePrefix="0" xfId="0">
      <alignment vertical="center"/>
    </xf>
    <xf numFmtId="167" fontId="14" fillId="0" borderId="45" applyAlignment="1" pivotButton="0" quotePrefix="0" xfId="0">
      <alignment vertical="center"/>
    </xf>
    <xf numFmtId="169" fontId="14" fillId="0" borderId="6" applyAlignment="1" pivotButton="0" quotePrefix="0" xfId="0">
      <alignment vertical="center"/>
    </xf>
    <xf numFmtId="169" fontId="14" fillId="0" borderId="1" applyAlignment="1" pivotButton="0" quotePrefix="0" xfId="0">
      <alignment vertical="center"/>
    </xf>
    <xf numFmtId="169" fontId="14" fillId="0" borderId="44" applyAlignment="1" pivotButton="0" quotePrefix="0" xfId="0">
      <alignment vertical="center"/>
    </xf>
    <xf numFmtId="168" fontId="14" fillId="2" borderId="7" applyAlignment="1" pivotButton="0" quotePrefix="0" xfId="0">
      <alignment vertical="center"/>
    </xf>
    <xf numFmtId="168" fontId="14" fillId="2" borderId="2" applyAlignment="1" pivotButton="0" quotePrefix="0" xfId="0">
      <alignment vertical="center"/>
    </xf>
    <xf numFmtId="169" fontId="14" fillId="2" borderId="6" applyAlignment="1" pivotButton="0" quotePrefix="0" xfId="0">
      <alignment vertical="center"/>
    </xf>
    <xf numFmtId="169" fontId="14" fillId="2" borderId="1" applyAlignment="1" pivotButton="0" quotePrefix="0" xfId="0">
      <alignment vertical="center"/>
    </xf>
    <xf numFmtId="169" fontId="14" fillId="2" borderId="44" applyAlignment="1" pivotButton="0" quotePrefix="0" xfId="0">
      <alignment vertical="center"/>
    </xf>
    <xf numFmtId="167" fontId="14" fillId="0" borderId="7" applyAlignment="1" pivotButton="0" quotePrefix="0" xfId="0">
      <alignment vertical="center"/>
    </xf>
    <xf numFmtId="167" fontId="14" fillId="0" borderId="2" applyAlignment="1" pivotButton="0" quotePrefix="0" xfId="0">
      <alignment vertical="center"/>
    </xf>
    <xf numFmtId="167" fontId="14" fillId="0" borderId="43" applyAlignment="1" pivotButton="0" quotePrefix="0" xfId="0">
      <alignment vertical="center"/>
    </xf>
    <xf numFmtId="168" fontId="14" fillId="0" borderId="7" applyAlignment="1" pivotButton="0" quotePrefix="0" xfId="0">
      <alignment vertical="center"/>
    </xf>
    <xf numFmtId="168" fontId="14" fillId="0" borderId="2" applyAlignment="1" pivotButton="0" quotePrefix="0" xfId="0">
      <alignment vertical="center"/>
    </xf>
    <xf numFmtId="168" fontId="14" fillId="0" borderId="43" applyAlignment="1" pivotButton="0" quotePrefix="0" xfId="0">
      <alignment vertical="center"/>
    </xf>
    <xf numFmtId="166" fontId="14" fillId="0" borderId="6" applyAlignment="1" pivotButton="0" quotePrefix="0" xfId="0">
      <alignment vertical="center"/>
    </xf>
    <xf numFmtId="166" fontId="14" fillId="0" borderId="1" applyAlignment="1" pivotButton="0" quotePrefix="0" xfId="0">
      <alignment vertical="center"/>
    </xf>
    <xf numFmtId="166" fontId="14" fillId="0" borderId="44" applyAlignment="1" pivotButton="0" quotePrefix="0" xfId="0">
      <alignment vertical="center"/>
    </xf>
    <xf numFmtId="166" fontId="14" fillId="0" borderId="7" applyAlignment="1" pivotButton="0" quotePrefix="0" xfId="0">
      <alignment vertical="center"/>
    </xf>
    <xf numFmtId="166" fontId="14" fillId="0" borderId="2" applyAlignment="1" pivotButton="0" quotePrefix="0" xfId="0">
      <alignment vertical="center"/>
    </xf>
    <xf numFmtId="166" fontId="14" fillId="0" borderId="43" applyAlignment="1" pivotButton="0" quotePrefix="0" xfId="0">
      <alignment vertical="center"/>
    </xf>
    <xf numFmtId="166" fontId="14" fillId="0" borderId="7" applyAlignment="1" pivotButton="0" quotePrefix="0" xfId="0">
      <alignment horizontal="right" vertical="center"/>
    </xf>
    <xf numFmtId="166" fontId="14" fillId="0" borderId="2" applyAlignment="1" pivotButton="0" quotePrefix="0" xfId="0">
      <alignment horizontal="right" vertical="center"/>
    </xf>
    <xf numFmtId="166" fontId="14" fillId="0" borderId="43" applyAlignment="1" pivotButton="0" quotePrefix="0" xfId="0">
      <alignment horizontal="right" vertical="center"/>
    </xf>
    <xf numFmtId="166" fontId="14" fillId="0" borderId="9" applyAlignment="1" pivotButton="0" quotePrefix="0" xfId="0">
      <alignment horizontal="right" vertical="center"/>
    </xf>
    <xf numFmtId="166" fontId="14" fillId="0" borderId="3" applyAlignment="1" pivotButton="0" quotePrefix="0" xfId="0">
      <alignment horizontal="right" vertical="center"/>
    </xf>
    <xf numFmtId="166" fontId="14" fillId="0" borderId="45" applyAlignment="1" pivotButton="0" quotePrefix="0" xfId="0">
      <alignment horizontal="right" vertical="center"/>
    </xf>
    <xf numFmtId="168" fontId="14" fillId="0" borderId="6" applyAlignment="1" pivotButton="0" quotePrefix="0" xfId="0">
      <alignment vertical="center"/>
    </xf>
    <xf numFmtId="168" fontId="14" fillId="0" borderId="1" applyAlignment="1" pivotButton="0" quotePrefix="0" xfId="0">
      <alignment vertical="center"/>
    </xf>
    <xf numFmtId="168" fontId="14" fillId="0" borderId="44" applyAlignment="1" pivotButton="0" quotePrefix="0" xfId="0">
      <alignment vertical="center"/>
    </xf>
    <xf numFmtId="172" fontId="17" fillId="0" borderId="0" applyAlignment="1" pivotButton="0" quotePrefix="0" xfId="1">
      <alignment horizontal="center" vertical="center"/>
    </xf>
    <xf numFmtId="172" fontId="17" fillId="0" borderId="0" applyAlignment="1" pivotButton="0" quotePrefix="0" xfId="1">
      <alignment horizontal="left" vertical="center"/>
    </xf>
    <xf numFmtId="173" fontId="17" fillId="0" borderId="0" applyAlignment="1" pivotButton="0" quotePrefix="0" xfId="0">
      <alignment horizontal="center" vertical="center"/>
    </xf>
    <xf numFmtId="172" fontId="17" fillId="0" borderId="0" applyAlignment="1" pivotButton="0" quotePrefix="0" xfId="0">
      <alignment horizontal="center" vertical="center"/>
    </xf>
    <xf numFmtId="173" fontId="17" fillId="0" borderId="0" applyAlignment="1" pivotButton="0" quotePrefix="0" xfId="0">
      <alignment horizontal="left" vertical="center"/>
    </xf>
    <xf numFmtId="169" fontId="17" fillId="0" borderId="6" applyAlignment="1" pivotButton="0" quotePrefix="0" xfId="0">
      <alignment horizontal="center" vertical="center"/>
    </xf>
    <xf numFmtId="169" fontId="17" fillId="0" borderId="1" applyAlignment="1" pivotButton="0" quotePrefix="0" xfId="0">
      <alignment horizontal="center" vertical="center"/>
    </xf>
    <xf numFmtId="169" fontId="17" fillId="0" borderId="44" applyAlignment="1" pivotButton="0" quotePrefix="0" xfId="0">
      <alignment horizontal="center" vertical="center"/>
    </xf>
    <xf numFmtId="169" fontId="17" fillId="0" borderId="0" applyAlignment="1" pivotButton="0" quotePrefix="0" xfId="0">
      <alignment horizontal="center" vertical="center"/>
    </xf>
    <xf numFmtId="166" fontId="17" fillId="0" borderId="7" applyAlignment="1" pivotButton="0" quotePrefix="0" xfId="0">
      <alignment horizontal="center" vertical="center"/>
    </xf>
    <xf numFmtId="168" fontId="17" fillId="0" borderId="7" applyAlignment="1" pivotButton="0" quotePrefix="0" xfId="0">
      <alignment horizontal="center" vertical="center"/>
    </xf>
    <xf numFmtId="169" fontId="17" fillId="0" borderId="7" applyAlignment="1" pivotButton="0" quotePrefix="0" xfId="0">
      <alignment horizontal="center" vertical="center"/>
    </xf>
    <xf numFmtId="169" fontId="17" fillId="0" borderId="2" applyAlignment="1" pivotButton="0" quotePrefix="0" xfId="0">
      <alignment horizontal="center" vertical="center"/>
    </xf>
    <xf numFmtId="169" fontId="17" fillId="0" borderId="43" applyAlignment="1" pivotButton="0" quotePrefix="0" xfId="0">
      <alignment horizontal="center" vertical="center"/>
    </xf>
    <xf numFmtId="169" fontId="17" fillId="0" borderId="6" applyAlignment="1" pivotButton="0" quotePrefix="0" xfId="0">
      <alignment vertical="center"/>
    </xf>
    <xf numFmtId="166" fontId="17" fillId="2" borderId="7" applyAlignment="1" pivotButton="0" quotePrefix="0" xfId="0">
      <alignment horizontal="center" vertical="center"/>
    </xf>
    <xf numFmtId="166" fontId="17" fillId="2" borderId="2" applyAlignment="1" pivotButton="0" quotePrefix="0" xfId="0">
      <alignment horizontal="center" vertical="center"/>
    </xf>
    <xf numFmtId="169" fontId="17" fillId="0" borderId="7" applyAlignment="1" pivotButton="0" quotePrefix="0" xfId="0">
      <alignment vertical="center"/>
    </xf>
    <xf numFmtId="169" fontId="17" fillId="0" borderId="2" applyAlignment="1" pivotButton="0" quotePrefix="0" xfId="0">
      <alignment vertical="center"/>
    </xf>
    <xf numFmtId="167" fontId="17" fillId="0" borderId="9" applyAlignment="1" pivotButton="0" quotePrefix="0" xfId="0">
      <alignment vertical="center"/>
    </xf>
    <xf numFmtId="167" fontId="17" fillId="0" borderId="3" applyAlignment="1" pivotButton="0" quotePrefix="0" xfId="0">
      <alignment vertical="center"/>
    </xf>
    <xf numFmtId="169" fontId="17" fillId="2" borderId="6" applyAlignment="1" pivotButton="0" quotePrefix="0" xfId="0">
      <alignment vertical="center"/>
    </xf>
    <xf numFmtId="169" fontId="17" fillId="2" borderId="1" applyAlignment="1" pivotButton="0" quotePrefix="0" xfId="0">
      <alignment vertical="center"/>
    </xf>
    <xf numFmtId="169" fontId="17" fillId="2" borderId="7" applyAlignment="1" pivotButton="0" quotePrefix="0" xfId="0">
      <alignment vertical="center"/>
    </xf>
    <xf numFmtId="169" fontId="17" fillId="2" borderId="2" applyAlignment="1" pivotButton="0" quotePrefix="0" xfId="0">
      <alignment vertical="center"/>
    </xf>
    <xf numFmtId="167" fontId="17" fillId="0" borderId="7" applyAlignment="1" pivotButton="0" quotePrefix="0" xfId="0">
      <alignment vertical="center"/>
    </xf>
    <xf numFmtId="167" fontId="17" fillId="0" borderId="2" applyAlignment="1" pivotButton="0" quotePrefix="0" xfId="0">
      <alignment vertical="center"/>
    </xf>
    <xf numFmtId="166" fontId="17" fillId="2" borderId="6" applyAlignment="1" pivotButton="0" quotePrefix="0" xfId="0">
      <alignment vertical="center"/>
    </xf>
    <xf numFmtId="166" fontId="17" fillId="2" borderId="1" applyAlignment="1" pivotButton="0" quotePrefix="0" xfId="0">
      <alignment vertical="center"/>
    </xf>
    <xf numFmtId="166" fontId="17" fillId="0" borderId="7" applyAlignment="1" pivotButton="0" quotePrefix="0" xfId="0">
      <alignment vertical="center" shrinkToFit="1"/>
    </xf>
    <xf numFmtId="166" fontId="17" fillId="0" borderId="2" applyAlignment="1" pivotButton="0" quotePrefix="0" xfId="0">
      <alignment vertical="center" shrinkToFit="1"/>
    </xf>
    <xf numFmtId="168" fontId="17" fillId="0" borderId="7" applyAlignment="1" pivotButton="0" quotePrefix="0" xfId="0">
      <alignment vertical="center"/>
    </xf>
    <xf numFmtId="168" fontId="17" fillId="0" borderId="2" applyAlignment="1" pivotButton="0" quotePrefix="0" xfId="0">
      <alignment vertical="center"/>
    </xf>
    <xf numFmtId="166" fontId="17" fillId="0" borderId="6" applyAlignment="1" pivotButton="0" quotePrefix="0" xfId="0">
      <alignment vertical="center"/>
    </xf>
    <xf numFmtId="166" fontId="17" fillId="0" borderId="1" applyAlignment="1" pivotButton="0" quotePrefix="0" xfId="0">
      <alignment vertical="center"/>
    </xf>
    <xf numFmtId="166" fontId="17" fillId="0" borderId="7" applyAlignment="1" pivotButton="0" quotePrefix="0" xfId="0">
      <alignment vertical="center"/>
    </xf>
    <xf numFmtId="166" fontId="17" fillId="0" borderId="2" applyAlignment="1" pivotButton="0" quotePrefix="0" xfId="0">
      <alignment vertical="center"/>
    </xf>
    <xf numFmtId="166" fontId="17" fillId="0" borderId="7" applyAlignment="1" pivotButton="0" quotePrefix="0" xfId="0">
      <alignment horizontal="right" vertical="center"/>
    </xf>
    <xf numFmtId="166" fontId="17" fillId="0" borderId="2" applyAlignment="1" pivotButton="0" quotePrefix="0" xfId="0">
      <alignment horizontal="right" vertical="center"/>
    </xf>
    <xf numFmtId="166" fontId="17" fillId="0" borderId="9" applyAlignment="1" pivotButton="0" quotePrefix="0" xfId="0">
      <alignment horizontal="right" vertical="center"/>
    </xf>
    <xf numFmtId="166" fontId="17" fillId="0" borderId="3" applyAlignment="1" pivotButton="0" quotePrefix="0" xfId="0">
      <alignment horizontal="right" vertical="center"/>
    </xf>
    <xf numFmtId="168" fontId="17" fillId="0" borderId="6" applyAlignment="1" pivotButton="0" quotePrefix="0" xfId="0">
      <alignment vertical="center"/>
    </xf>
    <xf numFmtId="168" fontId="17" fillId="0" borderId="1" applyAlignment="1" pivotButton="0" quotePrefix="0" xfId="0">
      <alignment vertical="center"/>
    </xf>
    <xf numFmtId="169" fontId="8" fillId="0" borderId="18" applyAlignment="1" pivotButton="0" quotePrefix="0" xfId="0">
      <alignment horizontal="center" vertical="center" shrinkToFit="1"/>
    </xf>
    <xf numFmtId="169" fontId="8" fillId="0" borderId="21" applyAlignment="1" pivotButton="0" quotePrefix="0" xfId="0">
      <alignment horizontal="center" vertical="center" shrinkToFit="1"/>
    </xf>
    <xf numFmtId="169" fontId="8" fillId="0" borderId="36" applyAlignment="1" pivotButton="0" quotePrefix="0" xfId="0">
      <alignment vertical="center"/>
    </xf>
    <xf numFmtId="167" fontId="8" fillId="3" borderId="7" applyAlignment="1" pivotButton="0" quotePrefix="0" xfId="0">
      <alignment vertical="center"/>
    </xf>
    <xf numFmtId="167" fontId="8" fillId="3" borderId="2" applyAlignment="1" pivotButton="0" quotePrefix="0" xfId="0">
      <alignment vertical="center"/>
    </xf>
    <xf numFmtId="167" fontId="8" fillId="3" borderId="43" applyAlignment="1" pivotButton="0" quotePrefix="0" xfId="0">
      <alignment vertical="center"/>
    </xf>
    <xf numFmtId="167" fontId="8" fillId="2" borderId="61" applyAlignment="1" pivotButton="0" quotePrefix="0" xfId="0">
      <alignment vertical="center"/>
    </xf>
    <xf numFmtId="167" fontId="8" fillId="2" borderId="4" applyAlignment="1" pivotButton="0" quotePrefix="0" xfId="0">
      <alignment vertical="center"/>
    </xf>
    <xf numFmtId="169" fontId="8" fillId="3" borderId="11" applyAlignment="1" pivotButton="0" quotePrefix="0" xfId="0">
      <alignment vertical="center"/>
    </xf>
    <xf numFmtId="169" fontId="8" fillId="3" borderId="2" applyAlignment="1" pivotButton="0" quotePrefix="0" xfId="0">
      <alignment vertical="center"/>
    </xf>
    <xf numFmtId="169" fontId="8" fillId="0" borderId="61" applyAlignment="1" pivotButton="0" quotePrefix="0" xfId="0">
      <alignment vertical="center"/>
    </xf>
    <xf numFmtId="169" fontId="8" fillId="0" borderId="4" applyAlignment="1" pivotButton="0" quotePrefix="0" xfId="0">
      <alignment vertical="center"/>
    </xf>
    <xf numFmtId="169" fontId="8" fillId="0" borderId="33" applyAlignment="1" pivotButton="0" quotePrefix="0" xfId="0">
      <alignment vertical="center"/>
    </xf>
    <xf numFmtId="169" fontId="8" fillId="0" borderId="32" applyAlignment="1" pivotButton="0" quotePrefix="0" xfId="0">
      <alignment vertical="center"/>
    </xf>
    <xf numFmtId="169" fontId="8" fillId="0" borderId="51" applyAlignment="1" pivotButton="0" quotePrefix="0" xfId="0">
      <alignment vertical="center"/>
    </xf>
    <xf numFmtId="169" fontId="8" fillId="0" borderId="9" applyAlignment="1" pivotButton="0" quotePrefix="0" xfId="0">
      <alignment vertical="center"/>
    </xf>
    <xf numFmtId="169" fontId="8" fillId="0" borderId="3" applyAlignment="1" pivotButton="0" quotePrefix="0" xfId="0">
      <alignment vertical="center"/>
    </xf>
    <xf numFmtId="169" fontId="8" fillId="0" borderId="45" applyAlignment="1" pivotButton="0" quotePrefix="0" xfId="0">
      <alignment vertical="center"/>
    </xf>
    <xf numFmtId="167" fontId="8" fillId="0" borderId="47" applyAlignment="1" pivotButton="0" quotePrefix="0" xfId="0">
      <alignment vertical="center"/>
    </xf>
    <xf numFmtId="167" fontId="8" fillId="0" borderId="8" applyAlignment="1" pivotButton="0" quotePrefix="0" xfId="0">
      <alignment vertical="center"/>
    </xf>
    <xf numFmtId="169" fontId="8" fillId="0" borderId="46" applyAlignment="1" pivotButton="0" quotePrefix="0" xfId="0">
      <alignment vertical="center"/>
    </xf>
    <xf numFmtId="169" fontId="8" fillId="0" borderId="5" applyAlignment="1" pivotButton="0" quotePrefix="0" xfId="0">
      <alignment vertical="center"/>
    </xf>
    <xf numFmtId="168" fontId="8" fillId="2" borderId="43" applyAlignment="1" pivotButton="0" quotePrefix="0" xfId="0">
      <alignment vertical="center"/>
    </xf>
    <xf numFmtId="168" fontId="8" fillId="2" borderId="61" applyAlignment="1" pivotButton="0" quotePrefix="0" xfId="0">
      <alignment vertical="center"/>
    </xf>
    <xf numFmtId="168" fontId="8" fillId="2" borderId="4" applyAlignment="1" pivotButton="0" quotePrefix="0" xfId="0">
      <alignment vertical="center"/>
    </xf>
    <xf numFmtId="169" fontId="8" fillId="2" borderId="46" applyAlignment="1" pivotButton="0" quotePrefix="0" xfId="0">
      <alignment vertical="center"/>
    </xf>
    <xf numFmtId="169" fontId="8" fillId="2" borderId="5" applyAlignment="1" pivotButton="0" quotePrefix="0" xfId="0">
      <alignment vertical="center"/>
    </xf>
    <xf numFmtId="169" fontId="8" fillId="2" borderId="61" applyAlignment="1" pivotButton="0" quotePrefix="0" xfId="0">
      <alignment vertical="center"/>
    </xf>
    <xf numFmtId="169" fontId="8" fillId="2" borderId="4" applyAlignment="1" pivotButton="0" quotePrefix="0" xfId="0">
      <alignment vertical="center"/>
    </xf>
    <xf numFmtId="167" fontId="8" fillId="0" borderId="61" applyAlignment="1" pivotButton="0" quotePrefix="0" xfId="0">
      <alignment vertical="center"/>
    </xf>
    <xf numFmtId="167" fontId="8" fillId="0" borderId="4" applyAlignment="1" pivotButton="0" quotePrefix="0" xfId="0">
      <alignment vertical="center"/>
    </xf>
    <xf numFmtId="168" fontId="8" fillId="0" borderId="61" applyAlignment="1" pivotButton="0" quotePrefix="0" xfId="0">
      <alignment vertical="center"/>
    </xf>
    <xf numFmtId="168" fontId="8" fillId="0" borderId="4" applyAlignment="1" pivotButton="0" quotePrefix="0" xfId="0">
      <alignment vertical="center"/>
    </xf>
    <xf numFmtId="166" fontId="8" fillId="0" borderId="46" applyAlignment="1" pivotButton="0" quotePrefix="0" xfId="0">
      <alignment vertical="center"/>
    </xf>
    <xf numFmtId="166" fontId="8" fillId="0" borderId="5" applyAlignment="1" pivotButton="0" quotePrefix="0" xfId="0">
      <alignment vertical="center"/>
    </xf>
    <xf numFmtId="166" fontId="8" fillId="0" borderId="61" applyAlignment="1" pivotButton="0" quotePrefix="0" xfId="0">
      <alignment vertical="center"/>
    </xf>
    <xf numFmtId="166" fontId="8" fillId="0" borderId="4" applyAlignment="1" pivotButton="0" quotePrefix="0" xfId="0">
      <alignment vertical="center"/>
    </xf>
    <xf numFmtId="166" fontId="8" fillId="0" borderId="61" applyAlignment="1" pivotButton="0" quotePrefix="0" xfId="0">
      <alignment horizontal="right" vertical="center"/>
    </xf>
    <xf numFmtId="166" fontId="8" fillId="0" borderId="4" applyAlignment="1" pivotButton="0" quotePrefix="0" xfId="0">
      <alignment horizontal="right" vertical="center"/>
    </xf>
    <xf numFmtId="166" fontId="8" fillId="0" borderId="47" applyAlignment="1" pivotButton="0" quotePrefix="0" xfId="0">
      <alignment horizontal="right" vertical="center"/>
    </xf>
    <xf numFmtId="166" fontId="8" fillId="0" borderId="8" applyAlignment="1" pivotButton="0" quotePrefix="0" xfId="0">
      <alignment horizontal="right" vertical="center"/>
    </xf>
    <xf numFmtId="168" fontId="8" fillId="0" borderId="46" applyAlignment="1" pivotButton="0" quotePrefix="0" xfId="0">
      <alignment vertical="center"/>
    </xf>
    <xf numFmtId="168" fontId="8" fillId="0" borderId="5" applyAlignment="1" pivotButton="0" quotePrefix="0" xfId="0">
      <alignment vertical="center"/>
    </xf>
    <xf numFmtId="169" fontId="8" fillId="0" borderId="41" applyAlignment="1" pivotButton="0" quotePrefix="0" xfId="0">
      <alignment vertical="center"/>
    </xf>
    <xf numFmtId="167" fontId="8" fillId="3" borderId="52" applyAlignment="1" pivotButton="0" quotePrefix="0" xfId="0">
      <alignment vertical="center"/>
    </xf>
    <xf numFmtId="169" fontId="8" fillId="3" borderId="43" applyAlignment="1" pivotButton="0" quotePrefix="0" xfId="0">
      <alignment vertical="center"/>
    </xf>
    <xf numFmtId="169" fontId="8" fillId="3" borderId="52" applyAlignment="1" pivotButton="0" quotePrefix="0" xfId="0">
      <alignment vertical="center"/>
    </xf>
    <xf numFmtId="173" fontId="8" fillId="3" borderId="2" applyAlignment="1" pivotButton="0" quotePrefix="0" xfId="0">
      <alignment vertical="center"/>
    </xf>
    <xf numFmtId="169" fontId="8" fillId="0" borderId="52" applyAlignment="1" pivotButton="0" quotePrefix="0" xfId="0">
      <alignment vertical="center"/>
    </xf>
    <xf numFmtId="167" fontId="8" fillId="0" borderId="52" applyAlignment="1" pivotButton="0" quotePrefix="0" xfId="0">
      <alignment vertical="center"/>
    </xf>
    <xf numFmtId="169" fontId="8" fillId="0" borderId="58" applyAlignment="1" pivotButton="0" quotePrefix="0" xfId="0">
      <alignment vertical="center"/>
    </xf>
    <xf numFmtId="169" fontId="8" fillId="0" borderId="53" applyAlignment="1" pivotButton="0" quotePrefix="0" xfId="0">
      <alignment vertical="center"/>
    </xf>
    <xf numFmtId="168" fontId="0" fillId="0" borderId="16" applyAlignment="1" pivotButton="0" quotePrefix="0" xfId="0">
      <alignment horizontal="right" vertical="center"/>
    </xf>
    <xf numFmtId="168" fontId="0" fillId="0" borderId="22" applyAlignment="1" pivotButton="0" quotePrefix="0" xfId="0">
      <alignment horizontal="right" vertical="center"/>
    </xf>
    <xf numFmtId="168" fontId="0" fillId="0" borderId="17" applyAlignment="1" pivotButton="0" quotePrefix="0" xfId="0">
      <alignment horizontal="right" vertical="center"/>
    </xf>
    <xf numFmtId="168" fontId="0" fillId="0" borderId="31" applyAlignment="1" pivotButton="0" quotePrefix="0" xfId="0">
      <alignment horizontal="right" vertical="center"/>
    </xf>
    <xf numFmtId="168" fontId="0" fillId="0" borderId="24" applyAlignment="1" pivotButton="0" quotePrefix="0" xfId="0">
      <alignment horizontal="right" vertical="center"/>
    </xf>
    <xf numFmtId="168" fontId="0" fillId="0" borderId="25" applyAlignment="1" pivotButton="0" quotePrefix="0" xfId="0">
      <alignment horizontal="right" vertical="center"/>
    </xf>
    <xf numFmtId="168" fontId="0" fillId="0" borderId="0" applyAlignment="1" pivotButton="0" quotePrefix="0" xfId="0">
      <alignment horizontal="right" vertical="center"/>
    </xf>
    <xf numFmtId="168" fontId="0" fillId="0" borderId="18" applyAlignment="1" pivotButton="0" quotePrefix="0" xfId="0">
      <alignment horizontal="right" vertical="center"/>
    </xf>
    <xf numFmtId="168" fontId="0" fillId="0" borderId="19" applyAlignment="1" pivotButton="0" quotePrefix="0" xfId="0">
      <alignment horizontal="right" vertical="center"/>
    </xf>
    <xf numFmtId="168" fontId="0" fillId="0" borderId="23" applyAlignment="1" pivotButton="0" quotePrefix="0" xfId="0">
      <alignment horizontal="right" vertical="center"/>
    </xf>
    <xf numFmtId="168" fontId="0" fillId="0" borderId="20" applyAlignment="1" pivotButton="0" quotePrefix="0" xfId="0">
      <alignment horizontal="right" vertical="center"/>
    </xf>
    <xf numFmtId="168" fontId="0" fillId="0" borderId="21" applyAlignment="1" pivotButton="0" quotePrefix="0" xfId="0">
      <alignment horizontal="right" vertical="center"/>
    </xf>
  </cellXfs>
  <cellStyles count="2">
    <cellStyle name="標準" xfId="0" builtinId="0"/>
    <cellStyle name="桁区切り" xfId="1" builtinId="6"/>
  </cellStyles>
  <dxfs count="17">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externalLink" Target="/xl/externalLinks/externalLink1.xml" Id="rId13" /><Relationship Type="http://schemas.openxmlformats.org/officeDocument/2006/relationships/styles" Target="styles.xml" Id="rId14" /><Relationship Type="http://schemas.openxmlformats.org/officeDocument/2006/relationships/theme" Target="theme/theme1.xml" Id="rId15" /></Relationships>
</file>

<file path=xl/externalLinks/_rels/externalLink1.xml.rels><Relationships xmlns="http://schemas.openxmlformats.org/package/2006/relationships"><Relationship Type="http://schemas.openxmlformats.org/officeDocument/2006/relationships/externalLinkPath" Target="/Users/00025134/AppData/Roaming/Microsoft/AddIns/xans.xla"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heet1"/>
    </sheetNames>
    <definedNames>
      <definedName name="answer"/>
    </defined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V114"/>
  <sheetViews>
    <sheetView view="pageBreakPreview" topLeftCell="A10" zoomScaleNormal="100" zoomScaleSheetLayoutView="100" workbookViewId="0">
      <selection activeCell="P44" sqref="P44"/>
    </sheetView>
  </sheetViews>
  <sheetFormatPr baseColWidth="8" defaultRowHeight="14.25" customHeight="1"/>
  <cols>
    <col width="6.125" customWidth="1" style="71" min="1" max="2"/>
    <col width="9" customWidth="1" style="71" min="3" max="10"/>
    <col width="7.125" customWidth="1" style="71" min="11" max="11"/>
    <col width="26" customWidth="1" style="75" min="12" max="12"/>
    <col width="12.625" customWidth="1" style="73" min="13" max="13"/>
    <col width="8.125" customWidth="1" style="58" min="14" max="14"/>
    <col width="8.625" customWidth="1" style="71" min="15" max="20"/>
    <col width="7.125" customWidth="1" style="71" min="21" max="22"/>
    <col width="7.25" customWidth="1" style="71" min="23" max="45"/>
    <col width="9" customWidth="1" style="71" min="46" max="57"/>
    <col width="9" customWidth="1" style="71" min="58" max="16384"/>
  </cols>
  <sheetData>
    <row r="2" ht="17.25" customHeight="1" s="160">
      <c r="A2" s="54" t="n"/>
    </row>
    <row r="3" ht="14.25" customHeight="1" s="160">
      <c r="A3" s="54" t="n"/>
    </row>
    <row r="4" ht="14.25" customHeight="1" s="160">
      <c r="A4" s="87" t="inlineStr">
        <is>
          <t>１）改良地盤の鉛直支持力の検討</t>
        </is>
      </c>
      <c r="K4" s="27" t="inlineStr">
        <is>
          <t>（3）改良地盤の許容鉛直支持力の検討結果</t>
        </is>
      </c>
    </row>
    <row r="5" ht="14.25" customHeight="1" s="160">
      <c r="A5" s="87" t="inlineStr">
        <is>
          <t>（1）改良地盤の許容鉛直支持力の算定</t>
        </is>
      </c>
    </row>
    <row r="6" ht="14.25" customHeight="1" s="160">
      <c r="A6" s="116" t="inlineStr">
        <is>
          <t>qa=</t>
        </is>
      </c>
      <c r="B6" s="39" t="inlineStr">
        <is>
          <t>min ( qa1, qa2 )</t>
        </is>
      </c>
      <c r="C6" s="57" t="n"/>
      <c r="K6" s="474" t="inlineStr">
        <is>
          <t>基礎符号</t>
        </is>
      </c>
      <c r="L6" s="475" t="n"/>
      <c r="M6" s="475" t="n"/>
      <c r="N6" s="476" t="n"/>
      <c r="O6" s="94" t="inlineStr">
        <is>
          <t>F1</t>
        </is>
      </c>
      <c r="P6" s="99" t="inlineStr">
        <is>
          <t>F2</t>
        </is>
      </c>
      <c r="Q6" s="92" t="inlineStr">
        <is>
          <t>F3</t>
        </is>
      </c>
      <c r="R6" s="99" t="inlineStr">
        <is>
          <t>F4</t>
        </is>
      </c>
      <c r="S6" s="99" t="inlineStr">
        <is>
          <t>F3</t>
        </is>
      </c>
      <c r="T6" s="92" t="n"/>
      <c r="U6" s="58" t="n"/>
      <c r="V6" s="58" t="n"/>
    </row>
    <row r="7" ht="14.25" customHeight="1" s="160">
      <c r="K7" s="477" t="inlineStr">
        <is>
          <t>位置</t>
        </is>
      </c>
      <c r="L7" s="478" t="n"/>
      <c r="M7" s="478" t="n"/>
      <c r="N7" s="479" t="n"/>
      <c r="O7" s="95" t="inlineStr">
        <is>
          <t>C-D</t>
        </is>
      </c>
      <c r="P7" s="100" t="inlineStr">
        <is>
          <t>2-B</t>
        </is>
      </c>
      <c r="Q7" s="93" t="inlineStr">
        <is>
          <t>6-C</t>
        </is>
      </c>
      <c r="R7" s="100" t="inlineStr">
        <is>
          <t>5-C</t>
        </is>
      </c>
      <c r="S7" s="100" t="inlineStr">
        <is>
          <t>5-B</t>
        </is>
      </c>
      <c r="T7" s="93" t="n"/>
      <c r="U7" s="58" t="n"/>
      <c r="V7" s="58" t="n"/>
    </row>
    <row r="8" ht="14.25" customHeight="1" s="160">
      <c r="A8" s="87" t="inlineStr">
        <is>
          <t>＜複合地盤としての鉛直支持力機構より求められる鉛直支持力度qa1＞</t>
        </is>
      </c>
      <c r="K8" s="468" t="inlineStr">
        <is>
          <t>改良体
概要</t>
        </is>
      </c>
      <c r="L8" s="5" t="inlineStr">
        <is>
          <t>改良体の直径</t>
        </is>
      </c>
      <c r="M8" s="107" t="inlineStr">
        <is>
          <t>d</t>
        </is>
      </c>
      <c r="N8" s="59" t="inlineStr">
        <is>
          <t>[m]</t>
        </is>
      </c>
      <c r="O8" s="21" t="n">
        <v>1</v>
      </c>
      <c r="P8" s="101" t="n">
        <v>1</v>
      </c>
      <c r="Q8" s="22" t="n">
        <v>1</v>
      </c>
      <c r="R8" s="101" t="n">
        <v>1</v>
      </c>
      <c r="S8" s="101" t="n">
        <v>1</v>
      </c>
      <c r="T8" s="22" t="n"/>
      <c r="U8" s="58" t="n"/>
      <c r="V8" s="58" t="n"/>
    </row>
    <row r="9" ht="14.25" customHeight="1" s="160">
      <c r="A9" s="116" t="inlineStr">
        <is>
          <t>qa1=</t>
        </is>
      </c>
      <c r="B9" s="39" t="inlineStr">
        <is>
          <t>1 / Fs { qd・Ab + Σ ( τdi ・ hi ) Ls } / Af</t>
        </is>
      </c>
      <c r="K9" s="473" t="n"/>
      <c r="L9" s="6" t="inlineStr">
        <is>
          <t>改良体の間隔</t>
        </is>
      </c>
      <c r="M9" s="12" t="inlineStr">
        <is>
          <t>d'</t>
        </is>
      </c>
      <c r="N9" s="60" t="inlineStr">
        <is>
          <t>[m]</t>
        </is>
      </c>
      <c r="O9" s="504" t="n">
        <v>1</v>
      </c>
      <c r="P9" s="505" t="n">
        <v>1</v>
      </c>
      <c r="Q9" s="506" t="n">
        <v>1</v>
      </c>
      <c r="R9" s="505" t="n">
        <v>1</v>
      </c>
      <c r="S9" s="505" t="n">
        <v>1</v>
      </c>
      <c r="T9" s="506" t="n"/>
      <c r="U9" s="58" t="n"/>
      <c r="V9" s="58" t="n"/>
    </row>
    <row r="10" ht="14.25" customHeight="1" s="160">
      <c r="K10" s="473" t="n"/>
      <c r="L10" s="6" t="inlineStr">
        <is>
          <t>改良体長さ</t>
        </is>
      </c>
      <c r="M10" s="61" t="inlineStr">
        <is>
          <t>L</t>
        </is>
      </c>
      <c r="N10" s="60" t="inlineStr">
        <is>
          <t>[m]</t>
        </is>
      </c>
      <c r="O10" s="23" t="n">
        <v>8</v>
      </c>
      <c r="P10" s="102" t="n">
        <v>9.02</v>
      </c>
      <c r="Q10" s="102" t="n">
        <v>9.02</v>
      </c>
      <c r="R10" s="102" t="n">
        <v>9.02</v>
      </c>
      <c r="S10" s="102" t="n">
        <v>9.02</v>
      </c>
      <c r="T10" s="24" t="n"/>
      <c r="U10" s="58" t="n"/>
      <c r="V10" s="58" t="n"/>
    </row>
    <row r="11" ht="14.25" customHeight="1" s="160">
      <c r="B11" s="507" t="inlineStr">
        <is>
          <t>qa：</t>
        </is>
      </c>
      <c r="C11" s="4" t="inlineStr">
        <is>
          <t>改良地盤の許容鉛直支持力</t>
        </is>
      </c>
      <c r="D11" s="65" t="n"/>
      <c r="K11" s="469" t="n"/>
      <c r="L11" s="7" t="inlineStr">
        <is>
          <t>改良体の設計基準強度</t>
        </is>
      </c>
      <c r="M11" s="62" t="inlineStr">
        <is>
          <t>Fc</t>
        </is>
      </c>
      <c r="N11" s="63" t="inlineStr">
        <is>
          <t>[kN/m2]</t>
        </is>
      </c>
      <c r="O11" s="30">
        <f>+水平!N31</f>
        <v/>
      </c>
      <c r="P11" s="103">
        <f>+水平!O31</f>
        <v/>
      </c>
      <c r="Q11" s="103">
        <f>+水平!P31</f>
        <v/>
      </c>
      <c r="R11" s="103">
        <f>+水平!Q31</f>
        <v/>
      </c>
      <c r="S11" s="31">
        <f>+水平!R31</f>
        <v/>
      </c>
      <c r="T11" s="31" t="n"/>
      <c r="U11" s="64" t="n"/>
      <c r="V11" s="64" t="n"/>
    </row>
    <row r="12" ht="14.25" customHeight="1" s="160">
      <c r="B12" s="58" t="inlineStr">
        <is>
          <t>qa1：</t>
        </is>
      </c>
      <c r="C12" s="4" t="inlineStr">
        <is>
          <t>複合地盤としての鉛直力支持力機構より求まる許容鉛直支持力度</t>
        </is>
      </c>
      <c r="D12" s="65" t="n"/>
      <c r="K12" s="468" t="inlineStr">
        <is>
          <t>改良下部地盤</t>
        </is>
      </c>
      <c r="L12" s="485" t="inlineStr">
        <is>
          <t>粘着力</t>
        </is>
      </c>
      <c r="M12" s="69" t="inlineStr">
        <is>
          <t>C</t>
        </is>
      </c>
      <c r="N12" s="15" t="inlineStr">
        <is>
          <t>[kN/m2]</t>
        </is>
      </c>
      <c r="O12" s="21" t="n">
        <v>0</v>
      </c>
      <c r="P12" s="101" t="n">
        <v>0</v>
      </c>
      <c r="Q12" s="22" t="n">
        <v>0</v>
      </c>
      <c r="R12" s="101" t="n">
        <v>0</v>
      </c>
      <c r="S12" s="101" t="n">
        <v>0</v>
      </c>
      <c r="T12" s="22" t="n"/>
      <c r="U12" s="508" t="n"/>
      <c r="V12" s="508" t="n"/>
    </row>
    <row r="13" ht="14.25" customHeight="1" s="160">
      <c r="B13" s="58" t="inlineStr">
        <is>
          <t>qa2：</t>
        </is>
      </c>
      <c r="C13" s="4" t="inlineStr">
        <is>
          <t>改良体が独立して支持するとした場合の鉛直支持力機構より求まる許容鉛直支持力度</t>
        </is>
      </c>
      <c r="D13" s="65" t="n"/>
      <c r="K13" s="473" t="n"/>
      <c r="L13" s="480" t="inlineStr">
        <is>
          <t>内部摩擦角</t>
        </is>
      </c>
      <c r="M13" s="61" t="inlineStr">
        <is>
          <t>φ</t>
        </is>
      </c>
      <c r="N13" s="60" t="inlineStr">
        <is>
          <t>[°]</t>
        </is>
      </c>
      <c r="O13" s="509">
        <f>15+SQRT(20*O15)</f>
        <v/>
      </c>
      <c r="P13" s="510">
        <f>15+SQRT(20*P15)</f>
        <v/>
      </c>
      <c r="Q13" s="511">
        <f>15+SQRT(20*Q15)</f>
        <v/>
      </c>
      <c r="R13" s="510">
        <f>15+SQRT(20*R15)</f>
        <v/>
      </c>
      <c r="S13" s="510">
        <f>15+SQRT(20*S15)</f>
        <v/>
      </c>
      <c r="T13" s="512" t="n"/>
      <c r="U13" s="64" t="n"/>
      <c r="V13" s="64" t="n"/>
    </row>
    <row r="14" ht="14.25" customHeight="1" s="160">
      <c r="B14" s="58" t="inlineStr">
        <is>
          <t>qd：</t>
        </is>
      </c>
      <c r="C14" s="4" t="inlineStr">
        <is>
          <t>下部地盤における極限鉛直支持力度</t>
        </is>
      </c>
      <c r="D14" s="65" t="n"/>
      <c r="K14" s="473" t="n"/>
      <c r="L14" s="480" t="inlineStr">
        <is>
          <t>下部地盤のγ（水中）</t>
        </is>
      </c>
      <c r="M14" s="61" t="inlineStr">
        <is>
          <t>γ1</t>
        </is>
      </c>
      <c r="N14" s="16" t="inlineStr">
        <is>
          <t>[kN/m3]</t>
        </is>
      </c>
      <c r="O14" s="23" t="n">
        <v>6</v>
      </c>
      <c r="P14" s="102" t="n">
        <v>6</v>
      </c>
      <c r="Q14" s="24" t="n">
        <v>6</v>
      </c>
      <c r="R14" s="102" t="n">
        <v>6</v>
      </c>
      <c r="S14" s="102" t="n">
        <v>6</v>
      </c>
      <c r="T14" s="24" t="n"/>
      <c r="U14" s="64" t="n"/>
      <c r="V14" s="64" t="n"/>
    </row>
    <row r="15" ht="14.25" customHeight="1" s="160">
      <c r="B15" s="58" t="inlineStr">
        <is>
          <t>Ab：</t>
        </is>
      </c>
      <c r="C15" s="4" t="inlineStr">
        <is>
          <t>改良地盤の底面積</t>
        </is>
      </c>
      <c r="D15" s="65" t="n"/>
      <c r="K15" s="473" t="n"/>
      <c r="L15" s="480" t="inlineStr">
        <is>
          <t>改良体先端平均N値</t>
        </is>
      </c>
      <c r="M15" s="61" t="inlineStr">
        <is>
          <t>N</t>
        </is>
      </c>
      <c r="N15" s="60" t="n"/>
      <c r="O15" s="23" t="n">
        <v>14</v>
      </c>
      <c r="P15" s="102" t="n">
        <v>15</v>
      </c>
      <c r="Q15" s="106" t="n">
        <v>15</v>
      </c>
      <c r="R15" s="102" t="n">
        <v>15</v>
      </c>
      <c r="S15" s="102" t="n">
        <v>15</v>
      </c>
      <c r="T15" s="24" t="n"/>
    </row>
    <row r="16" ht="14.25" customHeight="1" s="160">
      <c r="B16" s="58" t="inlineStr">
        <is>
          <t>τdi：</t>
        </is>
      </c>
      <c r="C16" s="4" t="inlineStr">
        <is>
          <t>改良地盤周面に作用する許容周面摩擦力度</t>
        </is>
      </c>
      <c r="D16" s="65" t="n"/>
      <c r="K16" s="473" t="n"/>
      <c r="L16" s="480" t="inlineStr">
        <is>
          <t>ﾌｰﾁﾝｸﾞ巾(短辺）</t>
        </is>
      </c>
      <c r="M16" s="61" t="inlineStr">
        <is>
          <t>Bb</t>
        </is>
      </c>
      <c r="N16" s="60" t="inlineStr">
        <is>
          <t>[m]</t>
        </is>
      </c>
      <c r="O16" s="513" t="n">
        <v>1</v>
      </c>
      <c r="P16" s="514" t="n">
        <v>1</v>
      </c>
      <c r="Q16" s="515" t="n">
        <v>1</v>
      </c>
      <c r="R16" s="514" t="n">
        <v>2</v>
      </c>
      <c r="S16" s="514" t="n">
        <v>1</v>
      </c>
      <c r="T16" s="515" t="n"/>
    </row>
    <row r="17" ht="14.25" customHeight="1" s="160">
      <c r="B17" s="58" t="inlineStr">
        <is>
          <t>hi：</t>
        </is>
      </c>
      <c r="C17" s="4" t="inlineStr">
        <is>
          <t>層厚</t>
        </is>
      </c>
      <c r="D17" s="65" t="n"/>
      <c r="K17" s="473" t="n"/>
      <c r="L17" s="480" t="inlineStr">
        <is>
          <t>ﾌｰﾁﾝｸﾞ奥行</t>
        </is>
      </c>
      <c r="M17" s="61" t="inlineStr">
        <is>
          <t>Lb</t>
        </is>
      </c>
      <c r="N17" s="60" t="inlineStr">
        <is>
          <t>[m]</t>
        </is>
      </c>
      <c r="O17" s="513" t="n">
        <v>1</v>
      </c>
      <c r="P17" s="514" t="n">
        <v>2</v>
      </c>
      <c r="Q17" s="515" t="n">
        <v>3</v>
      </c>
      <c r="R17" s="514" t="n">
        <v>3</v>
      </c>
      <c r="S17" s="514" t="n">
        <v>3</v>
      </c>
      <c r="T17" s="515" t="n"/>
    </row>
    <row r="18" ht="14.25" customHeight="1" s="160">
      <c r="B18" s="58" t="inlineStr">
        <is>
          <t>Ls：</t>
        </is>
      </c>
      <c r="C18" s="4" t="inlineStr">
        <is>
          <t>改良地盤の外周の長さ</t>
        </is>
      </c>
      <c r="D18" s="65" t="n"/>
      <c r="K18" s="473" t="n"/>
      <c r="L18" s="480" t="inlineStr">
        <is>
          <t>改良体本数</t>
        </is>
      </c>
      <c r="M18" s="61" t="inlineStr">
        <is>
          <t>n</t>
        </is>
      </c>
      <c r="N18" s="60" t="inlineStr">
        <is>
          <t>[本]</t>
        </is>
      </c>
      <c r="O18" s="23" t="n">
        <v>1</v>
      </c>
      <c r="P18" s="102" t="n">
        <v>2</v>
      </c>
      <c r="Q18" s="24" t="n">
        <v>3</v>
      </c>
      <c r="R18" s="102" t="n">
        <v>6</v>
      </c>
      <c r="S18" s="102" t="n">
        <v>3</v>
      </c>
      <c r="T18" s="24" t="n"/>
    </row>
    <row r="19" ht="14.25" customHeight="1" s="160">
      <c r="B19" s="58" t="n"/>
      <c r="C19" s="65" t="n"/>
      <c r="D19" s="65" t="n"/>
      <c r="K19" s="473" t="n"/>
      <c r="L19" s="480" t="inlineStr">
        <is>
          <t>改良体の面積（一本）</t>
        </is>
      </c>
      <c r="M19" s="61" t="inlineStr">
        <is>
          <t>Ap</t>
        </is>
      </c>
      <c r="N19" s="60" t="inlineStr">
        <is>
          <t>[m2]</t>
        </is>
      </c>
      <c r="O19" s="516">
        <f>(O8/2)^2*PI()</f>
        <v/>
      </c>
      <c r="P19" s="517">
        <f>(P8/2)^2*PI()</f>
        <v/>
      </c>
      <c r="Q19" s="518">
        <f>(Q8/2)^2*PI()</f>
        <v/>
      </c>
      <c r="R19" s="517">
        <f>(R8/2)^2*PI()</f>
        <v/>
      </c>
      <c r="S19" s="517">
        <f>(S8/2)^2*PI()</f>
        <v/>
      </c>
      <c r="T19" s="518" t="n"/>
    </row>
    <row r="20" ht="14.25" customHeight="1" s="160">
      <c r="B20" s="58" t="inlineStr">
        <is>
          <t>Ru：</t>
        </is>
      </c>
      <c r="C20" s="4" t="inlineStr">
        <is>
          <t>改良体の極限鉛直支持力</t>
        </is>
      </c>
      <c r="D20" s="65" t="n"/>
      <c r="K20" s="473" t="n"/>
      <c r="L20" s="480" t="inlineStr">
        <is>
          <t>ﾌｰﾁﾝｸﾞ面積</t>
        </is>
      </c>
      <c r="M20" s="61" t="inlineStr">
        <is>
          <t>Af</t>
        </is>
      </c>
      <c r="N20" s="60" t="inlineStr">
        <is>
          <t>[m2]</t>
        </is>
      </c>
      <c r="O20" s="519">
        <f>O16*O17</f>
        <v/>
      </c>
      <c r="P20" s="520">
        <f>P16*P17</f>
        <v/>
      </c>
      <c r="Q20" s="521">
        <f>Q16*Q17</f>
        <v/>
      </c>
      <c r="R20" s="520">
        <f>R16*R17</f>
        <v/>
      </c>
      <c r="S20" s="520">
        <f>S16*S17</f>
        <v/>
      </c>
      <c r="T20" s="521" t="n"/>
    </row>
    <row r="21" ht="14.25" customHeight="1" s="160">
      <c r="B21" s="58" t="inlineStr">
        <is>
          <t>n：</t>
        </is>
      </c>
      <c r="C21" s="4" t="inlineStr">
        <is>
          <t>改良地盤にある改良体の本数</t>
        </is>
      </c>
      <c r="D21" s="65" t="n"/>
      <c r="K21" s="473" t="n"/>
      <c r="L21" s="480" t="inlineStr">
        <is>
          <t>改良地盤の面積</t>
        </is>
      </c>
      <c r="M21" s="61" t="inlineStr">
        <is>
          <t>Ab</t>
        </is>
      </c>
      <c r="N21" s="60" t="inlineStr">
        <is>
          <t>[m2]</t>
        </is>
      </c>
      <c r="O21" s="521">
        <f>O20</f>
        <v/>
      </c>
      <c r="P21" s="520">
        <f>P20</f>
        <v/>
      </c>
      <c r="Q21" s="521">
        <f>Q20</f>
        <v/>
      </c>
      <c r="R21" s="520">
        <f>R20</f>
        <v/>
      </c>
      <c r="S21" s="520">
        <f>S20</f>
        <v/>
      </c>
      <c r="T21" s="521" t="n"/>
    </row>
    <row r="22" ht="14.25" customHeight="1" s="160">
      <c r="B22" s="58" t="inlineStr">
        <is>
          <t>Af：</t>
        </is>
      </c>
      <c r="C22" s="4" t="inlineStr">
        <is>
          <t>基礎スラブ底面積</t>
        </is>
      </c>
      <c r="D22" s="65" t="n"/>
      <c r="K22" s="473" t="n"/>
      <c r="L22" s="480" t="inlineStr">
        <is>
          <t>改良体の面積</t>
        </is>
      </c>
      <c r="M22" s="61" t="inlineStr">
        <is>
          <t>ΣAp</t>
        </is>
      </c>
      <c r="N22" s="60" t="inlineStr">
        <is>
          <t>[m2]</t>
        </is>
      </c>
      <c r="O22" s="522">
        <f>O19*O18</f>
        <v/>
      </c>
      <c r="P22" s="523">
        <f>P19*P18</f>
        <v/>
      </c>
      <c r="Q22" s="524">
        <f>Q19*Q18</f>
        <v/>
      </c>
      <c r="R22" s="523">
        <f>R19*R18</f>
        <v/>
      </c>
      <c r="S22" s="523">
        <f>S19*S18</f>
        <v/>
      </c>
      <c r="T22" s="524" t="n"/>
    </row>
    <row r="23" ht="14.25" customHeight="1" s="160">
      <c r="B23" s="58" t="inlineStr">
        <is>
          <t>Fs：</t>
        </is>
      </c>
      <c r="C23" s="4" t="inlineStr">
        <is>
          <t>安全率</t>
        </is>
      </c>
      <c r="D23" s="65" t="n"/>
      <c r="K23" s="473" t="n"/>
      <c r="L23" s="480" t="inlineStr">
        <is>
          <t>下部地盤より上方のγ</t>
        </is>
      </c>
      <c r="M23" s="61" t="inlineStr">
        <is>
          <t>γ2</t>
        </is>
      </c>
      <c r="N23" s="16" t="inlineStr">
        <is>
          <t>[kN/m3]</t>
        </is>
      </c>
      <c r="O23" s="23" t="n">
        <v>6</v>
      </c>
      <c r="P23" s="102" t="n">
        <v>6</v>
      </c>
      <c r="Q23" s="24" t="n">
        <v>6</v>
      </c>
      <c r="R23" s="102" t="n">
        <v>6</v>
      </c>
      <c r="S23" s="102" t="n">
        <v>6</v>
      </c>
      <c r="T23" s="24" t="n"/>
    </row>
    <row r="24" ht="14.25" customHeight="1" s="160">
      <c r="C24" s="4" t="inlineStr">
        <is>
          <t>常時荷重に対して</t>
        </is>
      </c>
      <c r="D24" s="65" t="n"/>
      <c r="E24" s="66" t="n">
        <v>3</v>
      </c>
      <c r="K24" s="473" t="n"/>
      <c r="L24" s="480" t="inlineStr">
        <is>
          <t>最低地盤から下部地盤の深さ</t>
        </is>
      </c>
      <c r="M24" s="61" t="inlineStr">
        <is>
          <t>D'f</t>
        </is>
      </c>
      <c r="N24" s="60" t="inlineStr">
        <is>
          <t>[m]</t>
        </is>
      </c>
      <c r="O24" s="23" t="n">
        <v>10</v>
      </c>
      <c r="P24" s="102" t="n">
        <v>10</v>
      </c>
      <c r="Q24" s="102" t="n">
        <v>10</v>
      </c>
      <c r="R24" s="102" t="n">
        <v>10</v>
      </c>
      <c r="S24" s="102" t="n">
        <v>10</v>
      </c>
      <c r="T24" s="24" t="n"/>
      <c r="U24" s="58" t="n"/>
      <c r="V24" s="58" t="n"/>
    </row>
    <row r="25" ht="14.25" customHeight="1" s="160">
      <c r="C25" s="65" t="n"/>
      <c r="D25" s="65" t="n"/>
      <c r="E25" s="58" t="n"/>
      <c r="K25" s="473" t="n"/>
      <c r="L25" s="480" t="inlineStr">
        <is>
          <t>極限周面摩擦力</t>
        </is>
      </c>
      <c r="M25" s="61" t="inlineStr">
        <is>
          <t>Σ τdi ・hi</t>
        </is>
      </c>
      <c r="N25" s="16" t="inlineStr">
        <is>
          <t>[kN/m]</t>
        </is>
      </c>
      <c r="O25" s="522">
        <f>(O26*$F$55+O27*$F$56)</f>
        <v/>
      </c>
      <c r="P25" s="523">
        <f>(P26*$F$55+P27*$F$56)</f>
        <v/>
      </c>
      <c r="Q25" s="524">
        <f>(Q26*$F$55+Q27*$F$56)</f>
        <v/>
      </c>
      <c r="R25" s="523">
        <f>(R26*$F$55+R27*$F$56)</f>
        <v/>
      </c>
      <c r="S25" s="523">
        <f>(S26*$F$55+S27*$F$56)</f>
        <v/>
      </c>
      <c r="T25" s="524" t="n"/>
      <c r="U25" s="64" t="n"/>
      <c r="V25" s="64" t="n"/>
    </row>
    <row r="26" ht="14.25" customHeight="1" s="160">
      <c r="B26" s="116" t="inlineStr">
        <is>
          <t>qd=</t>
        </is>
      </c>
      <c r="C26" s="39" t="inlineStr">
        <is>
          <t>ic・α・c・Nc+iγ・β・γ1・Bb・Nγ+iq・γ2・D'f・Nq</t>
        </is>
      </c>
      <c r="D26" s="39" t="n"/>
      <c r="K26" s="473" t="n"/>
      <c r="L26" s="480" t="inlineStr">
        <is>
          <t>改良体極限周面摩擦力度</t>
        </is>
      </c>
      <c r="M26" s="61" t="inlineStr">
        <is>
          <t>Lτdi</t>
        </is>
      </c>
      <c r="N26" s="16" t="inlineStr">
        <is>
          <t>[kN/m2]</t>
        </is>
      </c>
      <c r="O26" s="522">
        <f>$I$49</f>
        <v/>
      </c>
      <c r="P26" s="523">
        <f>$I$49</f>
        <v/>
      </c>
      <c r="Q26" s="524">
        <f>$I$49</f>
        <v/>
      </c>
      <c r="R26" s="523">
        <f>$I$49</f>
        <v/>
      </c>
      <c r="S26" s="523">
        <f>$I$49</f>
        <v/>
      </c>
      <c r="T26" s="524" t="n"/>
      <c r="U26" s="64" t="n"/>
      <c r="V26" s="64" t="n"/>
    </row>
    <row r="27" ht="14.25" customHeight="1" s="160">
      <c r="B27" s="116" t="inlineStr">
        <is>
          <t>ic=</t>
        </is>
      </c>
      <c r="C27" s="116" t="inlineStr">
        <is>
          <t>iq=</t>
        </is>
      </c>
      <c r="D27" s="39" t="inlineStr">
        <is>
          <t>(1-θ/90）2</t>
        </is>
      </c>
      <c r="K27" s="473" t="n"/>
      <c r="L27" s="481" t="n"/>
      <c r="M27" s="61" t="inlineStr">
        <is>
          <t>Sτdi</t>
        </is>
      </c>
      <c r="N27" s="16" t="inlineStr">
        <is>
          <t>[kN/m2]</t>
        </is>
      </c>
      <c r="O27" s="522">
        <f>$I$50</f>
        <v/>
      </c>
      <c r="P27" s="523">
        <f>$I$50</f>
        <v/>
      </c>
      <c r="Q27" s="524">
        <f>$I$50</f>
        <v/>
      </c>
      <c r="R27" s="523">
        <f>$I$50</f>
        <v/>
      </c>
      <c r="S27" s="523">
        <f>$I$50</f>
        <v/>
      </c>
      <c r="T27" s="524" t="n"/>
      <c r="U27" s="64" t="n"/>
      <c r="V27" s="64" t="n"/>
    </row>
    <row r="28" ht="14.25" customHeight="1" s="160">
      <c r="B28" s="116" t="inlineStr">
        <is>
          <t>iγ=</t>
        </is>
      </c>
      <c r="C28" s="39" t="n"/>
      <c r="D28" s="39" t="inlineStr">
        <is>
          <t>(1-θ/fφ）2</t>
        </is>
      </c>
      <c r="K28" s="473" t="n"/>
      <c r="L28" s="482" t="inlineStr">
        <is>
          <t>内部摩擦角に応じた
支持力係数</t>
        </is>
      </c>
      <c r="M28" s="61" t="inlineStr">
        <is>
          <t>Nc</t>
        </is>
      </c>
      <c r="N28" s="60" t="n"/>
      <c r="O28" s="522">
        <f>VLOOKUP(O13,Sheet3!$N$4:$Q$44,2)</f>
        <v/>
      </c>
      <c r="P28" s="523">
        <f>VLOOKUP(P13,Sheet3!$N$4:$Q$44,2)</f>
        <v/>
      </c>
      <c r="Q28" s="524">
        <f>VLOOKUP(Q13,Sheet3!$N$4:$Q$44,2)</f>
        <v/>
      </c>
      <c r="R28" s="523">
        <f>VLOOKUP(R13,Sheet3!$N$4:$Q$44,2)</f>
        <v/>
      </c>
      <c r="S28" s="523">
        <f>VLOOKUP(S13,Sheet3!$N$4:$Q$44,2)</f>
        <v/>
      </c>
      <c r="T28" s="524" t="n"/>
      <c r="U28" s="64" t="n"/>
      <c r="V28" s="64" t="n"/>
    </row>
    <row r="29" ht="14.25" customHeight="1" s="160">
      <c r="K29" s="473" t="n"/>
      <c r="L29" s="483" t="n"/>
      <c r="M29" s="61" t="inlineStr">
        <is>
          <t>Nγ</t>
        </is>
      </c>
      <c r="N29" s="60" t="n"/>
      <c r="O29" s="522">
        <f>VLOOKUP(O13,Sheet3!$N$4:$Q$44,3)</f>
        <v/>
      </c>
      <c r="P29" s="523">
        <f>VLOOKUP(P13,Sheet3!$N$4:$Q$44,3)</f>
        <v/>
      </c>
      <c r="Q29" s="524">
        <f>VLOOKUP(Q13,Sheet3!$N$4:$Q$44,3)</f>
        <v/>
      </c>
      <c r="R29" s="523">
        <f>VLOOKUP(R13,Sheet3!$N$4:$Q$44,3)</f>
        <v/>
      </c>
      <c r="S29" s="523">
        <f>VLOOKUP(S13,Sheet3!$N$4:$Q$44,3)</f>
        <v/>
      </c>
      <c r="T29" s="524" t="n"/>
      <c r="U29" s="64" t="n"/>
      <c r="V29" s="64" t="n"/>
    </row>
    <row r="30" ht="14.25" customHeight="1" s="160">
      <c r="B30" s="58" t="inlineStr">
        <is>
          <t>qd：</t>
        </is>
      </c>
      <c r="C30" s="4" t="inlineStr">
        <is>
          <t>下部地盤における地盤の極限鉛直支持力</t>
        </is>
      </c>
      <c r="D30" s="65" t="n"/>
      <c r="K30" s="469" t="n"/>
      <c r="L30" s="484" t="n"/>
      <c r="M30" s="62" t="inlineStr">
        <is>
          <t>Nq</t>
        </is>
      </c>
      <c r="N30" s="63" t="n"/>
      <c r="O30" s="525">
        <f>VLOOKUP(O13,Sheet3!$N$4:$Q$44,4)</f>
        <v/>
      </c>
      <c r="P30" s="526">
        <f>VLOOKUP(P13,Sheet3!$N$4:$Q$44,4)</f>
        <v/>
      </c>
      <c r="Q30" s="527">
        <f>VLOOKUP(Q13,Sheet3!$N$4:$Q$44,4)</f>
        <v/>
      </c>
      <c r="R30" s="526">
        <f>VLOOKUP(R13,Sheet3!$N$4:$Q$44,4)</f>
        <v/>
      </c>
      <c r="S30" s="526">
        <f>VLOOKUP(S13,Sheet3!$N$4:$Q$44,4)</f>
        <v/>
      </c>
      <c r="T30" s="527" t="n"/>
      <c r="U30" s="58" t="n"/>
      <c r="V30" s="58" t="n"/>
    </row>
    <row r="31" ht="14.25" customHeight="1" s="160">
      <c r="B31" s="58" t="inlineStr">
        <is>
          <t>θ：</t>
        </is>
      </c>
      <c r="C31" s="4" t="inlineStr">
        <is>
          <t>荷重の傾斜角</t>
        </is>
      </c>
      <c r="D31" s="65" t="n"/>
      <c r="K31" s="468" t="inlineStr">
        <is>
          <t>複合地盤qa1</t>
        </is>
      </c>
      <c r="L31" s="485" t="inlineStr">
        <is>
          <t>ﾌｰﾁﾝｸﾞ形状係数</t>
        </is>
      </c>
      <c r="M31" s="69" t="inlineStr">
        <is>
          <t>α</t>
        </is>
      </c>
      <c r="N31" s="15" t="n"/>
      <c r="O31" s="528">
        <f>1+0.2*O16/O17</f>
        <v/>
      </c>
      <c r="P31" s="529">
        <f>1+0.2*P16/P17</f>
        <v/>
      </c>
      <c r="Q31" s="530">
        <f>1+0.2*Q16/Q17</f>
        <v/>
      </c>
      <c r="R31" s="529">
        <f>1+0.2*R16/R17</f>
        <v/>
      </c>
      <c r="S31" s="529">
        <f>1+0.2*S16/S17</f>
        <v/>
      </c>
      <c r="T31" s="530" t="n"/>
      <c r="U31" s="64" t="n"/>
      <c r="V31" s="64" t="n"/>
    </row>
    <row r="32" ht="14.25" customHeight="1" s="160">
      <c r="B32" s="58" t="inlineStr">
        <is>
          <t>φ：</t>
        </is>
      </c>
      <c r="C32" s="4" t="inlineStr">
        <is>
          <t>下部地盤の内部摩擦角（度）</t>
        </is>
      </c>
      <c r="D32" s="65" t="n"/>
      <c r="K32" s="473" t="n"/>
      <c r="L32" s="481" t="n"/>
      <c r="M32" s="61" t="inlineStr">
        <is>
          <t>β</t>
        </is>
      </c>
      <c r="N32" s="16" t="n"/>
      <c r="O32" s="522">
        <f>0.5-0.2*O16/O17</f>
        <v/>
      </c>
      <c r="P32" s="523">
        <f>0.5-0.2*P16/P17</f>
        <v/>
      </c>
      <c r="Q32" s="524">
        <f>0.5-0.2*Q16/Q17</f>
        <v/>
      </c>
      <c r="R32" s="523">
        <f>0.5-0.2*R16/R17</f>
        <v/>
      </c>
      <c r="S32" s="523">
        <f>0.5-0.2*S16/S17</f>
        <v/>
      </c>
      <c r="T32" s="524" t="n"/>
      <c r="U32" s="64" t="n"/>
      <c r="V32" s="64" t="n"/>
    </row>
    <row r="33" ht="14.25" customHeight="1" s="160">
      <c r="B33" s="58" t="inlineStr">
        <is>
          <t>Bb：</t>
        </is>
      </c>
      <c r="C33" s="4" t="inlineStr">
        <is>
          <t>改良地盤の短辺または短径の長さ</t>
        </is>
      </c>
      <c r="D33" s="65" t="n"/>
      <c r="K33" s="473" t="n"/>
      <c r="L33" s="480" t="inlineStr">
        <is>
          <t>改良地盤短辺長</t>
        </is>
      </c>
      <c r="M33" s="61" t="inlineStr">
        <is>
          <t>Bb</t>
        </is>
      </c>
      <c r="N33" s="60" t="inlineStr">
        <is>
          <t>[m]</t>
        </is>
      </c>
      <c r="O33" s="519">
        <f>O16</f>
        <v/>
      </c>
      <c r="P33" s="520">
        <f>P16</f>
        <v/>
      </c>
      <c r="Q33" s="521">
        <f>Q16</f>
        <v/>
      </c>
      <c r="R33" s="520">
        <f>R16</f>
        <v/>
      </c>
      <c r="S33" s="520">
        <f>S16</f>
        <v/>
      </c>
      <c r="T33" s="521" t="n"/>
      <c r="U33" s="64" t="n"/>
      <c r="V33" s="64" t="n"/>
    </row>
    <row r="34" ht="14.25" customHeight="1" s="160">
      <c r="B34" s="58" t="inlineStr">
        <is>
          <t>Lb：</t>
        </is>
      </c>
      <c r="C34" s="4" t="inlineStr">
        <is>
          <t>改良地盤の長辺または長径の長さ</t>
        </is>
      </c>
      <c r="D34" s="65" t="n"/>
      <c r="K34" s="473" t="n"/>
      <c r="L34" s="480" t="inlineStr">
        <is>
          <t>補正係数</t>
        </is>
      </c>
      <c r="M34" s="61" t="inlineStr">
        <is>
          <t>ic=iγ=iq</t>
        </is>
      </c>
      <c r="N34" s="16" t="n"/>
      <c r="O34" s="26" t="n">
        <v>1</v>
      </c>
      <c r="P34" s="104" t="n">
        <v>1</v>
      </c>
      <c r="Q34" s="25" t="n">
        <v>1</v>
      </c>
      <c r="R34" s="104" t="n">
        <v>1</v>
      </c>
      <c r="S34" s="104" t="n">
        <v>1</v>
      </c>
      <c r="T34" s="25" t="n"/>
      <c r="U34" s="58" t="n"/>
      <c r="V34" s="58" t="n"/>
    </row>
    <row r="35" ht="14.25" customHeight="1" s="160">
      <c r="B35" s="58" t="inlineStr">
        <is>
          <t>α・β：</t>
        </is>
      </c>
      <c r="C35" s="4" t="inlineStr">
        <is>
          <t>改良地盤の形状係数</t>
        </is>
      </c>
      <c r="D35" s="65" t="n"/>
      <c r="K35" s="473" t="n"/>
      <c r="L35" s="480" t="inlineStr">
        <is>
          <t>極限鉛直支持力度</t>
        </is>
      </c>
      <c r="M35" s="61" t="inlineStr">
        <is>
          <t>qd</t>
        </is>
      </c>
      <c r="N35" s="16" t="inlineStr">
        <is>
          <t>[kN/m2]</t>
        </is>
      </c>
      <c r="O35" s="531">
        <f>O34*O31*O12*O28+O34*O32*O14*O16*O29+O34*O23*O24*O30</f>
        <v/>
      </c>
      <c r="P35" s="532">
        <f>P34*P31*P12*P28+P34*P32*P14*P16*P29+P34*P23*P24*P30</f>
        <v/>
      </c>
      <c r="Q35" s="533">
        <f>Q34*Q31*Q12*Q28+Q34*Q32*Q14*Q16*Q29+Q34*Q23*Q24*Q30</f>
        <v/>
      </c>
      <c r="R35" s="532">
        <f>R34*R31*R12*R28+R34*R32*R14*R16*R29+R34*R23*R24*R30</f>
        <v/>
      </c>
      <c r="S35" s="532">
        <f>S34*S31*S12*S28+S34*S32*S14*S16*S29+S34*S23*S24*S30</f>
        <v/>
      </c>
      <c r="T35" s="533" t="n"/>
      <c r="U35" s="64" t="n"/>
      <c r="V35" s="64" t="n"/>
    </row>
    <row r="36" ht="14.25" customHeight="1" s="160">
      <c r="B36" s="58" t="inlineStr">
        <is>
          <t>c：</t>
        </is>
      </c>
      <c r="C36" s="4" t="inlineStr">
        <is>
          <t>下部地盤の粘着力</t>
        </is>
      </c>
      <c r="D36" s="65" t="n"/>
      <c r="K36" s="473" t="n"/>
      <c r="L36" s="480" t="inlineStr">
        <is>
          <t>極限周面摩擦力</t>
        </is>
      </c>
      <c r="M36" s="55" t="inlineStr">
        <is>
          <t>Σ ( τdi ・ hi ) Ls</t>
        </is>
      </c>
      <c r="N36" s="16" t="inlineStr">
        <is>
          <t>[kN]</t>
        </is>
      </c>
      <c r="O36" s="534">
        <f>O25*((O16+O17)*2-O8*4+O8*3.14)</f>
        <v/>
      </c>
      <c r="P36" s="535">
        <f>P25*((P16+P17)*2-P8*4+P8*3.14)</f>
        <v/>
      </c>
      <c r="Q36" s="536">
        <f>Q25*((Q16+Q17)*2-Q8*4+Q8*3.14)</f>
        <v/>
      </c>
      <c r="R36" s="535">
        <f>R25*((R16+R17)*2-R8*4+R8*3.14)</f>
        <v/>
      </c>
      <c r="S36" s="535">
        <f>S25*((S16+S17)*2-S8*4+S8*3.14)</f>
        <v/>
      </c>
      <c r="T36" s="536" t="n"/>
      <c r="U36" s="64" t="n"/>
      <c r="V36" s="64" t="n"/>
    </row>
    <row r="37" ht="14.25" customHeight="1" s="160">
      <c r="B37" s="67" t="inlineStr">
        <is>
          <t>Nc・Nγ・Nq：</t>
        </is>
      </c>
      <c r="C37" s="4" t="inlineStr">
        <is>
          <t>地盤の内部摩擦角に応じた支持力係数（表A）</t>
        </is>
      </c>
      <c r="D37" s="65" t="n"/>
      <c r="K37" s="469" t="n"/>
      <c r="L37" s="17" t="inlineStr">
        <is>
          <t>常時鉛直支持力度</t>
        </is>
      </c>
      <c r="M37" s="62" t="inlineStr">
        <is>
          <t>qa1(Fs=3)</t>
        </is>
      </c>
      <c r="N37" s="18" t="inlineStr">
        <is>
          <t>[kN/m2]</t>
        </is>
      </c>
      <c r="O37" s="537">
        <f>1/3*(O35*O21+O36)/O20</f>
        <v/>
      </c>
      <c r="P37" s="538">
        <f>1/3*(P35*P21+P36)/P20</f>
        <v/>
      </c>
      <c r="Q37" s="539">
        <f>1/3*(Q35*Q21+Q36)/Q20</f>
        <v/>
      </c>
      <c r="R37" s="538">
        <f>1/3*(R35*R21+R36)/R20</f>
        <v/>
      </c>
      <c r="S37" s="538">
        <f>1/3*(S35*S21+S36)/S20</f>
        <v/>
      </c>
      <c r="T37" s="539" t="n"/>
      <c r="U37" s="540" t="n"/>
      <c r="V37" s="540" t="n"/>
    </row>
    <row r="38" ht="14.25" customHeight="1" s="160">
      <c r="B38" s="58" t="inlineStr">
        <is>
          <t>γ1：</t>
        </is>
      </c>
      <c r="C38" s="4" t="inlineStr">
        <is>
          <t>下部地盤の単位体積重量。地下水位以下にある部分については、水中単位体積重量を用いる。</t>
        </is>
      </c>
      <c r="D38" s="65" t="n"/>
      <c r="K38" s="468" t="inlineStr">
        <is>
          <t>改良体
独立qa2</t>
        </is>
      </c>
      <c r="L38" s="485" t="inlineStr">
        <is>
          <t>改良体先端極限鉛直支持力</t>
        </is>
      </c>
      <c r="M38" s="69" t="inlineStr">
        <is>
          <t>Rpu</t>
        </is>
      </c>
      <c r="N38" s="15" t="inlineStr">
        <is>
          <t>[kN]</t>
        </is>
      </c>
      <c r="O38" s="541">
        <f>75*O15*O19</f>
        <v/>
      </c>
      <c r="P38" s="542">
        <f>75*P15*P19</f>
        <v/>
      </c>
      <c r="Q38" s="543">
        <f>75*Q15*Q19</f>
        <v/>
      </c>
      <c r="R38" s="542">
        <f>75*R15*R19</f>
        <v/>
      </c>
      <c r="S38" s="542">
        <f>75*S15*S19</f>
        <v/>
      </c>
      <c r="T38" s="543" t="n"/>
      <c r="U38" s="64" t="n"/>
      <c r="V38" s="64" t="n"/>
    </row>
    <row r="39" ht="14.25" customHeight="1" s="160">
      <c r="B39" s="58" t="inlineStr">
        <is>
          <t>γ2：</t>
        </is>
      </c>
      <c r="C39" s="4" t="inlineStr">
        <is>
          <t>下部地盤より上方にある地盤の平均単位体積重量。地下水位以下にある部分については、</t>
        </is>
      </c>
      <c r="D39" s="65" t="n"/>
      <c r="K39" s="473" t="n"/>
      <c r="L39" s="480" t="inlineStr">
        <is>
          <t>極限周面摩擦力</t>
        </is>
      </c>
      <c r="M39" s="55" t="inlineStr">
        <is>
          <t>ψ・Σ τdi ・hi</t>
        </is>
      </c>
      <c r="N39" s="56" t="inlineStr">
        <is>
          <t>[kN]</t>
        </is>
      </c>
      <c r="O39" s="544">
        <f>O25*O8*3.14</f>
        <v/>
      </c>
      <c r="P39" s="545">
        <f>P25*P8*3.14</f>
        <v/>
      </c>
      <c r="Q39" s="546">
        <f>Q25*Q8*3.14</f>
        <v/>
      </c>
      <c r="R39" s="545">
        <f>R25*R8*3.14</f>
        <v/>
      </c>
      <c r="S39" s="545">
        <f>S25*S8*3.14</f>
        <v/>
      </c>
      <c r="T39" s="546" t="n"/>
      <c r="U39" s="547" t="n"/>
      <c r="V39" s="547" t="n"/>
    </row>
    <row r="40" ht="14.25" customHeight="1" s="160">
      <c r="B40" s="58" t="n"/>
      <c r="C40" s="4" t="inlineStr">
        <is>
          <t>水中単位体積重量を用いる。</t>
        </is>
      </c>
      <c r="D40" s="65" t="n"/>
      <c r="K40" s="473" t="n"/>
      <c r="L40" s="480" t="inlineStr">
        <is>
          <t>改良体極限鉛直支持力</t>
        </is>
      </c>
      <c r="M40" s="61" t="inlineStr">
        <is>
          <t>Ru</t>
        </is>
      </c>
      <c r="N40" s="16" t="inlineStr">
        <is>
          <t>[kN]</t>
        </is>
      </c>
      <c r="O40" s="509">
        <f>O38+O39</f>
        <v/>
      </c>
      <c r="P40" s="510">
        <f>P38+P39</f>
        <v/>
      </c>
      <c r="Q40" s="512">
        <f>Q38+Q39</f>
        <v/>
      </c>
      <c r="R40" s="510">
        <f>R38+R39</f>
        <v/>
      </c>
      <c r="S40" s="510">
        <f>S38+S39</f>
        <v/>
      </c>
      <c r="T40" s="512" t="n"/>
      <c r="U40" s="58" t="n"/>
      <c r="V40" s="58" t="n"/>
    </row>
    <row r="41" ht="14.25" customHeight="1" s="160">
      <c r="B41" s="58" t="inlineStr">
        <is>
          <t>D'f：</t>
        </is>
      </c>
      <c r="C41" s="4" t="inlineStr">
        <is>
          <t>基礎に近接した最低地盤面から下部地盤までの深さ</t>
        </is>
      </c>
      <c r="D41" s="65" t="n"/>
      <c r="K41" s="469" t="n"/>
      <c r="L41" s="17" t="inlineStr">
        <is>
          <t>常時鉛直支持力度</t>
        </is>
      </c>
      <c r="M41" s="62" t="inlineStr">
        <is>
          <t>qa2(Fs=3)</t>
        </is>
      </c>
      <c r="N41" s="18" t="inlineStr">
        <is>
          <t>[kN/m2]</t>
        </is>
      </c>
      <c r="O41" s="548">
        <f>1/3*O21*O40/O20</f>
        <v/>
      </c>
      <c r="P41" s="549">
        <f>1/3*P21*P40/P20</f>
        <v/>
      </c>
      <c r="Q41" s="550">
        <f>1/3*Q21*Q40/Q20</f>
        <v/>
      </c>
      <c r="R41" s="549">
        <f>1/3*R21*R40/R20</f>
        <v/>
      </c>
      <c r="S41" s="549">
        <f>1/3*S21*S40/S20</f>
        <v/>
      </c>
      <c r="T41" s="550" t="n"/>
    </row>
    <row r="42" ht="14.25" customHeight="1" s="160">
      <c r="B42" s="67" t="inlineStr">
        <is>
          <t>ic・iγ・iq：</t>
        </is>
      </c>
      <c r="C42" s="4" t="inlineStr">
        <is>
          <t>基礎に作用する荷重の鉛直方向に対する傾斜角に応じて次式により計算した値</t>
        </is>
      </c>
      <c r="D42" s="65" t="n"/>
      <c r="K42" s="468" t="inlineStr">
        <is>
          <t>改良体qa</t>
        </is>
      </c>
      <c r="L42" s="485" t="inlineStr">
        <is>
          <t>常時鉛直支持力度</t>
        </is>
      </c>
      <c r="M42" s="69" t="inlineStr">
        <is>
          <t>qa</t>
        </is>
      </c>
      <c r="N42" s="15" t="inlineStr">
        <is>
          <t>[kN/m2]</t>
        </is>
      </c>
      <c r="O42" s="551">
        <f>MIN(O37,O41)</f>
        <v/>
      </c>
      <c r="P42" s="552">
        <f>MIN(P37,P41)</f>
        <v/>
      </c>
      <c r="Q42" s="553">
        <f>MIN(Q37,Q41)</f>
        <v/>
      </c>
      <c r="R42" s="552">
        <f>MIN(R37,R41)</f>
        <v/>
      </c>
      <c r="S42" s="552">
        <f>MIN(S37,S41)</f>
        <v/>
      </c>
      <c r="T42" s="553" t="n"/>
    </row>
    <row r="43" ht="14.25" customHeight="1" s="160">
      <c r="B43" s="58" t="n"/>
      <c r="C43" s="68" t="inlineStr">
        <is>
          <t>ic=</t>
        </is>
      </c>
      <c r="D43" s="68" t="inlineStr">
        <is>
          <t>iq=</t>
        </is>
      </c>
      <c r="E43" s="58" t="inlineStr">
        <is>
          <t>iγ=</t>
        </is>
      </c>
      <c r="F43" s="2" t="inlineStr">
        <is>
          <t>＝</t>
        </is>
      </c>
      <c r="G43" s="58" t="n">
        <v>1</v>
      </c>
      <c r="K43" s="469" t="n"/>
      <c r="L43" s="17" t="inlineStr">
        <is>
          <t>常時鉛直応力度</t>
        </is>
      </c>
      <c r="M43" s="62" t="inlineStr">
        <is>
          <t>δe</t>
        </is>
      </c>
      <c r="N43" s="18" t="inlineStr">
        <is>
          <t>[kN/m2]</t>
        </is>
      </c>
      <c r="O43" s="554" t="n">
        <v>250</v>
      </c>
      <c r="P43" s="555" t="n">
        <v>250</v>
      </c>
      <c r="Q43" s="556" t="n">
        <v>180</v>
      </c>
      <c r="R43" s="555" t="n">
        <v>180</v>
      </c>
      <c r="S43" s="555" t="n">
        <v>180</v>
      </c>
      <c r="T43" s="556" t="n"/>
    </row>
    <row r="44" ht="14.25" customHeight="1" s="160">
      <c r="B44" s="58" t="n"/>
      <c r="C44" s="4" t="inlineStr">
        <is>
          <t>ただし、改良部分の厚さが薄く、基礎と一体となって挙動する恐れのない限り、</t>
        </is>
      </c>
      <c r="D44" s="65" t="n"/>
      <c r="K44" s="470" t="inlineStr">
        <is>
          <t>支持力検定値（δe/qa）</t>
        </is>
      </c>
      <c r="L44" s="471" t="n"/>
      <c r="M44" s="471" t="n"/>
      <c r="N44" s="472" t="n"/>
      <c r="O44" s="557">
        <f>O43/O42</f>
        <v/>
      </c>
      <c r="P44" s="558">
        <f>P43/P42</f>
        <v/>
      </c>
      <c r="Q44" s="559">
        <f>Q43/Q42</f>
        <v/>
      </c>
      <c r="R44" s="558">
        <f>R43/R42</f>
        <v/>
      </c>
      <c r="S44" s="558">
        <f>S43/S42</f>
        <v/>
      </c>
      <c r="T44" s="559" t="n"/>
    </row>
    <row r="45" ht="14.25" customHeight="1" s="160">
      <c r="C45" s="1" t="inlineStr">
        <is>
          <t>基礎底で改良体に作用する荷重の傾斜角を0として支障がないので、ic = iq = iγ= 1とする。</t>
        </is>
      </c>
      <c r="D45" s="65" t="n"/>
      <c r="K45" s="468" t="inlineStr">
        <is>
          <t>改良体の
応力チェック</t>
        </is>
      </c>
      <c r="L45" s="19" t="inlineStr">
        <is>
          <t>安全率</t>
        </is>
      </c>
      <c r="M45" s="69" t="inlineStr">
        <is>
          <t>Fs</t>
        </is>
      </c>
      <c r="N45" s="59" t="n"/>
      <c r="O45" s="20">
        <f>$E$24</f>
        <v/>
      </c>
      <c r="P45" s="105">
        <f>$E$24</f>
        <v/>
      </c>
      <c r="Q45" s="157">
        <f>$E$24</f>
        <v/>
      </c>
      <c r="R45" s="105">
        <f>$E$24</f>
        <v/>
      </c>
      <c r="S45" s="105">
        <f>$E$24</f>
        <v/>
      </c>
      <c r="T45" s="157" t="n"/>
    </row>
    <row r="46" ht="14.25" customHeight="1" s="160">
      <c r="C46" s="4" t="inlineStr">
        <is>
          <t>「改訂版　建築物のための改良地盤の設計及び品質管理指針（日本建築センター）参照」</t>
        </is>
      </c>
      <c r="K46" s="473" t="n"/>
      <c r="L46" s="13" t="inlineStr">
        <is>
          <t>許容圧縮応力度</t>
        </is>
      </c>
      <c r="M46" s="61" t="inlineStr">
        <is>
          <t>fc</t>
        </is>
      </c>
      <c r="N46" s="16" t="inlineStr">
        <is>
          <t>[kN/m2]</t>
        </is>
      </c>
      <c r="O46" s="509">
        <f>O11/O45</f>
        <v/>
      </c>
      <c r="P46" s="510">
        <f>P11/P45</f>
        <v/>
      </c>
      <c r="Q46" s="512">
        <f>Q11/Q45</f>
        <v/>
      </c>
      <c r="R46" s="510">
        <f>R11/R45</f>
        <v/>
      </c>
      <c r="S46" s="510">
        <f>S11/S45</f>
        <v/>
      </c>
      <c r="T46" s="512" t="n"/>
    </row>
    <row r="47" ht="14.25" customHeight="1" s="160">
      <c r="K47" s="473" t="n"/>
      <c r="L47" s="480" t="inlineStr">
        <is>
          <t>改良率</t>
        </is>
      </c>
      <c r="M47" s="61" t="inlineStr">
        <is>
          <t>ap</t>
        </is>
      </c>
      <c r="N47" s="60" t="n"/>
      <c r="O47" s="516">
        <f>O22/O20</f>
        <v/>
      </c>
      <c r="P47" s="517">
        <f>P22/P20</f>
        <v/>
      </c>
      <c r="Q47" s="518">
        <f>Q22/Q20</f>
        <v/>
      </c>
      <c r="R47" s="517">
        <f>R22/R20</f>
        <v/>
      </c>
      <c r="S47" s="517">
        <f>S22/S20</f>
        <v/>
      </c>
      <c r="T47" s="518" t="n"/>
    </row>
    <row r="48" ht="14.25" customHeight="1" s="160">
      <c r="B48" s="58" t="inlineStr">
        <is>
          <t>τdi：</t>
        </is>
      </c>
      <c r="C48" s="4" t="inlineStr">
        <is>
          <t>極限周面摩擦力度</t>
        </is>
      </c>
      <c r="K48" s="473" t="n"/>
      <c r="L48" s="480" t="inlineStr">
        <is>
          <t>応力集中係数</t>
        </is>
      </c>
      <c r="M48" s="61" t="inlineStr">
        <is>
          <t>μp</t>
        </is>
      </c>
      <c r="N48" s="60" t="n"/>
      <c r="O48" s="522">
        <f>1/O47</f>
        <v/>
      </c>
      <c r="P48" s="523">
        <f>1/P47</f>
        <v/>
      </c>
      <c r="Q48" s="524">
        <f>1/Q47</f>
        <v/>
      </c>
      <c r="R48" s="523">
        <f>1/R47</f>
        <v/>
      </c>
      <c r="S48" s="523">
        <f>1/S47</f>
        <v/>
      </c>
      <c r="T48" s="524" t="n"/>
    </row>
    <row r="49" ht="14.25" customHeight="1" s="160">
      <c r="B49" s="58" t="n"/>
      <c r="C49" s="79" t="inlineStr">
        <is>
          <t>粘性土の場合</t>
        </is>
      </c>
      <c r="D49" s="80" t="n"/>
      <c r="E49" s="81" t="inlineStr">
        <is>
          <t>τd=</t>
        </is>
      </c>
      <c r="F49" s="80" t="inlineStr">
        <is>
          <t>c</t>
        </is>
      </c>
      <c r="G49" s="82" t="inlineStr">
        <is>
          <t>または</t>
        </is>
      </c>
      <c r="H49" s="83" t="inlineStr">
        <is>
          <t>qu/2</t>
        </is>
      </c>
      <c r="I49" s="77">
        <f>6.25*F53</f>
        <v/>
      </c>
      <c r="K49" s="469" t="n"/>
      <c r="L49" s="14" t="inlineStr">
        <is>
          <t>改良体頭部鉛直応力</t>
        </is>
      </c>
      <c r="M49" s="62" t="inlineStr">
        <is>
          <t>qp</t>
        </is>
      </c>
      <c r="N49" s="18" t="inlineStr">
        <is>
          <t>[kN/m2]</t>
        </is>
      </c>
      <c r="O49" s="548">
        <f>O48*O43</f>
        <v/>
      </c>
      <c r="P49" s="549">
        <f>P48*P43</f>
        <v/>
      </c>
      <c r="Q49" s="550">
        <f>Q48*Q43</f>
        <v/>
      </c>
      <c r="R49" s="549">
        <f>R48*R43</f>
        <v/>
      </c>
      <c r="S49" s="549">
        <f>S48*S43</f>
        <v/>
      </c>
      <c r="T49" s="550" t="n"/>
    </row>
    <row r="50" ht="14.25" customHeight="1" s="160">
      <c r="B50" s="58" t="n"/>
      <c r="C50" s="84" t="inlineStr">
        <is>
          <t>砂質土の場合</t>
        </is>
      </c>
      <c r="D50" s="78" t="n"/>
      <c r="E50" s="85" t="inlineStr">
        <is>
          <t>τd=</t>
        </is>
      </c>
      <c r="F50" s="78" t="inlineStr">
        <is>
          <t>10sN/3</t>
        </is>
      </c>
      <c r="G50" s="78" t="n"/>
      <c r="H50" s="86" t="n"/>
      <c r="I50" s="560">
        <f>10*F54/3</f>
        <v/>
      </c>
      <c r="K50" s="470" t="inlineStr">
        <is>
          <t>応力検定値（qp/fc）</t>
        </is>
      </c>
      <c r="L50" s="471" t="n"/>
      <c r="M50" s="471" t="n"/>
      <c r="N50" s="472" t="n"/>
      <c r="O50" s="557">
        <f>O49/O46</f>
        <v/>
      </c>
      <c r="P50" s="558">
        <f>P49/P46</f>
        <v/>
      </c>
      <c r="Q50" s="559">
        <f>Q49/Q46</f>
        <v/>
      </c>
      <c r="R50" s="558">
        <f>R49/R46</f>
        <v/>
      </c>
      <c r="S50" s="558">
        <f>S49/S46</f>
        <v/>
      </c>
      <c r="T50" s="559" t="n"/>
    </row>
    <row r="51" ht="14.25" customHeight="1" s="160">
      <c r="B51" s="58" t="inlineStr">
        <is>
          <t>c：</t>
        </is>
      </c>
      <c r="C51" s="4" t="inlineStr">
        <is>
          <t>粘性土の粘着力</t>
        </is>
      </c>
      <c r="E51" s="67" t="inlineStr">
        <is>
          <t>c=</t>
        </is>
      </c>
      <c r="F51" s="71" t="inlineStr">
        <is>
          <t>qu/2</t>
        </is>
      </c>
      <c r="L51" s="71" t="n"/>
      <c r="M51" s="58" t="n"/>
      <c r="N51" s="71" t="n"/>
    </row>
    <row r="52" ht="14.25" customHeight="1" s="160">
      <c r="B52" s="58" t="inlineStr">
        <is>
          <t>qu：</t>
        </is>
      </c>
      <c r="C52" s="4" t="inlineStr">
        <is>
          <t>粘性土の一軸圧縮強さ</t>
        </is>
      </c>
      <c r="E52" s="67" t="inlineStr">
        <is>
          <t>qu=</t>
        </is>
      </c>
      <c r="F52" s="71" t="inlineStr">
        <is>
          <t>12.5cN</t>
        </is>
      </c>
      <c r="L52" s="89" t="n"/>
      <c r="M52" s="58" t="n"/>
      <c r="O52" s="58" t="n"/>
      <c r="P52" s="58" t="n"/>
      <c r="Q52" s="58" t="n"/>
      <c r="R52" s="58" t="n"/>
      <c r="S52" s="58" t="n"/>
      <c r="T52" s="58" t="n"/>
    </row>
    <row r="53" ht="14.25" customHeight="1" s="160">
      <c r="B53" s="58" t="inlineStr">
        <is>
          <t>cN：</t>
        </is>
      </c>
      <c r="C53" s="4" t="inlineStr">
        <is>
          <t>粘性土のN値</t>
        </is>
      </c>
      <c r="E53" s="1" t="inlineStr">
        <is>
          <t>（平均値）</t>
        </is>
      </c>
      <c r="F53" s="70" t="n">
        <v>0</v>
      </c>
      <c r="L53" s="89" t="n"/>
      <c r="M53" s="88" t="n"/>
      <c r="O53" s="64" t="n"/>
      <c r="P53" s="64" t="n"/>
      <c r="Q53" s="64" t="n"/>
      <c r="R53" s="64" t="n"/>
      <c r="S53" s="64" t="n"/>
      <c r="T53" s="64" t="n"/>
    </row>
    <row r="54" ht="14.25" customHeight="1" s="160">
      <c r="B54" s="58" t="inlineStr">
        <is>
          <t>sN：</t>
        </is>
      </c>
      <c r="C54" s="4" t="inlineStr">
        <is>
          <t>砂質土のN値</t>
        </is>
      </c>
      <c r="E54" s="1" t="inlineStr">
        <is>
          <t>（平均値）</t>
        </is>
      </c>
      <c r="F54" s="561" t="n">
        <v>0</v>
      </c>
      <c r="L54" s="91" t="n"/>
      <c r="M54" s="90" t="n"/>
      <c r="O54" s="64" t="n"/>
      <c r="P54" s="64" t="n"/>
      <c r="Q54" s="64" t="n"/>
      <c r="R54" s="64" t="n"/>
      <c r="S54" s="64" t="n"/>
      <c r="T54" s="64" t="n"/>
    </row>
    <row r="55" ht="14.25" customHeight="1" s="160">
      <c r="B55" s="58" t="inlineStr">
        <is>
          <t>hi：</t>
        </is>
      </c>
      <c r="C55" s="4" t="inlineStr">
        <is>
          <t>層厚</t>
        </is>
      </c>
      <c r="E55" s="3" t="inlineStr">
        <is>
          <t>粘性土</t>
        </is>
      </c>
      <c r="F55" s="70" t="n">
        <v>0</v>
      </c>
      <c r="G55" s="71" t="inlineStr">
        <is>
          <t>m</t>
        </is>
      </c>
      <c r="L55" s="58" t="n"/>
      <c r="M55" s="58" t="n"/>
      <c r="N55" s="72" t="n"/>
      <c r="O55" s="562" t="n"/>
      <c r="P55" s="562" t="n"/>
      <c r="Q55" s="562" t="n"/>
      <c r="R55" s="562" t="n"/>
      <c r="S55" s="562" t="n"/>
      <c r="T55" s="562" t="n"/>
    </row>
    <row r="56" ht="14.25" customHeight="1" s="160">
      <c r="B56" s="58" t="n"/>
      <c r="C56" s="65" t="n"/>
      <c r="E56" s="3" t="inlineStr">
        <is>
          <t>砂質土</t>
        </is>
      </c>
      <c r="F56" s="70" t="n">
        <v>0</v>
      </c>
      <c r="G56" s="71" t="inlineStr">
        <is>
          <t>m</t>
        </is>
      </c>
      <c r="L56" s="58" t="n"/>
      <c r="M56" s="58" t="n"/>
      <c r="N56" s="72" t="n"/>
      <c r="O56" s="562" t="n"/>
      <c r="P56" s="562" t="n"/>
      <c r="Q56" s="562" t="n"/>
      <c r="R56" s="562" t="n"/>
      <c r="S56" s="562" t="n"/>
      <c r="T56" s="562" t="n"/>
    </row>
    <row r="57" ht="14.25" customHeight="1" s="160">
      <c r="L57" s="58" t="n"/>
      <c r="M57" s="58" t="n"/>
      <c r="N57" s="72" t="n"/>
      <c r="O57" s="562" t="n"/>
      <c r="P57" s="562" t="n"/>
      <c r="Q57" s="562" t="n"/>
      <c r="R57" s="562" t="n"/>
      <c r="S57" s="562" t="n"/>
      <c r="T57" s="562" t="n"/>
    </row>
    <row r="58" ht="14.25" customHeight="1" s="160">
      <c r="A58" s="87" t="inlineStr">
        <is>
          <t>＜改良体が独立して支持するものとしての鉛直支持機構より求められる鉛直支持力度qa2＞</t>
        </is>
      </c>
      <c r="L58" s="58" t="n"/>
      <c r="M58" s="58" t="n"/>
      <c r="N58" s="72" t="n"/>
      <c r="O58" s="562" t="n"/>
      <c r="P58" s="562" t="n"/>
      <c r="Q58" s="562" t="n"/>
      <c r="R58" s="562" t="n"/>
      <c r="S58" s="562" t="n"/>
      <c r="T58" s="562" t="n"/>
    </row>
    <row r="59" ht="14.25" customHeight="1" s="160">
      <c r="A59" s="116" t="inlineStr">
        <is>
          <t>qa2=</t>
        </is>
      </c>
      <c r="B59" s="39" t="inlineStr">
        <is>
          <t>1 / Fs ( n ・Ru ) / Af</t>
        </is>
      </c>
      <c r="L59" s="58" t="n"/>
      <c r="M59" s="58" t="n"/>
      <c r="N59" s="72" t="n"/>
      <c r="O59" s="563" t="n"/>
      <c r="P59" s="563" t="n"/>
      <c r="Q59" s="563" t="n"/>
      <c r="R59" s="563" t="n"/>
      <c r="S59" s="563" t="n"/>
      <c r="T59" s="563" t="n"/>
    </row>
    <row r="60" ht="14.25" customHeight="1" s="160">
      <c r="B60" s="116" t="inlineStr">
        <is>
          <t>Ru=</t>
        </is>
      </c>
      <c r="C60" s="29" t="inlineStr">
        <is>
          <t>Rpu + ψ・Σ τdi ・hi</t>
        </is>
      </c>
      <c r="L60" s="73" t="n"/>
      <c r="M60" s="58" t="n"/>
      <c r="N60" s="72" t="n"/>
      <c r="O60" s="563" t="n"/>
      <c r="P60" s="563" t="n"/>
      <c r="Q60" s="563" t="n"/>
      <c r="R60" s="563" t="n"/>
      <c r="S60" s="563" t="n"/>
      <c r="T60" s="563" t="n"/>
    </row>
    <row r="61" ht="14.25" customHeight="1" s="160">
      <c r="C61" s="65" t="n"/>
      <c r="L61" s="58" t="n"/>
      <c r="M61" s="58" t="n"/>
      <c r="N61" s="71" t="n"/>
      <c r="O61" s="58" t="n"/>
      <c r="P61" s="58" t="n"/>
      <c r="Q61" s="58" t="n"/>
      <c r="R61" s="58" t="n"/>
      <c r="S61" s="58" t="n"/>
      <c r="T61" s="58" t="n"/>
    </row>
    <row r="62" ht="14.25" customHeight="1" s="160">
      <c r="B62" s="58" t="inlineStr">
        <is>
          <t>Ru：</t>
        </is>
      </c>
      <c r="C62" s="4" t="inlineStr">
        <is>
          <t>改良体の極限支持力</t>
        </is>
      </c>
      <c r="N62" s="72" t="n"/>
      <c r="O62" s="547" t="n"/>
      <c r="P62" s="547" t="n"/>
      <c r="Q62" s="547" t="n"/>
      <c r="R62" s="547" t="n"/>
      <c r="S62" s="547" t="n"/>
      <c r="T62" s="547" t="n"/>
    </row>
    <row r="63" ht="14.25" customHeight="1" s="160">
      <c r="B63" s="58" t="inlineStr">
        <is>
          <t>Rpu：</t>
        </is>
      </c>
      <c r="C63" s="4" t="inlineStr">
        <is>
          <t>改良体先端部における許容鉛直支持力度</t>
        </is>
      </c>
      <c r="L63" s="58" t="n"/>
      <c r="M63" s="58" t="n"/>
      <c r="N63" s="71" t="n"/>
      <c r="O63" s="58" t="n"/>
      <c r="P63" s="58" t="n"/>
      <c r="Q63" s="58" t="n"/>
      <c r="R63" s="58" t="n"/>
      <c r="S63" s="58" t="n"/>
      <c r="T63" s="58" t="n"/>
    </row>
    <row r="64" ht="14.25" customHeight="1" s="160">
      <c r="B64" s="58" t="inlineStr">
        <is>
          <t>ψ：</t>
        </is>
      </c>
      <c r="C64" s="4" t="inlineStr">
        <is>
          <t>改良体の周長</t>
        </is>
      </c>
      <c r="L64" s="71" t="n"/>
      <c r="M64" s="116" t="n"/>
      <c r="N64" s="71" t="n"/>
    </row>
    <row r="65" ht="14.25" customHeight="1" s="160">
      <c r="B65" s="58" t="inlineStr">
        <is>
          <t>τdi：</t>
        </is>
      </c>
      <c r="C65" s="4" t="inlineStr">
        <is>
          <t>極限周面摩擦力度</t>
        </is>
      </c>
      <c r="L65" s="71" t="n"/>
      <c r="M65" s="116" t="n"/>
      <c r="N65" s="71" t="n"/>
    </row>
    <row r="66" ht="14.25" customHeight="1" s="160">
      <c r="B66" s="58" t="inlineStr">
        <is>
          <t>hi：</t>
        </is>
      </c>
      <c r="C66" s="4" t="inlineStr">
        <is>
          <t>層厚</t>
        </is>
      </c>
      <c r="D66" s="76" t="n"/>
      <c r="L66" s="58" t="n"/>
      <c r="M66" s="116" t="n"/>
      <c r="N66" s="64" t="n"/>
    </row>
    <row r="67" ht="14.25" customHeight="1" s="160">
      <c r="B67" s="58" t="n"/>
      <c r="C67" s="65" t="n"/>
      <c r="E67" s="65" t="n"/>
      <c r="L67" s="58" t="n"/>
      <c r="M67" s="116" t="n"/>
      <c r="N67" s="64" t="n"/>
    </row>
    <row r="68" ht="14.25" customHeight="1" s="160">
      <c r="B68" s="1" t="inlineStr">
        <is>
          <t>改良体先端部における許容鉛直支持力は次式により算定を行う。</t>
        </is>
      </c>
      <c r="L68" s="58" t="n"/>
      <c r="M68" s="58" t="n"/>
      <c r="N68" s="64" t="n"/>
    </row>
    <row r="69" ht="14.25" customHeight="1" s="160">
      <c r="C69" s="1" t="inlineStr">
        <is>
          <t>砂質土の場合</t>
        </is>
      </c>
      <c r="E69" s="39" t="inlineStr">
        <is>
          <t>Rpu=75・N・Ap</t>
        </is>
      </c>
      <c r="L69" s="58" t="n"/>
      <c r="M69" s="58" t="n"/>
      <c r="N69" s="64" t="n"/>
    </row>
    <row r="70" ht="14.25" customHeight="1" s="160">
      <c r="C70" s="1" t="inlineStr">
        <is>
          <t>粘性土の場合</t>
        </is>
      </c>
      <c r="E70" s="39" t="inlineStr">
        <is>
          <t>Rpu=6c・Ap</t>
        </is>
      </c>
      <c r="L70" s="58" t="n"/>
      <c r="M70" s="58" t="n"/>
      <c r="N70" s="64" t="n"/>
    </row>
    <row r="71" ht="14.25" customHeight="1" s="160">
      <c r="C71" s="58" t="inlineStr">
        <is>
          <t>Rpu=</t>
        </is>
      </c>
      <c r="D71" s="4" t="inlineStr">
        <is>
          <t>改良体先端部における許容鉛直支持力度</t>
        </is>
      </c>
      <c r="L71" s="71" t="n"/>
      <c r="M71" s="58" t="n"/>
      <c r="N71" s="71" t="n"/>
    </row>
    <row r="72" ht="14.25" customHeight="1" s="160">
      <c r="C72" s="58" t="inlineStr">
        <is>
          <t>N=</t>
        </is>
      </c>
      <c r="D72" s="4" t="inlineStr">
        <is>
          <t>改良体より下に1d、上に1d（地表面を上限とする）の範囲のN値の平均値</t>
        </is>
      </c>
      <c r="L72" s="71" t="n"/>
      <c r="M72" s="58" t="n"/>
      <c r="N72" s="71" t="n"/>
      <c r="O72" s="58" t="n"/>
      <c r="P72" s="58" t="n"/>
      <c r="Q72" s="58" t="n"/>
      <c r="R72" s="58" t="n"/>
      <c r="S72" s="58" t="n"/>
      <c r="T72" s="58" t="n"/>
    </row>
    <row r="73" ht="14.25" customHeight="1" s="160">
      <c r="D73" s="4" t="inlineStr">
        <is>
          <t>（dは改良体の最小幅、円形の場合は直径とする）</t>
        </is>
      </c>
      <c r="L73" s="58" t="n"/>
      <c r="M73" s="58" t="n"/>
      <c r="N73" s="72" t="n"/>
      <c r="O73" s="64" t="n"/>
      <c r="P73" s="64" t="n"/>
      <c r="Q73" s="64" t="n"/>
      <c r="R73" s="64" t="n"/>
      <c r="S73" s="64" t="n"/>
      <c r="T73" s="64" t="n"/>
    </row>
    <row r="74" ht="14.25" customHeight="1" s="160">
      <c r="C74" s="1" t="inlineStr">
        <is>
          <t>ボーリングNo.1</t>
        </is>
      </c>
      <c r="D74" s="4" t="n"/>
      <c r="L74" s="58" t="n"/>
      <c r="M74" s="58" t="n"/>
      <c r="N74" s="72" t="n"/>
      <c r="O74" s="64" t="n"/>
      <c r="P74" s="64" t="n"/>
      <c r="Q74" s="64" t="n"/>
      <c r="R74" s="64" t="n"/>
      <c r="S74" s="64" t="n"/>
      <c r="T74" s="64" t="n"/>
    </row>
    <row r="75" ht="14.25" customHeight="1" s="160">
      <c r="C75" s="67" t="inlineStr">
        <is>
          <t>N=</t>
        </is>
      </c>
      <c r="D75" s="4" t="inlineStr">
        <is>
          <t>(25*0.5+13*1.5)/2</t>
        </is>
      </c>
      <c r="F75" s="98">
        <f>[1]!answer(D75)</f>
        <v/>
      </c>
      <c r="G75" s="1" t="inlineStr">
        <is>
          <t>∴安全を考慮し　N=15とする。</t>
        </is>
      </c>
      <c r="L75" s="58" t="n"/>
      <c r="M75" s="58" t="n"/>
      <c r="N75" s="72" t="n"/>
      <c r="O75" s="64" t="n"/>
      <c r="P75" s="64" t="n"/>
      <c r="Q75" s="64" t="n"/>
      <c r="R75" s="64" t="n"/>
      <c r="S75" s="64" t="n"/>
      <c r="T75" s="64" t="n"/>
    </row>
    <row r="76" ht="14.25" customHeight="1" s="160">
      <c r="D76" s="4" t="n"/>
      <c r="L76" s="58" t="n"/>
      <c r="M76" s="58" t="n"/>
      <c r="N76" s="72" t="n"/>
      <c r="O76" s="64" t="n"/>
      <c r="P76" s="64" t="n"/>
      <c r="Q76" s="64" t="n"/>
      <c r="R76" s="64" t="n"/>
      <c r="S76" s="64" t="n"/>
      <c r="T76" s="64" t="n"/>
    </row>
    <row r="77" ht="14.25" customHeight="1" s="160">
      <c r="C77" s="88" t="inlineStr">
        <is>
          <t>ｃ=</t>
        </is>
      </c>
      <c r="D77" s="3" t="inlineStr">
        <is>
          <t>粘性土層の粘着力</t>
        </is>
      </c>
      <c r="L77" s="73" t="n"/>
      <c r="M77" s="58" t="n"/>
      <c r="N77" s="74" t="n"/>
      <c r="O77" s="64" t="n"/>
      <c r="P77" s="64" t="n"/>
      <c r="Q77" s="64" t="n"/>
      <c r="R77" s="64" t="n"/>
      <c r="S77" s="64" t="n"/>
      <c r="T77" s="64" t="n"/>
    </row>
    <row r="78" ht="14.25" customHeight="1" s="160">
      <c r="C78" s="58" t="inlineStr">
        <is>
          <t>Ap=</t>
        </is>
      </c>
      <c r="D78" s="3" t="inlineStr">
        <is>
          <t>改良体の先端有効断面積</t>
        </is>
      </c>
      <c r="L78" s="58" t="n"/>
      <c r="M78" s="58" t="n"/>
      <c r="N78" s="72" t="n"/>
      <c r="O78" s="562" t="n"/>
      <c r="P78" s="562" t="n"/>
      <c r="Q78" s="562" t="n"/>
      <c r="R78" s="562" t="n"/>
      <c r="S78" s="562" t="n"/>
      <c r="T78" s="562" t="n"/>
    </row>
    <row r="79" ht="14.25" customHeight="1" s="160">
      <c r="L79" s="58" t="n"/>
      <c r="M79" s="58" t="n"/>
      <c r="N79" s="72" t="n"/>
      <c r="O79" s="563" t="n"/>
      <c r="P79" s="563" t="n"/>
      <c r="Q79" s="563" t="n"/>
      <c r="R79" s="563" t="n"/>
      <c r="S79" s="563" t="n"/>
      <c r="T79" s="563" t="n"/>
    </row>
    <row r="80" ht="14.25" customHeight="1" s="160">
      <c r="L80" s="73" t="n"/>
      <c r="M80" s="58" t="n"/>
      <c r="N80" s="72" t="n"/>
      <c r="O80" s="563" t="n"/>
      <c r="P80" s="563" t="n"/>
      <c r="Q80" s="563" t="n"/>
      <c r="R80" s="563" t="n"/>
      <c r="S80" s="563" t="n"/>
      <c r="T80" s="563" t="n"/>
    </row>
    <row r="81" ht="14.25" customHeight="1" s="160">
      <c r="A81" s="87" t="inlineStr">
        <is>
          <t>（2）改良体の長期鉛直応力度の検討</t>
        </is>
      </c>
      <c r="L81" s="58" t="n"/>
      <c r="M81" s="58" t="n"/>
      <c r="N81" s="71" t="n"/>
      <c r="O81" s="58" t="n"/>
      <c r="P81" s="58" t="n"/>
      <c r="Q81" s="58" t="n"/>
      <c r="R81" s="58" t="n"/>
      <c r="S81" s="58" t="n"/>
      <c r="T81" s="58" t="n"/>
    </row>
    <row r="82" ht="14.25" customHeight="1" s="160">
      <c r="N82" s="72" t="n"/>
      <c r="O82" s="547" t="n"/>
      <c r="P82" s="547" t="n"/>
      <c r="Q82" s="547" t="n"/>
      <c r="R82" s="547" t="n"/>
      <c r="S82" s="547" t="n"/>
      <c r="T82" s="547" t="n"/>
    </row>
    <row r="83" ht="14.25" customHeight="1" s="160">
      <c r="B83" s="87" t="inlineStr">
        <is>
          <t>＜許容圧縮応力度＞</t>
        </is>
      </c>
      <c r="L83" s="58" t="n"/>
      <c r="M83" s="58" t="n"/>
      <c r="N83" s="71" t="n"/>
      <c r="O83" s="58" t="n"/>
      <c r="P83" s="58" t="n"/>
      <c r="Q83" s="58" t="n"/>
      <c r="R83" s="58" t="n"/>
      <c r="S83" s="58" t="n"/>
      <c r="T83" s="58" t="n"/>
    </row>
    <row r="84" ht="14.25" customHeight="1" s="160">
      <c r="B84" s="58" t="n"/>
      <c r="C84" s="67" t="inlineStr">
        <is>
          <t>fc=</t>
        </is>
      </c>
      <c r="D84" s="58" t="inlineStr">
        <is>
          <t>Fc/Fs</t>
        </is>
      </c>
      <c r="E84" s="71" t="inlineStr">
        <is>
          <t>[kN/m2]</t>
        </is>
      </c>
      <c r="L84" s="71" t="n"/>
      <c r="M84" s="58" t="n"/>
      <c r="N84" s="71" t="n"/>
    </row>
    <row r="85" ht="14.25" customHeight="1" s="160">
      <c r="D85" s="67" t="inlineStr">
        <is>
          <t>Fs：</t>
        </is>
      </c>
      <c r="E85" s="1" t="inlineStr">
        <is>
          <t>安全率 （常時：3）</t>
        </is>
      </c>
      <c r="L85" s="71" t="n"/>
      <c r="M85" s="58" t="n"/>
      <c r="N85" s="71" t="n"/>
    </row>
    <row r="86" ht="14.25" customHeight="1" s="160">
      <c r="D86" s="67" t="inlineStr">
        <is>
          <t>Fc：</t>
        </is>
      </c>
      <c r="E86" s="1" t="inlineStr">
        <is>
          <t>設計基準強度</t>
        </is>
      </c>
      <c r="L86" s="58" t="n"/>
      <c r="M86" s="116" t="n"/>
      <c r="N86" s="64" t="n"/>
    </row>
    <row r="87" ht="14.25" customHeight="1" s="160">
      <c r="B87" s="87" t="inlineStr">
        <is>
          <t>＜改良体頭部に生じる鉛直応力＞</t>
        </is>
      </c>
      <c r="N87" s="64" t="n"/>
    </row>
    <row r="88" ht="14.25" customHeight="1" s="160">
      <c r="C88" s="67" t="inlineStr">
        <is>
          <t>qp=</t>
        </is>
      </c>
      <c r="D88" s="71" t="inlineStr">
        <is>
          <t>μp・δe</t>
        </is>
      </c>
      <c r="L88" s="58" t="n"/>
      <c r="M88" s="58" t="n"/>
      <c r="N88" s="64" t="n"/>
    </row>
    <row r="89" ht="14.25" customHeight="1" s="160">
      <c r="D89" s="67" t="inlineStr">
        <is>
          <t>δe:</t>
        </is>
      </c>
      <c r="E89" s="1" t="inlineStr">
        <is>
          <t>設計接地圧　[kN/m2]</t>
        </is>
      </c>
      <c r="L89" s="58" t="n"/>
      <c r="M89" s="58" t="n"/>
      <c r="O89" s="540" t="n"/>
      <c r="P89" s="540" t="n"/>
      <c r="Q89" s="562" t="n"/>
      <c r="R89" s="562" t="n"/>
      <c r="S89" s="562" t="n"/>
      <c r="T89" s="562" t="n"/>
    </row>
    <row r="90" ht="14.25" customHeight="1" s="160">
      <c r="D90" s="67" t="inlineStr">
        <is>
          <t>μp:</t>
        </is>
      </c>
      <c r="E90" s="1" t="inlineStr">
        <is>
          <t>応力集中係数</t>
        </is>
      </c>
      <c r="O90" s="540" t="n"/>
      <c r="P90" s="540" t="n"/>
      <c r="Q90" s="562" t="n"/>
      <c r="R90" s="562" t="n"/>
      <c r="S90" s="562" t="n"/>
      <c r="T90" s="562" t="n"/>
    </row>
    <row r="91" ht="14.25" customHeight="1" s="160">
      <c r="D91" s="67" t="inlineStr">
        <is>
          <t>μp=</t>
        </is>
      </c>
      <c r="E91" s="71" t="inlineStr">
        <is>
          <t>1/ap</t>
        </is>
      </c>
      <c r="L91" s="71" t="n"/>
      <c r="M91" s="58" t="n"/>
      <c r="N91" s="71" t="n"/>
      <c r="O91" s="58" t="n"/>
      <c r="P91" s="58" t="n"/>
      <c r="Q91" s="58" t="n"/>
      <c r="R91" s="58" t="n"/>
      <c r="S91" s="58" t="n"/>
      <c r="T91" s="58" t="n"/>
    </row>
    <row r="92" ht="14.25" customHeight="1" s="160">
      <c r="E92" s="71" t="inlineStr">
        <is>
          <t>ap：フーチング底面内の改良率</t>
        </is>
      </c>
      <c r="L92" s="58" t="n"/>
      <c r="M92" s="58" t="n"/>
      <c r="N92" s="72" t="n"/>
      <c r="O92" s="64" t="n"/>
      <c r="P92" s="64" t="n"/>
      <c r="Q92" s="64" t="n"/>
      <c r="R92" s="64" t="n"/>
      <c r="S92" s="64" t="n"/>
      <c r="T92" s="64" t="n"/>
    </row>
    <row r="93" ht="14.25" customHeight="1" s="160">
      <c r="E93" s="71" t="inlineStr">
        <is>
          <t>ap=(Σap)/Af</t>
        </is>
      </c>
      <c r="L93" s="73" t="n"/>
      <c r="M93" s="58" t="n"/>
      <c r="N93" s="74" t="n"/>
      <c r="O93" s="64" t="n"/>
      <c r="P93" s="64" t="n"/>
      <c r="Q93" s="64" t="n"/>
      <c r="R93" s="64" t="n"/>
      <c r="S93" s="64" t="n"/>
      <c r="T93" s="64" t="n"/>
    </row>
    <row r="94" ht="14.25" customHeight="1" s="160">
      <c r="E94" s="67" t="inlineStr">
        <is>
          <t>Σap:</t>
        </is>
      </c>
      <c r="F94" s="1" t="inlineStr">
        <is>
          <t>基礎スラブ底面にある改良体の面積</t>
        </is>
      </c>
      <c r="L94" s="58" t="n"/>
      <c r="M94" s="58" t="n"/>
      <c r="N94" s="72" t="n"/>
      <c r="O94" s="58" t="n"/>
      <c r="P94" s="58" t="n"/>
      <c r="Q94" s="58" t="n"/>
      <c r="R94" s="58" t="n"/>
      <c r="S94" s="58" t="n"/>
      <c r="T94" s="58" t="n"/>
    </row>
    <row r="95" ht="14.25" customHeight="1" s="160">
      <c r="E95" s="67" t="inlineStr">
        <is>
          <t>Af：</t>
        </is>
      </c>
      <c r="F95" s="1" t="inlineStr">
        <is>
          <t>基礎スラブ底面積</t>
        </is>
      </c>
      <c r="L95" s="58" t="n"/>
      <c r="M95" s="58" t="n"/>
      <c r="N95" s="72" t="n"/>
      <c r="O95" s="563" t="n"/>
      <c r="P95" s="563" t="n"/>
      <c r="Q95" s="563" t="n"/>
      <c r="R95" s="563" t="n"/>
      <c r="S95" s="563" t="n"/>
      <c r="T95" s="563" t="n"/>
    </row>
    <row r="96" ht="14.25" customHeight="1" s="160">
      <c r="L96" s="73" t="n"/>
      <c r="M96" s="58" t="n"/>
      <c r="N96" s="72" t="n"/>
      <c r="O96" s="563" t="n"/>
      <c r="P96" s="563" t="n"/>
      <c r="Q96" s="563" t="n"/>
      <c r="R96" s="563" t="n"/>
      <c r="S96" s="563" t="n"/>
      <c r="T96" s="563" t="n"/>
    </row>
    <row r="97" ht="14.25" customHeight="1" s="160">
      <c r="L97" s="58" t="n"/>
      <c r="M97" s="58" t="n"/>
      <c r="N97" s="71" t="n"/>
      <c r="O97" s="58" t="n"/>
      <c r="P97" s="58" t="n"/>
      <c r="Q97" s="58" t="n"/>
      <c r="R97" s="58" t="n"/>
      <c r="S97" s="58" t="n"/>
      <c r="T97" s="58" t="n"/>
    </row>
    <row r="98" ht="14.25" customHeight="1" s="160">
      <c r="N98" s="72" t="n"/>
      <c r="O98" s="547" t="n"/>
      <c r="P98" s="547" t="n"/>
      <c r="Q98" s="547" t="n"/>
      <c r="R98" s="547" t="n"/>
      <c r="S98" s="547" t="n"/>
      <c r="T98" s="547" t="n"/>
    </row>
    <row r="99" ht="14.25" customHeight="1" s="160">
      <c r="L99" s="58" t="n"/>
      <c r="M99" s="58" t="n"/>
      <c r="N99" s="71" t="n"/>
      <c r="O99" s="58" t="n"/>
      <c r="P99" s="58" t="n"/>
      <c r="Q99" s="58" t="n"/>
      <c r="R99" s="58" t="n"/>
      <c r="S99" s="58" t="n"/>
      <c r="T99" s="58" t="n"/>
    </row>
    <row r="100" ht="14.25" customHeight="1" s="160">
      <c r="L100" s="71" t="n"/>
      <c r="M100" s="58" t="n"/>
      <c r="N100" s="71" t="n"/>
    </row>
    <row r="101" ht="14.25" customHeight="1" s="160">
      <c r="L101" s="71" t="n"/>
      <c r="M101" s="58" t="n"/>
      <c r="N101" s="71" t="n"/>
    </row>
    <row r="102" ht="14.25" customHeight="1" s="160">
      <c r="L102" s="71" t="n"/>
      <c r="M102" s="58" t="n"/>
      <c r="N102" s="71" t="n"/>
    </row>
    <row r="103" ht="14.25" customHeight="1" s="160">
      <c r="O103" s="540" t="n"/>
      <c r="P103" s="540" t="n"/>
      <c r="Q103" s="562" t="n"/>
      <c r="R103" s="562" t="n"/>
      <c r="S103" s="562" t="n"/>
      <c r="T103" s="562" t="n"/>
    </row>
    <row r="104" ht="14.25" customHeight="1" s="160">
      <c r="O104" s="540" t="n"/>
      <c r="P104" s="540" t="n"/>
      <c r="Q104" s="562" t="n"/>
      <c r="R104" s="562" t="n"/>
      <c r="S104" s="562" t="n"/>
      <c r="T104" s="562" t="n"/>
    </row>
    <row r="105" ht="14.25" customHeight="1" s="160">
      <c r="O105" s="540" t="n"/>
      <c r="P105" s="540" t="n"/>
      <c r="Q105" s="562" t="n"/>
      <c r="R105" s="562" t="n"/>
      <c r="S105" s="562" t="n"/>
      <c r="T105" s="562" t="n"/>
    </row>
    <row r="106" ht="14.25" customHeight="1" s="160">
      <c r="L106" s="58" t="n"/>
      <c r="M106" s="58" t="n"/>
      <c r="N106" s="64" t="n"/>
      <c r="O106" s="540" t="n"/>
      <c r="P106" s="540" t="n"/>
      <c r="Q106" s="562" t="n"/>
      <c r="R106" s="562" t="n"/>
      <c r="S106" s="562" t="n"/>
      <c r="T106" s="562" t="n"/>
    </row>
    <row r="107" ht="14.25" customHeight="1" s="160">
      <c r="L107" s="71" t="n"/>
      <c r="M107" s="58" t="n"/>
      <c r="N107" s="71" t="n"/>
      <c r="P107" s="73" t="n"/>
    </row>
    <row r="108" ht="14.25" customHeight="1" s="160">
      <c r="L108" s="58" t="n"/>
      <c r="M108" s="58" t="n"/>
      <c r="N108" s="71" t="n"/>
      <c r="O108" s="58" t="n"/>
      <c r="P108" s="58" t="n"/>
      <c r="Q108" s="58" t="n"/>
      <c r="R108" s="58" t="n"/>
      <c r="S108" s="58" t="n"/>
      <c r="T108" s="58" t="n"/>
    </row>
    <row r="109" ht="14.25" customHeight="1" s="160">
      <c r="L109" s="64" t="n"/>
      <c r="M109" s="58" t="n"/>
      <c r="N109" s="540" t="n"/>
      <c r="O109" s="540" t="n"/>
      <c r="P109" s="562" t="n"/>
      <c r="Q109" s="58" t="n"/>
      <c r="R109" s="58" t="n"/>
      <c r="S109" s="58" t="n"/>
      <c r="T109" s="58" t="n"/>
    </row>
    <row r="110" ht="14.25" customHeight="1" s="160">
      <c r="L110" s="64" t="n"/>
      <c r="M110" s="58" t="n"/>
      <c r="N110" s="540" t="n"/>
      <c r="O110" s="540" t="n"/>
      <c r="P110" s="562" t="n"/>
      <c r="Q110" s="58" t="n"/>
      <c r="R110" s="58" t="n"/>
      <c r="S110" s="58" t="n"/>
      <c r="T110" s="58" t="n"/>
    </row>
    <row r="111" ht="14.25" customHeight="1" s="160">
      <c r="L111" s="64" t="n"/>
      <c r="M111" s="58" t="n"/>
      <c r="N111" s="540" t="n"/>
      <c r="O111" s="540" t="n"/>
      <c r="P111" s="562" t="n"/>
      <c r="Q111" s="58" t="n"/>
      <c r="R111" s="58" t="n"/>
      <c r="S111" s="58" t="n"/>
      <c r="T111" s="58" t="n"/>
    </row>
    <row r="112" ht="14.25" customHeight="1" s="160">
      <c r="L112" s="64" t="n"/>
      <c r="M112" s="58" t="n"/>
      <c r="N112" s="540" t="n"/>
      <c r="O112" s="540" t="n"/>
      <c r="P112" s="562" t="n"/>
      <c r="Q112" s="58" t="n"/>
      <c r="R112" s="58" t="n"/>
      <c r="S112" s="58" t="n"/>
      <c r="T112" s="58" t="n"/>
    </row>
    <row r="113" ht="14.25" customHeight="1" s="160">
      <c r="L113" s="64" t="n"/>
      <c r="M113" s="58" t="n"/>
      <c r="N113" s="540" t="n"/>
      <c r="O113" s="540" t="n"/>
      <c r="P113" s="562" t="n"/>
      <c r="Q113" s="58" t="n"/>
      <c r="R113" s="58" t="n"/>
      <c r="S113" s="58" t="n"/>
      <c r="T113" s="58" t="n"/>
    </row>
    <row r="114" ht="14.25" customHeight="1" s="160">
      <c r="L114" s="64" t="n"/>
      <c r="M114" s="58" t="n"/>
      <c r="N114" s="540" t="n"/>
      <c r="O114" s="540" t="n"/>
      <c r="P114" s="562" t="n"/>
      <c r="Q114" s="58" t="n"/>
      <c r="R114" s="58" t="n"/>
      <c r="S114" s="58" t="n"/>
      <c r="T114" s="58" t="n"/>
    </row>
  </sheetData>
  <mergeCells count="13">
    <mergeCell ref="K42:K43"/>
    <mergeCell ref="K44:N44"/>
    <mergeCell ref="K45:K49"/>
    <mergeCell ref="K50:N50"/>
    <mergeCell ref="K6:N6"/>
    <mergeCell ref="K7:N7"/>
    <mergeCell ref="K8:K11"/>
    <mergeCell ref="K38:K41"/>
    <mergeCell ref="K12:K30"/>
    <mergeCell ref="L26:L27"/>
    <mergeCell ref="L28:L30"/>
    <mergeCell ref="L31:L32"/>
    <mergeCell ref="K31:K37"/>
  </mergeCells>
  <conditionalFormatting sqref="O44:T44 O50:T50">
    <cfRule type="cellIs" priority="3" operator="greaterThanOrEqual" dxfId="0" stopIfTrue="1">
      <formula>1</formula>
    </cfRule>
  </conditionalFormatting>
  <dataValidations count="1">
    <dataValidation sqref="O34:T34" showErrorMessage="1" showInputMessage="1" allowBlank="0" type="whole">
      <formula1>1</formula1>
      <formula2>1</formula2>
    </dataValidation>
  </dataValidations>
  <pageMargins left="0.7874015748031497" right="0.5905511811023623" top="0.984251968503937" bottom="0.984251968503937" header="0.5118110236220472" footer="0.5118110236220472"/>
  <pageSetup orientation="portrait" paperSize="9" scale="82" fitToHeight="2" fitToWidth="2" blackAndWhite="1"/>
  <rowBreaks count="1" manualBreakCount="1">
    <brk id="57" min="0" max="19" man="1"/>
  </rowBreaks>
  <colBreaks count="1" manualBreakCount="1">
    <brk id="10" min="1" max="111" man="1"/>
  </colBreaks>
</worksheet>
</file>

<file path=xl/worksheets/sheet10.xml><?xml version="1.0" encoding="utf-8"?>
<worksheet xmlns="http://schemas.openxmlformats.org/spreadsheetml/2006/main">
  <sheetPr>
    <outlinePr summaryBelow="1" summaryRight="1"/>
    <pageSetUpPr/>
  </sheetPr>
  <dimension ref="A1:Q50"/>
  <sheetViews>
    <sheetView workbookViewId="0">
      <selection activeCell="A50" sqref="A50"/>
    </sheetView>
  </sheetViews>
  <sheetFormatPr baseColWidth="8" defaultRowHeight="13.5"/>
  <cols>
    <col width="4.5" bestFit="1" customWidth="1" style="160" min="1" max="1"/>
    <col width="9.125" bestFit="1" customWidth="1" style="160" min="2" max="4"/>
    <col width="9.5" bestFit="1" customWidth="1" style="160" min="5" max="5"/>
    <col width="9.125" bestFit="1" customWidth="1" style="160" min="6" max="9"/>
  </cols>
  <sheetData>
    <row r="1">
      <c r="C1" s="32" t="inlineStr">
        <is>
          <t>線形弾性地盤反力法による杭の計算の各種係数値</t>
        </is>
      </c>
    </row>
    <row r="3">
      <c r="A3" s="37" t="n"/>
      <c r="B3" s="41" t="inlineStr">
        <is>
          <t>固定度</t>
        </is>
      </c>
      <c r="C3" s="42" t="inlineStr">
        <is>
          <t>αr=</t>
        </is>
      </c>
      <c r="D3" s="44" t="n">
        <v>0.25</v>
      </c>
      <c r="E3" s="42" t="inlineStr">
        <is>
          <t>半固定</t>
        </is>
      </c>
      <c r="F3" s="41" t="inlineStr">
        <is>
          <t>固定度</t>
        </is>
      </c>
      <c r="G3" s="42" t="inlineStr">
        <is>
          <t>αr=</t>
        </is>
      </c>
      <c r="H3" s="44" t="n">
        <v>0</v>
      </c>
      <c r="I3" s="43" t="inlineStr">
        <is>
          <t>自由</t>
        </is>
      </c>
      <c r="M3" s="746" t="inlineStr">
        <is>
          <t>Ｎ</t>
        </is>
      </c>
      <c r="N3" s="746" t="inlineStr">
        <is>
          <t>￠</t>
        </is>
      </c>
      <c r="O3" s="746" t="inlineStr">
        <is>
          <t>Ｎc</t>
        </is>
      </c>
      <c r="P3" s="746" t="inlineStr">
        <is>
          <t>Ｎr</t>
        </is>
      </c>
      <c r="Q3" s="747" t="inlineStr">
        <is>
          <t>Ｎq</t>
        </is>
      </c>
    </row>
    <row r="4">
      <c r="A4" s="38" t="inlineStr">
        <is>
          <t>z</t>
        </is>
      </c>
      <c r="B4" s="32" t="inlineStr">
        <is>
          <t>Rmax</t>
        </is>
      </c>
      <c r="C4" s="32" t="inlineStr">
        <is>
          <t>Rm0</t>
        </is>
      </c>
      <c r="D4" s="32" t="inlineStr">
        <is>
          <t>R1m</t>
        </is>
      </c>
      <c r="E4" s="32" t="inlineStr">
        <is>
          <t>Ry0</t>
        </is>
      </c>
      <c r="F4" s="34" t="inlineStr">
        <is>
          <t>Rmax</t>
        </is>
      </c>
      <c r="G4" s="32" t="inlineStr">
        <is>
          <t>Rm0</t>
        </is>
      </c>
      <c r="H4" s="32" t="inlineStr">
        <is>
          <t>R1m</t>
        </is>
      </c>
      <c r="I4" s="35" t="inlineStr">
        <is>
          <t>Ry0</t>
        </is>
      </c>
      <c r="M4" s="748" t="n">
        <v>0</v>
      </c>
      <c r="N4" s="748" t="n">
        <v>0</v>
      </c>
      <c r="O4" s="748" t="n">
        <v>5.1</v>
      </c>
      <c r="P4" s="748">
        <f>(Q4-1)*TAN(1.4*N4/180*PI())</f>
        <v/>
      </c>
      <c r="Q4" s="749">
        <f>(1+SIN(N4/180*PI()))/(1-SIN(N4/180*PI()))*EXP(PI()*TAN(N4/180*PI()))</f>
        <v/>
      </c>
    </row>
    <row r="5">
      <c r="A5" s="33" t="n">
        <v>0.5</v>
      </c>
      <c r="B5" s="746" t="n">
        <v>0.035</v>
      </c>
      <c r="C5" s="750" t="n">
        <v>0.242</v>
      </c>
      <c r="D5" s="750" t="n">
        <v>0.335</v>
      </c>
      <c r="E5" s="750" t="n">
        <v>4.548</v>
      </c>
      <c r="F5" s="746" t="n">
        <v>0.192</v>
      </c>
      <c r="G5" s="750" t="n">
        <v>0</v>
      </c>
      <c r="H5" s="750" t="n">
        <v>0.211</v>
      </c>
      <c r="I5" s="751" t="n">
        <v>6.01</v>
      </c>
      <c r="M5" s="748" t="n">
        <v>0</v>
      </c>
      <c r="N5" s="748" t="n">
        <v>1</v>
      </c>
      <c r="O5" s="748">
        <f>(Q5-1)*1/TAN(N5/180*PI())</f>
        <v/>
      </c>
      <c r="P5" s="748">
        <f>(Q5-1)*TAN(1.4*N5/180*PI())</f>
        <v/>
      </c>
      <c r="Q5" s="749">
        <f>(1+SIN(N5/180*PI()))/(1-SIN(N5/180*PI()))*EXP(PI()*TAN(N5/180*PI()))</f>
        <v/>
      </c>
    </row>
    <row r="6">
      <c r="A6" s="34" t="n">
        <v>0.6</v>
      </c>
      <c r="B6" s="748" t="n">
        <v>0.046</v>
      </c>
      <c r="C6" s="752" t="n">
        <v>0.281</v>
      </c>
      <c r="D6" s="752" t="n">
        <v>0.392</v>
      </c>
      <c r="E6" s="752" t="n">
        <v>3.829</v>
      </c>
      <c r="F6" s="748" t="n">
        <v>0.23</v>
      </c>
      <c r="G6" s="752" t="n">
        <v>0</v>
      </c>
      <c r="H6" s="752" t="n">
        <v>0.253</v>
      </c>
      <c r="I6" s="753" t="n">
        <v>5.016</v>
      </c>
      <c r="M6" s="748" t="n">
        <v>0</v>
      </c>
      <c r="N6" s="748" t="n">
        <v>2</v>
      </c>
      <c r="O6" s="748">
        <f>(Q6-1)*1/TAN(N6/180*PI())</f>
        <v/>
      </c>
      <c r="P6" s="748">
        <f>(Q6-1)*TAN(1.4*N6/180*PI())</f>
        <v/>
      </c>
      <c r="Q6" s="749">
        <f>(1+SIN(N6/180*PI()))/(1-SIN(N6/180*PI()))*EXP(PI()*TAN(N6/180*PI()))</f>
        <v/>
      </c>
    </row>
    <row r="7">
      <c r="A7" s="34" t="n">
        <v>0.7</v>
      </c>
      <c r="B7" s="748" t="n">
        <v>0.061</v>
      </c>
      <c r="C7" s="752" t="n">
        <v>0.312</v>
      </c>
      <c r="D7" s="752" t="n">
        <v>0.443</v>
      </c>
      <c r="E7" s="752" t="n">
        <v>3.333</v>
      </c>
      <c r="F7" s="748" t="n">
        <v>0.268</v>
      </c>
      <c r="G7" s="752" t="n">
        <v>0</v>
      </c>
      <c r="H7" s="752" t="n">
        <v>0.295</v>
      </c>
      <c r="I7" s="753" t="n">
        <v>4.312</v>
      </c>
      <c r="M7" s="748" t="n">
        <v>0</v>
      </c>
      <c r="N7" s="748" t="n">
        <v>3</v>
      </c>
      <c r="O7" s="748">
        <f>(Q7-1)*1/TAN(N7/180*PI())</f>
        <v/>
      </c>
      <c r="P7" s="748">
        <f>(Q7-1)*TAN(1.4*N7/180*PI())</f>
        <v/>
      </c>
      <c r="Q7" s="749">
        <f>(1+SIN(N7/180*PI()))/(1-SIN(N7/180*PI()))*EXP(PI()*TAN(N7/180*PI()))</f>
        <v/>
      </c>
    </row>
    <row r="8">
      <c r="A8" s="34" t="n">
        <v>0.8</v>
      </c>
      <c r="B8" s="748" t="n">
        <v>0.083</v>
      </c>
      <c r="C8" s="752" t="n">
        <v>0.331</v>
      </c>
      <c r="D8" s="752" t="n">
        <v>0.486</v>
      </c>
      <c r="E8" s="752" t="n">
        <v>2.977</v>
      </c>
      <c r="F8" s="748" t="n">
        <v>0.306</v>
      </c>
      <c r="G8" s="752" t="n">
        <v>0</v>
      </c>
      <c r="H8" s="752" t="n">
        <v>0.337</v>
      </c>
      <c r="I8" s="753" t="n">
        <v>3.789</v>
      </c>
      <c r="M8" s="748" t="n">
        <v>0</v>
      </c>
      <c r="N8" s="748" t="n">
        <v>4</v>
      </c>
      <c r="O8" s="748">
        <f>(Q8-1)*1/TAN(N8/180*PI())</f>
        <v/>
      </c>
      <c r="P8" s="748">
        <f>(Q8-1)*TAN(1.4*N8/180*PI())</f>
        <v/>
      </c>
      <c r="Q8" s="749">
        <f>(1+SIN(N8/180*PI()))/(1-SIN(N8/180*PI()))*EXP(PI()*TAN(N8/180*PI()))</f>
        <v/>
      </c>
    </row>
    <row r="9">
      <c r="A9" s="34" t="n">
        <v>0.9</v>
      </c>
      <c r="B9" s="748" t="n">
        <v>0.111</v>
      </c>
      <c r="C9" s="752" t="n">
        <v>0.34</v>
      </c>
      <c r="D9" s="752" t="n">
        <v>0.525</v>
      </c>
      <c r="E9" s="752" t="n">
        <v>2.712</v>
      </c>
      <c r="F9" s="748" t="n">
        <v>0.343</v>
      </c>
      <c r="G9" s="752" t="n">
        <v>0</v>
      </c>
      <c r="H9" s="752" t="n">
        <v>0.378</v>
      </c>
      <c r="I9" s="753" t="n">
        <v>3.388</v>
      </c>
      <c r="M9" s="748" t="n">
        <v>0</v>
      </c>
      <c r="N9" s="748" t="n">
        <v>5</v>
      </c>
      <c r="O9" s="748">
        <f>(Q9-1)*1/TAN(N9/180*PI())</f>
        <v/>
      </c>
      <c r="P9" s="748">
        <f>(Q9-1)*TAN(1.4*N9/180*PI())</f>
        <v/>
      </c>
      <c r="Q9" s="749">
        <f>(1+SIN(N9/180*PI()))/(1-SIN(N9/180*PI()))*EXP(PI()*TAN(N9/180*PI()))</f>
        <v/>
      </c>
    </row>
    <row r="10">
      <c r="A10" s="34" t="n">
        <v>1</v>
      </c>
      <c r="B10" s="748" t="n">
        <v>0.145</v>
      </c>
      <c r="C10" s="752" t="n">
        <v>0.339</v>
      </c>
      <c r="D10" s="752" t="n">
        <v>0.5590000000000001</v>
      </c>
      <c r="E10" s="752" t="n">
        <v>2.509</v>
      </c>
      <c r="F10" s="748" t="n">
        <v>0.379</v>
      </c>
      <c r="G10" s="752" t="n">
        <v>0</v>
      </c>
      <c r="H10" s="752" t="n">
        <v>0.419</v>
      </c>
      <c r="I10" s="753" t="n">
        <v>3.075</v>
      </c>
      <c r="M10" s="748" t="n">
        <v>0</v>
      </c>
      <c r="N10" s="748" t="n">
        <v>6</v>
      </c>
      <c r="O10" s="748">
        <f>(Q10-1)*1/TAN(N10/180*PI())</f>
        <v/>
      </c>
      <c r="P10" s="748">
        <f>(Q10-1)*TAN(1.4*N10/180*PI())</f>
        <v/>
      </c>
      <c r="Q10" s="749">
        <f>(1+SIN(N10/180*PI()))/(1-SIN(N10/180*PI()))*EXP(PI()*TAN(N10/180*PI()))</f>
        <v/>
      </c>
    </row>
    <row r="11">
      <c r="A11" s="34" t="n">
        <v>1.1</v>
      </c>
      <c r="B11" s="748" t="n">
        <v>0.184</v>
      </c>
      <c r="C11" s="752" t="n">
        <v>0.331</v>
      </c>
      <c r="D11" s="752" t="n">
        <v>0.591</v>
      </c>
      <c r="E11" s="752" t="n">
        <v>2.35</v>
      </c>
      <c r="F11" s="748" t="n">
        <v>0.414</v>
      </c>
      <c r="G11" s="752" t="n">
        <v>0</v>
      </c>
      <c r="H11" s="752" t="n">
        <v>0.46</v>
      </c>
      <c r="I11" s="753" t="n">
        <v>2.827</v>
      </c>
      <c r="M11" s="748" t="n">
        <v>0</v>
      </c>
      <c r="N11" s="748" t="n">
        <v>7</v>
      </c>
      <c r="O11" s="748">
        <f>(Q11-1)*1/TAN(N11/180*PI())</f>
        <v/>
      </c>
      <c r="P11" s="748">
        <f>(Q11-1)*TAN(1.4*N11/180*PI())</f>
        <v/>
      </c>
      <c r="Q11" s="749">
        <f>(1+SIN(N11/180*PI()))/(1-SIN(N11/180*PI()))*EXP(PI()*TAN(N11/180*PI()))</f>
        <v/>
      </c>
    </row>
    <row r="12">
      <c r="A12" s="34" t="n">
        <v>1.2</v>
      </c>
      <c r="B12" s="748" t="n">
        <v>0.225</v>
      </c>
      <c r="C12" s="752" t="n">
        <v>0.319</v>
      </c>
      <c r="D12" s="752" t="n">
        <v>0.623</v>
      </c>
      <c r="E12" s="752" t="n">
        <v>2.22</v>
      </c>
      <c r="F12" s="748" t="n">
        <v>0.448</v>
      </c>
      <c r="G12" s="752" t="n">
        <v>0</v>
      </c>
      <c r="H12" s="752" t="n">
        <v>0.499</v>
      </c>
      <c r="I12" s="753" t="n">
        <v>2.628</v>
      </c>
      <c r="M12" s="748" t="n">
        <v>0</v>
      </c>
      <c r="N12" s="748" t="n">
        <v>8</v>
      </c>
      <c r="O12" s="748">
        <f>(Q12-1)*1/TAN(N12/180*PI())</f>
        <v/>
      </c>
      <c r="P12" s="748">
        <f>(Q12-1)*TAN(1.4*N12/180*PI())</f>
        <v/>
      </c>
      <c r="Q12" s="749">
        <f>(1+SIN(N12/180*PI()))/(1-SIN(N12/180*PI()))*EXP(PI()*TAN(N12/180*PI()))</f>
        <v/>
      </c>
    </row>
    <row r="13">
      <c r="A13" s="34" t="n">
        <v>1.3</v>
      </c>
      <c r="B13" s="748" t="n">
        <v>0.267</v>
      </c>
      <c r="C13" s="752" t="n">
        <v>0.305</v>
      </c>
      <c r="D13" s="752" t="n">
        <v>0.654</v>
      </c>
      <c r="E13" s="752" t="n">
        <v>2.113</v>
      </c>
      <c r="F13" s="748" t="n">
        <v>0.48</v>
      </c>
      <c r="G13" s="752" t="n">
        <v>0</v>
      </c>
      <c r="H13" s="752" t="n">
        <v>0.537</v>
      </c>
      <c r="I13" s="753" t="n">
        <v>2.468</v>
      </c>
      <c r="M13" s="748" t="n">
        <v>0</v>
      </c>
      <c r="N13" s="748" t="n">
        <v>9</v>
      </c>
      <c r="O13" s="748">
        <f>(Q13-1)*1/TAN(N13/180*PI())</f>
        <v/>
      </c>
      <c r="P13" s="748">
        <f>(Q13-1)*TAN(1.4*N13/180*PI())</f>
        <v/>
      </c>
      <c r="Q13" s="749">
        <f>(1+SIN(N13/180*PI()))/(1-SIN(N13/180*PI()))*EXP(PI()*TAN(N13/180*PI()))</f>
        <v/>
      </c>
    </row>
    <row r="14">
      <c r="A14" s="34" t="n">
        <v>1.4</v>
      </c>
      <c r="B14" s="748" t="n">
        <v>0.307</v>
      </c>
      <c r="C14" s="752" t="n">
        <v>0.292</v>
      </c>
      <c r="D14" s="752" t="n">
        <v>0.6850000000000001</v>
      </c>
      <c r="E14" s="752" t="n">
        <v>2.024</v>
      </c>
      <c r="F14" s="748" t="n">
        <v>0.51</v>
      </c>
      <c r="G14" s="752" t="n">
        <v>0</v>
      </c>
      <c r="H14" s="752" t="n">
        <v>0.574</v>
      </c>
      <c r="I14" s="753" t="n">
        <v>2.341</v>
      </c>
      <c r="M14" s="748" t="n">
        <v>0</v>
      </c>
      <c r="N14" s="748" t="n">
        <v>10</v>
      </c>
      <c r="O14" s="748">
        <f>(Q14-1)*1/TAN(N14/180*PI())</f>
        <v/>
      </c>
      <c r="P14" s="748">
        <f>(Q14-1)*TAN(1.4*N14/180*PI())</f>
        <v/>
      </c>
      <c r="Q14" s="749">
        <f>(1+SIN(N14/180*PI()))/(1-SIN(N14/180*PI()))*EXP(PI()*TAN(N14/180*PI()))</f>
        <v/>
      </c>
    </row>
    <row r="15">
      <c r="A15" s="34" t="n">
        <v>1.5</v>
      </c>
      <c r="B15" s="748" t="n">
        <v>0.344</v>
      </c>
      <c r="C15" s="752" t="n">
        <v>0.28</v>
      </c>
      <c r="D15" s="752" t="inlineStr">
        <is>
          <t>0,717</t>
        </is>
      </c>
      <c r="E15" s="752" t="n">
        <v>1.952</v>
      </c>
      <c r="F15" s="748" t="n">
        <v>0.538</v>
      </c>
      <c r="G15" s="752" t="n">
        <v>0</v>
      </c>
      <c r="H15" s="752" t="n">
        <v>0.61</v>
      </c>
      <c r="I15" s="753" t="n">
        <v>2.239</v>
      </c>
      <c r="M15" s="748" t="n">
        <v>0</v>
      </c>
      <c r="N15" s="748" t="n">
        <v>11</v>
      </c>
      <c r="O15" s="748">
        <f>(Q15-1)*1/TAN(N15/180*PI())</f>
        <v/>
      </c>
      <c r="P15" s="748">
        <f>(Q15-1)*TAN(1.4*N15/180*PI())</f>
        <v/>
      </c>
      <c r="Q15" s="749">
        <f>(1+SIN(N15/180*PI()))/(1-SIN(N15/180*PI()))*EXP(PI()*TAN(N15/180*PI()))</f>
        <v/>
      </c>
    </row>
    <row r="16">
      <c r="A16" s="34" t="n">
        <v>1.6</v>
      </c>
      <c r="B16" s="748" t="n">
        <v>0.377</v>
      </c>
      <c r="C16" s="752" t="n">
        <v>0.27</v>
      </c>
      <c r="D16" s="752" t="n">
        <v>0.748</v>
      </c>
      <c r="E16" s="752" t="n">
        <v>1.893</v>
      </c>
      <c r="F16" s="748" t="n">
        <v>0.5629999999999999</v>
      </c>
      <c r="G16" s="752" t="n">
        <v>0</v>
      </c>
      <c r="H16" s="752" t="n">
        <v>0.643</v>
      </c>
      <c r="I16" s="753" t="n">
        <v>2.159</v>
      </c>
      <c r="M16" s="748" t="n">
        <v>0</v>
      </c>
      <c r="N16" s="748" t="n">
        <v>12</v>
      </c>
      <c r="O16" s="748">
        <f>(Q16-1)*1/TAN(N16/180*PI())</f>
        <v/>
      </c>
      <c r="P16" s="748">
        <f>(Q16-1)*TAN(1.4*N16/180*PI())</f>
        <v/>
      </c>
      <c r="Q16" s="749">
        <f>(1+SIN(N16/180*PI()))/(1-SIN(N16/180*PI()))*EXP(PI()*TAN(N16/180*PI()))</f>
        <v/>
      </c>
    </row>
    <row r="17">
      <c r="A17" s="34" t="n">
        <v>1.7</v>
      </c>
      <c r="B17" s="748" t="n">
        <v>0.407</v>
      </c>
      <c r="C17" s="752" t="n">
        <v>0.262</v>
      </c>
      <c r="D17" s="752" t="n">
        <v>0.778</v>
      </c>
      <c r="E17" s="752" t="n">
        <v>1.845</v>
      </c>
      <c r="F17" s="748" t="n">
        <v>0.585</v>
      </c>
      <c r="G17" s="752" t="n">
        <v>0</v>
      </c>
      <c r="H17" s="752" t="n">
        <v>0.673</v>
      </c>
      <c r="I17" s="753" t="n">
        <v>2.098</v>
      </c>
      <c r="M17" s="748" t="n">
        <v>0</v>
      </c>
      <c r="N17" s="748" t="n">
        <v>13</v>
      </c>
      <c r="O17" s="748">
        <f>(Q17-1)*1/TAN(N17/180*PI())</f>
        <v/>
      </c>
      <c r="P17" s="748">
        <f>(Q17-1)*TAN(1.4*N17/180*PI())</f>
        <v/>
      </c>
      <c r="Q17" s="749">
        <f>(1+SIN(N17/180*PI()))/(1-SIN(N17/180*PI()))*EXP(PI()*TAN(N17/180*PI()))</f>
        <v/>
      </c>
    </row>
    <row r="18">
      <c r="A18" s="34" t="n">
        <v>1.8</v>
      </c>
      <c r="B18" s="748" t="n">
        <v>0.432</v>
      </c>
      <c r="C18" s="752" t="n">
        <v>0.256</v>
      </c>
      <c r="D18" s="752" t="n">
        <v>0.8070000000000001</v>
      </c>
      <c r="E18" s="752" t="n">
        <v>1.808</v>
      </c>
      <c r="F18" s="748" t="n">
        <v>0.604</v>
      </c>
      <c r="G18" s="752" t="n">
        <v>0</v>
      </c>
      <c r="H18" s="752" t="n">
        <v>0.701</v>
      </c>
      <c r="I18" s="753" t="n">
        <v>2.051</v>
      </c>
      <c r="M18" s="748" t="n">
        <v>0</v>
      </c>
      <c r="N18" s="748" t="n">
        <v>14</v>
      </c>
      <c r="O18" s="748">
        <f>(Q18-1)*1/TAN(N18/180*PI())</f>
        <v/>
      </c>
      <c r="P18" s="748">
        <f>(Q18-1)*TAN(1.4*N18/180*PI())</f>
        <v/>
      </c>
      <c r="Q18" s="749">
        <f>(1+SIN(N18/180*PI()))/(1-SIN(N18/180*PI()))*EXP(PI()*TAN(N18/180*PI()))</f>
        <v/>
      </c>
    </row>
    <row r="19">
      <c r="A19" s="34" t="n">
        <v>1.9</v>
      </c>
      <c r="B19" s="748" t="n">
        <v>0.453</v>
      </c>
      <c r="C19" s="752" t="n">
        <v>0.252</v>
      </c>
      <c r="D19" s="752" t="n">
        <v>0.834</v>
      </c>
      <c r="E19" s="752" t="n">
        <v>1.779</v>
      </c>
      <c r="F19" s="748" t="n">
        <v>0.62</v>
      </c>
      <c r="G19" s="752" t="n">
        <v>0</v>
      </c>
      <c r="H19" s="752" t="n">
        <v>0.726</v>
      </c>
      <c r="I19" s="753" t="n">
        <v>2.018</v>
      </c>
      <c r="M19" s="748">
        <f>(N19-15)^2/20</f>
        <v/>
      </c>
      <c r="N19" s="748" t="n">
        <v>15</v>
      </c>
      <c r="O19" s="748">
        <f>(Q19-1)*1/TAN(N19/180*PI())</f>
        <v/>
      </c>
      <c r="P19" s="748">
        <f>(Q19-1)*TAN(1.4*N19/180*PI())</f>
        <v/>
      </c>
      <c r="Q19" s="749">
        <f>(1+SIN(N19/180*PI()))/(1-SIN(N19/180*PI()))*EXP(PI()*TAN(N19/180*PI()))</f>
        <v/>
      </c>
    </row>
    <row r="20">
      <c r="A20" s="34" t="n">
        <v>2</v>
      </c>
      <c r="B20" s="748" t="n">
        <v>0.471</v>
      </c>
      <c r="C20" s="752" t="n">
        <v>0.249</v>
      </c>
      <c r="D20" s="752" t="n">
        <v>0.858</v>
      </c>
      <c r="E20" s="752" t="n">
        <v>1.759</v>
      </c>
      <c r="F20" s="748" t="n">
        <v>0.632</v>
      </c>
      <c r="G20" s="752" t="n">
        <v>0</v>
      </c>
      <c r="H20" s="752" t="n">
        <v>0.747</v>
      </c>
      <c r="I20" s="753" t="n">
        <v>1.994</v>
      </c>
      <c r="M20" s="748">
        <f>(N20-15)^2/20</f>
        <v/>
      </c>
      <c r="N20" s="748" t="n">
        <v>16</v>
      </c>
      <c r="O20" s="748">
        <f>(Q20-1)*1/TAN(N20/180*PI())</f>
        <v/>
      </c>
      <c r="P20" s="748">
        <f>(Q20-1)*TAN(1.4*N20/180*PI())</f>
        <v/>
      </c>
      <c r="Q20" s="749">
        <f>(1+SIN(N20/180*PI()))/(1-SIN(N20/180*PI()))*EXP(PI()*TAN(N20/180*PI()))</f>
        <v/>
      </c>
    </row>
    <row r="21">
      <c r="A21" s="34" t="n">
        <v>2.1</v>
      </c>
      <c r="B21" s="748" t="n">
        <v>0.484</v>
      </c>
      <c r="C21" s="752" t="n">
        <v>0.247</v>
      </c>
      <c r="D21" s="752" t="n">
        <v>0.88</v>
      </c>
      <c r="E21" s="752" t="n">
        <v>1.744</v>
      </c>
      <c r="F21" s="748" t="n">
        <v>0.642</v>
      </c>
      <c r="G21" s="752" t="n">
        <v>0</v>
      </c>
      <c r="H21" s="752" t="n">
        <v>0.765</v>
      </c>
      <c r="I21" s="753" t="n">
        <v>1.979</v>
      </c>
      <c r="M21" s="748">
        <f>(N21-15)^2/20</f>
        <v/>
      </c>
      <c r="N21" s="748" t="n">
        <v>17</v>
      </c>
      <c r="O21" s="748">
        <f>(Q21-1)*1/TAN(N21/180*PI())</f>
        <v/>
      </c>
      <c r="P21" s="748">
        <f>(Q21-1)*TAN(1.4*N21/180*PI())</f>
        <v/>
      </c>
      <c r="Q21" s="749">
        <f>(1+SIN(N21/180*PI()))/(1-SIN(N21/180*PI()))*EXP(PI()*TAN(N21/180*PI()))</f>
        <v/>
      </c>
    </row>
    <row r="22">
      <c r="A22" s="34" t="n">
        <v>2.2</v>
      </c>
      <c r="B22" s="748" t="n">
        <v>0.494</v>
      </c>
      <c r="C22" s="752" t="n">
        <v>0.246</v>
      </c>
      <c r="D22" s="752" t="n">
        <v>0.898</v>
      </c>
      <c r="E22" s="752" t="n">
        <v>1.735</v>
      </c>
      <c r="F22" s="748" t="n">
        <v>0.649</v>
      </c>
      <c r="G22" s="752" t="n">
        <v>0</v>
      </c>
      <c r="H22" s="752" t="n">
        <v>0.779</v>
      </c>
      <c r="I22" s="753" t="n">
        <v>1.97</v>
      </c>
      <c r="M22" s="748">
        <f>(N22-15)^2/20</f>
        <v/>
      </c>
      <c r="N22" s="748" t="n">
        <v>18</v>
      </c>
      <c r="O22" s="748">
        <f>(Q22-1)*1/TAN(N22/180*PI())</f>
        <v/>
      </c>
      <c r="P22" s="748">
        <f>(Q22-1)*TAN(1.4*N22/180*PI())</f>
        <v/>
      </c>
      <c r="Q22" s="749">
        <f>(1+SIN(N22/180*PI()))/(1-SIN(N22/180*PI()))*EXP(PI()*TAN(N22/180*PI()))</f>
        <v/>
      </c>
    </row>
    <row r="23">
      <c r="A23" s="34" t="n">
        <v>2.3</v>
      </c>
      <c r="B23" s="748" t="n">
        <v>0.501</v>
      </c>
      <c r="C23" s="752" t="n">
        <v>0.246</v>
      </c>
      <c r="D23" s="752" t="n">
        <v>0.913</v>
      </c>
      <c r="E23" s="752" t="n">
        <v>1.73</v>
      </c>
      <c r="F23" s="748" t="n">
        <v>0.653</v>
      </c>
      <c r="G23" s="752" t="n">
        <v>0</v>
      </c>
      <c r="H23" s="752" t="n">
        <v>0.789</v>
      </c>
      <c r="I23" s="753" t="n">
        <v>1.966</v>
      </c>
      <c r="M23" s="748">
        <f>(N23-15)^2/20</f>
        <v/>
      </c>
      <c r="N23" s="748" t="n">
        <v>19</v>
      </c>
      <c r="O23" s="748">
        <f>(Q23-1)*1/TAN(N23/180*PI())</f>
        <v/>
      </c>
      <c r="P23" s="748">
        <f>(Q23-1)*TAN(1.4*N23/180*PI())</f>
        <v/>
      </c>
      <c r="Q23" s="749">
        <f>(1+SIN(N23/180*PI()))/(1-SIN(N23/180*PI()))*EXP(PI()*TAN(N23/180*PI()))</f>
        <v/>
      </c>
    </row>
    <row r="24">
      <c r="A24" s="34" t="n">
        <v>2.4</v>
      </c>
      <c r="B24" s="748" t="n">
        <v>0.505</v>
      </c>
      <c r="C24" s="752" t="n">
        <v>0.246</v>
      </c>
      <c r="D24" s="752" t="n">
        <v>0.925</v>
      </c>
      <c r="E24" s="752" t="n">
        <v>1.728</v>
      </c>
      <c r="F24" s="748" t="n">
        <v>0.656</v>
      </c>
      <c r="G24" s="752" t="n">
        <v>0</v>
      </c>
      <c r="H24" s="752" t="n">
        <v>0.796</v>
      </c>
      <c r="I24" s="753" t="n">
        <v>1.965</v>
      </c>
      <c r="M24" s="748">
        <f>(N24-15)^2/20</f>
        <v/>
      </c>
      <c r="N24" s="748" t="n">
        <v>20</v>
      </c>
      <c r="O24" s="748">
        <f>(Q24-1)*1/TAN(N24/180*PI())</f>
        <v/>
      </c>
      <c r="P24" s="748">
        <f>(Q24-1)*TAN(1.4*N24/180*PI())</f>
        <v/>
      </c>
      <c r="Q24" s="749">
        <f>(1+SIN(N24/180*PI()))/(1-SIN(N24/180*PI()))*EXP(PI()*TAN(N24/180*PI()))</f>
        <v/>
      </c>
    </row>
    <row r="25">
      <c r="A25" s="34" t="n">
        <v>2.5</v>
      </c>
      <c r="B25" s="748" t="n">
        <v>0.508</v>
      </c>
      <c r="C25" s="752" t="n">
        <v>0.246</v>
      </c>
      <c r="D25" s="752" t="n">
        <v>0.9330000000000001</v>
      </c>
      <c r="E25" s="752" t="n">
        <v>1.728</v>
      </c>
      <c r="F25" s="748" t="n">
        <v>0.657</v>
      </c>
      <c r="G25" s="752" t="n">
        <v>0</v>
      </c>
      <c r="H25" s="752" t="n">
        <v>0.801</v>
      </c>
      <c r="I25" s="753" t="n">
        <v>1.967</v>
      </c>
      <c r="M25" s="748">
        <f>(N25-15)^2/20</f>
        <v/>
      </c>
      <c r="N25" s="748" t="n">
        <v>21</v>
      </c>
      <c r="O25" s="748">
        <f>(Q25-1)*1/TAN(N25/180*PI())</f>
        <v/>
      </c>
      <c r="P25" s="748">
        <f>(Q25-1)*TAN(1.4*N25/180*PI())</f>
        <v/>
      </c>
      <c r="Q25" s="749">
        <f>(1+SIN(N25/180*PI()))/(1-SIN(N25/180*PI()))*EXP(PI()*TAN(N25/180*PI()))</f>
        <v/>
      </c>
    </row>
    <row r="26">
      <c r="A26" s="34" t="n">
        <v>2.6</v>
      </c>
      <c r="B26" s="748" t="n">
        <v>0.509</v>
      </c>
      <c r="C26" s="752" t="n">
        <v>0.247</v>
      </c>
      <c r="D26" s="752" t="n">
        <v>0.9389999999999999</v>
      </c>
      <c r="E26" s="752" t="n">
        <v>1.729</v>
      </c>
      <c r="F26" s="748" t="n">
        <v>0.657</v>
      </c>
      <c r="G26" s="752" t="n">
        <v>0</v>
      </c>
      <c r="H26" s="752" t="n">
        <v>0.803</v>
      </c>
      <c r="I26" s="753" t="n">
        <v>1.971</v>
      </c>
      <c r="M26" s="748">
        <f>(N26-15)^2/20</f>
        <v/>
      </c>
      <c r="N26" s="748" t="n">
        <v>22</v>
      </c>
      <c r="O26" s="748">
        <f>(Q26-1)*1/TAN(N26/180*PI())</f>
        <v/>
      </c>
      <c r="P26" s="748">
        <f>(Q26-1)*TAN(1.4*N26/180*PI())</f>
        <v/>
      </c>
      <c r="Q26" s="749">
        <f>(1+SIN(N26/180*PI()))/(1-SIN(N26/180*PI()))*EXP(PI()*TAN(N26/180*PI()))</f>
        <v/>
      </c>
    </row>
    <row r="27">
      <c r="A27" s="34" t="n">
        <v>2.7</v>
      </c>
      <c r="B27" s="748" t="n">
        <v>0.509</v>
      </c>
      <c r="C27" s="752" t="n">
        <v>0.247</v>
      </c>
      <c r="D27" s="752" t="n">
        <v>0.9419999999999999</v>
      </c>
      <c r="E27" s="752" t="n">
        <v>1.732</v>
      </c>
      <c r="F27" s="748" t="n">
        <v>0.656</v>
      </c>
      <c r="G27" s="752" t="n">
        <v>0</v>
      </c>
      <c r="H27" s="752" t="n">
        <v>0.803</v>
      </c>
      <c r="I27" s="753" t="n">
        <v>1.975</v>
      </c>
      <c r="M27" s="748">
        <f>(N27-15)^2/20</f>
        <v/>
      </c>
      <c r="N27" s="748" t="n">
        <v>23</v>
      </c>
      <c r="O27" s="748">
        <f>(Q27-1)*1/TAN(N27/180*PI())</f>
        <v/>
      </c>
      <c r="P27" s="748">
        <f>(Q27-1)*TAN(1.4*N27/180*PI())</f>
        <v/>
      </c>
      <c r="Q27" s="749">
        <f>(1+SIN(N27/180*PI()))/(1-SIN(N27/180*PI()))*EXP(PI()*TAN(N27/180*PI()))</f>
        <v/>
      </c>
    </row>
    <row r="28">
      <c r="A28" s="34" t="n">
        <v>2.8</v>
      </c>
      <c r="B28" s="748" t="n">
        <v>0.507</v>
      </c>
      <c r="C28" s="752" t="n">
        <v>0.248</v>
      </c>
      <c r="D28" s="752" t="n">
        <v>0.944</v>
      </c>
      <c r="E28" s="752" t="n">
        <v>1.734</v>
      </c>
      <c r="F28" s="748" t="n">
        <v>0.655</v>
      </c>
      <c r="G28" s="752" t="n">
        <v>0</v>
      </c>
      <c r="H28" s="752" t="n">
        <v>0.802</v>
      </c>
      <c r="I28" s="753" t="n">
        <v>1.979</v>
      </c>
      <c r="M28" s="748">
        <f>(N28-15)^2/20</f>
        <v/>
      </c>
      <c r="N28" s="748" t="n">
        <v>24</v>
      </c>
      <c r="O28" s="748">
        <f>(Q28-1)*1/TAN(N28/180*PI())</f>
        <v/>
      </c>
      <c r="P28" s="748">
        <f>(Q28-1)*TAN(1.4*N28/180*PI())</f>
        <v/>
      </c>
      <c r="Q28" s="749">
        <f>(1+SIN(N28/180*PI()))/(1-SIN(N28/180*PI()))*EXP(PI()*TAN(N28/180*PI()))</f>
        <v/>
      </c>
    </row>
    <row r="29">
      <c r="A29" s="34" t="n">
        <v>2.9</v>
      </c>
      <c r="B29" s="748" t="n">
        <v>0.506</v>
      </c>
      <c r="C29" s="752" t="n">
        <v>0.248</v>
      </c>
      <c r="D29" s="752" t="n">
        <v>0.9429999999999999</v>
      </c>
      <c r="E29" s="752" t="n">
        <v>1.737</v>
      </c>
      <c r="F29" s="748" t="n">
        <v>0.653</v>
      </c>
      <c r="G29" s="752" t="n">
        <v>0</v>
      </c>
      <c r="H29" s="752" t="n">
        <v>0.8</v>
      </c>
      <c r="I29" s="753" t="n">
        <v>1.984</v>
      </c>
      <c r="M29" s="748">
        <f>(N29-15)^2/20</f>
        <v/>
      </c>
      <c r="N29" s="748" t="n">
        <v>25</v>
      </c>
      <c r="O29" s="748">
        <f>(Q29-1)*1/TAN(N29/180*PI())</f>
        <v/>
      </c>
      <c r="P29" s="748">
        <f>(Q29-1)*TAN(1.4*N29/180*PI())</f>
        <v/>
      </c>
      <c r="Q29" s="749">
        <f>(1+SIN(N29/180*PI()))/(1-SIN(N29/180*PI()))*EXP(PI()*TAN(N29/180*PI()))</f>
        <v/>
      </c>
    </row>
    <row r="30">
      <c r="A30" s="34" t="n">
        <v>3</v>
      </c>
      <c r="B30" s="748" t="n">
        <v>0.504</v>
      </c>
      <c r="C30" s="752" t="n">
        <v>0.249</v>
      </c>
      <c r="D30" s="752" t="n">
        <v>0.9429999999999999</v>
      </c>
      <c r="E30" s="752" t="n">
        <v>1.74</v>
      </c>
      <c r="F30" s="748" t="n">
        <v>0.652</v>
      </c>
      <c r="G30" s="752" t="n">
        <v>0</v>
      </c>
      <c r="H30" s="752" t="n">
        <v>0.798</v>
      </c>
      <c r="I30" s="753" t="n">
        <v>1.988</v>
      </c>
      <c r="M30" s="748">
        <f>(N30-15)^2/20</f>
        <v/>
      </c>
      <c r="N30" s="748" t="n">
        <v>26</v>
      </c>
      <c r="O30" s="748">
        <f>(Q30-1)*1/TAN(N30/180*PI())</f>
        <v/>
      </c>
      <c r="P30" s="748">
        <f>(Q30-1)*TAN(1.4*N30/180*PI())</f>
        <v/>
      </c>
      <c r="Q30" s="749">
        <f>(1+SIN(N30/180*PI()))/(1-SIN(N30/180*PI()))*EXP(PI()*TAN(N30/180*PI()))</f>
        <v/>
      </c>
    </row>
    <row r="31">
      <c r="A31" s="34" t="n">
        <v>3.1</v>
      </c>
      <c r="B31" s="748" t="n">
        <v>0.504</v>
      </c>
      <c r="C31" s="752" t="n">
        <v>0.249</v>
      </c>
      <c r="D31" s="752" t="n">
        <v>0.9429999999999999</v>
      </c>
      <c r="E31" s="752" t="n">
        <v>1.74</v>
      </c>
      <c r="F31" s="748" t="n">
        <v>0.652</v>
      </c>
      <c r="G31" s="752" t="n">
        <v>0</v>
      </c>
      <c r="H31" s="752" t="n">
        <v>0.798</v>
      </c>
      <c r="I31" s="753" t="n">
        <v>1.988</v>
      </c>
      <c r="M31" s="748">
        <f>(N31-15)^2/20</f>
        <v/>
      </c>
      <c r="N31" s="748" t="n">
        <v>27</v>
      </c>
      <c r="O31" s="748">
        <f>(Q31-1)*1/TAN(N31/180*PI())</f>
        <v/>
      </c>
      <c r="P31" s="748">
        <f>(Q31-1)*TAN(1.4*N31/180*PI())</f>
        <v/>
      </c>
      <c r="Q31" s="749">
        <f>(1+SIN(N31/180*PI()))/(1-SIN(N31/180*PI()))*EXP(PI()*TAN(N31/180*PI()))</f>
        <v/>
      </c>
    </row>
    <row r="32">
      <c r="A32" s="34" t="n">
        <v>3.2</v>
      </c>
      <c r="B32" s="748" t="n">
        <v>0.501</v>
      </c>
      <c r="C32" s="752" t="n">
        <v>0.249</v>
      </c>
      <c r="D32" s="752" t="n">
        <v>0.9389999999999999</v>
      </c>
      <c r="E32" s="752" t="n">
        <v>1.745</v>
      </c>
      <c r="F32" s="748" t="n">
        <v>0.649</v>
      </c>
      <c r="G32" s="752" t="n">
        <v>0</v>
      </c>
      <c r="H32" s="752" t="n">
        <v>0.793</v>
      </c>
      <c r="I32" s="753" t="n">
        <v>1.994</v>
      </c>
      <c r="M32" s="748">
        <f>(N32-15)^2/20</f>
        <v/>
      </c>
      <c r="N32" s="748" t="n">
        <v>28</v>
      </c>
      <c r="O32" s="748">
        <f>(Q32-1)*1/TAN(N32/180*PI())</f>
        <v/>
      </c>
      <c r="P32" s="748">
        <f>(Q32-1)*TAN(1.4*N32/180*PI())</f>
        <v/>
      </c>
      <c r="Q32" s="749">
        <f>(1+SIN(N32/180*PI()))/(1-SIN(N32/180*PI()))*EXP(PI()*TAN(N32/180*PI()))</f>
        <v/>
      </c>
    </row>
    <row r="33">
      <c r="A33" s="34" t="n">
        <v>3.3</v>
      </c>
      <c r="B33" s="748" t="n">
        <v>0.501</v>
      </c>
      <c r="C33" s="752" t="n">
        <v>0.249</v>
      </c>
      <c r="D33" s="752" t="n">
        <v>0.9389999999999999</v>
      </c>
      <c r="E33" s="752" t="n">
        <v>1.745</v>
      </c>
      <c r="F33" s="748" t="n">
        <v>0.649</v>
      </c>
      <c r="G33" s="752" t="n">
        <v>0</v>
      </c>
      <c r="H33" s="752" t="n">
        <v>0.793</v>
      </c>
      <c r="I33" s="753" t="n">
        <v>1.994</v>
      </c>
      <c r="M33" s="748">
        <f>(N33-15)^2/20</f>
        <v/>
      </c>
      <c r="N33" s="748" t="n">
        <v>29</v>
      </c>
      <c r="O33" s="748">
        <f>(Q33-1)*1/TAN(N33/180*PI())</f>
        <v/>
      </c>
      <c r="P33" s="748">
        <f>(Q33-1)*TAN(1.4*N33/180*PI())</f>
        <v/>
      </c>
      <c r="Q33" s="749">
        <f>(1+SIN(N33/180*PI()))/(1-SIN(N33/180*PI()))*EXP(PI()*TAN(N33/180*PI()))</f>
        <v/>
      </c>
    </row>
    <row r="34">
      <c r="A34" s="34" t="n">
        <v>3.4</v>
      </c>
      <c r="B34" s="748" t="n">
        <v>0.498</v>
      </c>
      <c r="C34" s="752" t="n">
        <v>0.25</v>
      </c>
      <c r="D34" s="752" t="n">
        <v>0.944</v>
      </c>
      <c r="E34" s="752" t="n">
        <v>1.748</v>
      </c>
      <c r="F34" s="748" t="n">
        <v>0.647</v>
      </c>
      <c r="G34" s="752" t="n">
        <v>0</v>
      </c>
      <c r="H34" s="752" t="n">
        <v>0.79</v>
      </c>
      <c r="I34" s="753" t="n">
        <v>1.998</v>
      </c>
      <c r="M34" s="748">
        <f>(N34-15)^2/20</f>
        <v/>
      </c>
      <c r="N34" s="748" t="n">
        <v>30</v>
      </c>
      <c r="O34" s="748">
        <f>(Q34-1)*1/TAN(N34/180*PI())</f>
        <v/>
      </c>
      <c r="P34" s="748">
        <f>(Q34-1)*TAN(1.4*N34/180*PI())</f>
        <v/>
      </c>
      <c r="Q34" s="749">
        <f>(1+SIN(N34/180*PI()))/(1-SIN(N34/180*PI()))*EXP(PI()*TAN(N34/180*PI()))</f>
        <v/>
      </c>
    </row>
    <row r="35">
      <c r="A35" s="34" t="n">
        <v>3.5</v>
      </c>
      <c r="B35" s="748" t="n">
        <v>0.498</v>
      </c>
      <c r="C35" s="752" t="n">
        <v>0.25</v>
      </c>
      <c r="D35" s="752" t="n">
        <v>0.944</v>
      </c>
      <c r="E35" s="752" t="n">
        <v>1.748</v>
      </c>
      <c r="F35" s="748" t="n">
        <v>0.647</v>
      </c>
      <c r="G35" s="752" t="n">
        <v>0</v>
      </c>
      <c r="H35" s="752" t="n">
        <v>0.79</v>
      </c>
      <c r="I35" s="753" t="n">
        <v>1.998</v>
      </c>
      <c r="M35" s="748">
        <f>(N35-15)^2/20</f>
        <v/>
      </c>
      <c r="N35" s="748" t="n">
        <v>31</v>
      </c>
      <c r="O35" s="748">
        <f>(Q35-1)*1/TAN(N35/180*PI())</f>
        <v/>
      </c>
      <c r="P35" s="748">
        <f>(Q35-1)*TAN(1.4*N35/180*PI())</f>
        <v/>
      </c>
      <c r="Q35" s="749">
        <f>(1+SIN(N35/180*PI()))/(1-SIN(N35/180*PI()))*EXP(PI()*TAN(N35/180*PI()))</f>
        <v/>
      </c>
    </row>
    <row r="36">
      <c r="A36" s="34" t="n">
        <v>3.6</v>
      </c>
      <c r="B36" s="748" t="n">
        <v>0.496</v>
      </c>
      <c r="C36" s="752" t="n">
        <v>0.25</v>
      </c>
      <c r="D36" s="752" t="n">
        <v>0.9320000000000001</v>
      </c>
      <c r="E36" s="752" t="n">
        <v>1.75</v>
      </c>
      <c r="F36" s="748" t="n">
        <v>0.645</v>
      </c>
      <c r="G36" s="752" t="n">
        <v>0</v>
      </c>
      <c r="H36" s="752" t="n">
        <v>0.787</v>
      </c>
      <c r="I36" s="753" t="n">
        <v>2.001</v>
      </c>
      <c r="M36" s="748">
        <f>(N36-15)^2/20</f>
        <v/>
      </c>
      <c r="N36" s="748" t="n">
        <v>32</v>
      </c>
      <c r="O36" s="748">
        <f>(Q36-1)*1/TAN(N36/180*PI())</f>
        <v/>
      </c>
      <c r="P36" s="748">
        <f>(Q36-1)*TAN(1.4*N36/180*PI())</f>
        <v/>
      </c>
      <c r="Q36" s="749">
        <f>(1+SIN(N36/180*PI()))/(1-SIN(N36/180*PI()))*EXP(PI()*TAN(N36/180*PI()))</f>
        <v/>
      </c>
    </row>
    <row r="37">
      <c r="A37" s="34" t="n">
        <v>3.7</v>
      </c>
      <c r="B37" s="748" t="n">
        <v>0.496</v>
      </c>
      <c r="C37" s="752" t="n">
        <v>0.25</v>
      </c>
      <c r="D37" s="752" t="n">
        <v>0.9320000000000001</v>
      </c>
      <c r="E37" s="752" t="n">
        <v>1.75</v>
      </c>
      <c r="F37" s="748" t="n">
        <v>0.645</v>
      </c>
      <c r="G37" s="752" t="n">
        <v>0</v>
      </c>
      <c r="H37" s="752" t="n">
        <v>0.787</v>
      </c>
      <c r="I37" s="753" t="n">
        <v>2.001</v>
      </c>
      <c r="M37" s="748">
        <f>(N37-15)^2/20</f>
        <v/>
      </c>
      <c r="N37" s="748" t="n">
        <v>33</v>
      </c>
      <c r="O37" s="748">
        <f>(Q37-1)*1/TAN(N37/180*PI())</f>
        <v/>
      </c>
      <c r="P37" s="748">
        <f>(Q37-1)*TAN(1.4*N37/180*PI())</f>
        <v/>
      </c>
      <c r="Q37" s="749">
        <f>(1+SIN(N37/180*PI()))/(1-SIN(N37/180*PI()))*EXP(PI()*TAN(N37/180*PI()))</f>
        <v/>
      </c>
    </row>
    <row r="38">
      <c r="A38" s="34" t="n">
        <v>3.8</v>
      </c>
      <c r="B38" s="748" t="n">
        <v>0.495</v>
      </c>
      <c r="C38" s="752" t="n">
        <v>0.25</v>
      </c>
      <c r="D38" s="752" t="n">
        <v>0.93</v>
      </c>
      <c r="E38" s="752" t="n">
        <v>1.751</v>
      </c>
      <c r="F38" s="748" t="n">
        <v>0.645</v>
      </c>
      <c r="G38" s="752" t="n">
        <v>0</v>
      </c>
      <c r="H38" s="752" t="n">
        <v>0.786</v>
      </c>
      <c r="I38" s="753" t="n">
        <v>2.001</v>
      </c>
      <c r="M38" s="748">
        <f>(N38-15)^2/20</f>
        <v/>
      </c>
      <c r="N38" s="748" t="n">
        <v>34</v>
      </c>
      <c r="O38" s="748">
        <f>(Q38-1)*1/TAN(N38/180*PI())</f>
        <v/>
      </c>
      <c r="P38" s="748">
        <f>(Q38-1)*TAN(1.4*N38/180*PI())</f>
        <v/>
      </c>
      <c r="Q38" s="749">
        <f>(1+SIN(N38/180*PI()))/(1-SIN(N38/180*PI()))*EXP(PI()*TAN(N38/180*PI()))</f>
        <v/>
      </c>
    </row>
    <row r="39">
      <c r="A39" s="34" t="n">
        <v>3.9</v>
      </c>
      <c r="B39" s="748" t="n">
        <v>0.495</v>
      </c>
      <c r="C39" s="752" t="n">
        <v>0.25</v>
      </c>
      <c r="D39" s="752" t="n">
        <v>0.93</v>
      </c>
      <c r="E39" s="752" t="n">
        <v>1.751</v>
      </c>
      <c r="F39" s="748" t="n">
        <v>0.645</v>
      </c>
      <c r="G39" s="752" t="n">
        <v>0</v>
      </c>
      <c r="H39" s="752" t="n">
        <v>0.786</v>
      </c>
      <c r="I39" s="753" t="n">
        <v>2.001</v>
      </c>
      <c r="M39" s="748">
        <f>(N39-15)^2/20</f>
        <v/>
      </c>
      <c r="N39" s="748" t="n">
        <v>35</v>
      </c>
      <c r="O39" s="748">
        <f>(Q39-1)*1/TAN(N39/180*PI())</f>
        <v/>
      </c>
      <c r="P39" s="748">
        <f>(Q39-1)*TAN(1.4*N39/180*PI())</f>
        <v/>
      </c>
      <c r="Q39" s="749">
        <f>(1+SIN(N39/180*PI()))/(1-SIN(N39/180*PI()))*EXP(PI()*TAN(N39/180*PI()))</f>
        <v/>
      </c>
    </row>
    <row r="40">
      <c r="A40" s="34" t="n">
        <v>4</v>
      </c>
      <c r="B40" s="748" t="n">
        <v>0.495</v>
      </c>
      <c r="C40" s="752" t="n">
        <v>0.25</v>
      </c>
      <c r="D40" s="752" t="n">
        <v>0.928</v>
      </c>
      <c r="E40" s="752" t="n">
        <v>1.751</v>
      </c>
      <c r="F40" s="748" t="n">
        <v>0.644</v>
      </c>
      <c r="G40" s="752" t="n">
        <v>0</v>
      </c>
      <c r="H40" s="752" t="n">
        <v>0.785</v>
      </c>
      <c r="I40" s="753" t="n">
        <v>2.002</v>
      </c>
      <c r="M40" s="748">
        <f>(N40-15)^2/20</f>
        <v/>
      </c>
      <c r="N40" s="748" t="n">
        <v>36</v>
      </c>
      <c r="O40" s="748">
        <f>(Q40-1)*1/TAN(N40/180*PI())</f>
        <v/>
      </c>
      <c r="P40" s="748">
        <f>(Q40-1)*TAN(1.4*N40/180*PI())</f>
        <v/>
      </c>
      <c r="Q40" s="749">
        <f>(1+SIN(N40/180*PI()))/(1-SIN(N40/180*PI()))*EXP(PI()*TAN(N40/180*PI()))</f>
        <v/>
      </c>
    </row>
    <row r="41">
      <c r="A41" s="34" t="n">
        <v>4.1</v>
      </c>
      <c r="B41" s="748" t="n">
        <v>0.495</v>
      </c>
      <c r="C41" s="752" t="n">
        <v>0.25</v>
      </c>
      <c r="D41" s="752" t="n">
        <v>0.928</v>
      </c>
      <c r="E41" s="752" t="n">
        <v>1.751</v>
      </c>
      <c r="F41" s="748" t="n">
        <v>0.644</v>
      </c>
      <c r="G41" s="752" t="n">
        <v>0</v>
      </c>
      <c r="H41" s="752" t="n">
        <v>0.785</v>
      </c>
      <c r="I41" s="753" t="n">
        <v>2.002</v>
      </c>
      <c r="M41" s="748">
        <f>(N41-15)^2/20</f>
        <v/>
      </c>
      <c r="N41" s="748" t="n">
        <v>37</v>
      </c>
      <c r="O41" s="748">
        <f>(Q41-1)*1/TAN(N41/180*PI())</f>
        <v/>
      </c>
      <c r="P41" s="748">
        <f>(Q41-1)*TAN(1.4*N41/180*PI())</f>
        <v/>
      </c>
      <c r="Q41" s="749">
        <f>(1+SIN(N41/180*PI()))/(1-SIN(N41/180*PI()))*EXP(PI()*TAN(N41/180*PI()))</f>
        <v/>
      </c>
    </row>
    <row r="42">
      <c r="A42" s="34" t="n">
        <v>4.2</v>
      </c>
      <c r="B42" s="748" t="n">
        <v>0.495</v>
      </c>
      <c r="C42" s="752" t="n">
        <v>0.25</v>
      </c>
      <c r="D42" s="752" t="n">
        <v>0.928</v>
      </c>
      <c r="E42" s="752" t="n">
        <v>1.751</v>
      </c>
      <c r="F42" s="748" t="n">
        <v>0.644</v>
      </c>
      <c r="G42" s="752" t="n">
        <v>0</v>
      </c>
      <c r="H42" s="752" t="n">
        <v>0.785</v>
      </c>
      <c r="I42" s="753" t="n">
        <v>2.001</v>
      </c>
      <c r="M42" s="748">
        <f>(N42-15)^2/20</f>
        <v/>
      </c>
      <c r="N42" s="748" t="n">
        <v>38</v>
      </c>
      <c r="O42" s="748">
        <f>(Q42-1)*1/TAN(N42/180*PI())</f>
        <v/>
      </c>
      <c r="P42" s="748">
        <f>(Q42-1)*TAN(1.4*N42/180*PI())</f>
        <v/>
      </c>
      <c r="Q42" s="749">
        <f>(1+SIN(N42/180*PI()))/(1-SIN(N42/180*PI()))*EXP(PI()*TAN(N42/180*PI()))</f>
        <v/>
      </c>
    </row>
    <row r="43">
      <c r="A43" s="34" t="n">
        <v>4.3</v>
      </c>
      <c r="B43" s="748" t="n">
        <v>0.495</v>
      </c>
      <c r="C43" s="752" t="n">
        <v>0.25</v>
      </c>
      <c r="D43" s="752" t="n">
        <v>0.928</v>
      </c>
      <c r="E43" s="752" t="n">
        <v>1.751</v>
      </c>
      <c r="F43" s="748" t="n">
        <v>0.644</v>
      </c>
      <c r="G43" s="752" t="n">
        <v>0</v>
      </c>
      <c r="H43" s="752" t="n">
        <v>0.785</v>
      </c>
      <c r="I43" s="753" t="n">
        <v>2.001</v>
      </c>
      <c r="M43" s="748">
        <f>(N43-15)^2/20</f>
        <v/>
      </c>
      <c r="N43" s="748" t="n">
        <v>39</v>
      </c>
      <c r="O43" s="748">
        <f>(Q43-1)*1/TAN(N43/180*PI())</f>
        <v/>
      </c>
      <c r="P43" s="748">
        <f>(Q43-1)*TAN(1.4*N43/180*PI())</f>
        <v/>
      </c>
      <c r="Q43" s="749">
        <f>(1+SIN(N43/180*PI()))/(1-SIN(N43/180*PI()))*EXP(PI()*TAN(N43/180*PI()))</f>
        <v/>
      </c>
    </row>
    <row r="44">
      <c r="A44" s="34" t="n">
        <v>4.4</v>
      </c>
      <c r="B44" s="748" t="n">
        <v>0.495</v>
      </c>
      <c r="C44" s="752" t="n">
        <v>0.25</v>
      </c>
      <c r="D44" s="752" t="n">
        <v>0.927</v>
      </c>
      <c r="E44" s="752" t="n">
        <v>1.751</v>
      </c>
      <c r="F44" s="748" t="n">
        <v>0.644</v>
      </c>
      <c r="G44" s="752" t="n">
        <v>0</v>
      </c>
      <c r="H44" s="752" t="n">
        <v>0.785</v>
      </c>
      <c r="I44" s="753" t="n">
        <v>2.001</v>
      </c>
      <c r="M44" s="754">
        <f>(N44-15)^2/20</f>
        <v/>
      </c>
      <c r="N44" s="754" t="n">
        <v>40</v>
      </c>
      <c r="O44" s="754">
        <f>(Q44-1)*1/TAN(N44/180*PI())</f>
        <v/>
      </c>
      <c r="P44" s="754">
        <f>(Q44-1)*TAN(1.4*N44/180*PI())</f>
        <v/>
      </c>
      <c r="Q44" s="755">
        <f>(1+SIN(N44/180*PI()))/(1-SIN(N44/180*PI()))*EXP(PI()*TAN(N44/180*PI()))</f>
        <v/>
      </c>
    </row>
    <row r="45">
      <c r="A45" s="34" t="n">
        <v>4.5</v>
      </c>
      <c r="B45" s="748" t="n">
        <v>0.495</v>
      </c>
      <c r="C45" s="752" t="n">
        <v>0.25</v>
      </c>
      <c r="D45" s="752" t="n">
        <v>0.927</v>
      </c>
      <c r="E45" s="752" t="n">
        <v>1.751</v>
      </c>
      <c r="F45" s="748" t="n">
        <v>0.644</v>
      </c>
      <c r="G45" s="752" t="n">
        <v>0</v>
      </c>
      <c r="H45" s="752" t="n">
        <v>0.785</v>
      </c>
      <c r="I45" s="753" t="n">
        <v>2.001</v>
      </c>
    </row>
    <row r="46">
      <c r="A46" s="34" t="n">
        <v>4.6</v>
      </c>
      <c r="B46" s="748" t="n">
        <v>0.495</v>
      </c>
      <c r="C46" s="752" t="n">
        <v>0.25</v>
      </c>
      <c r="D46" s="752" t="n">
        <v>0.927</v>
      </c>
      <c r="E46" s="752" t="n">
        <v>1.75</v>
      </c>
      <c r="F46" s="748" t="n">
        <v>0.645</v>
      </c>
      <c r="G46" s="752" t="n">
        <v>0</v>
      </c>
      <c r="H46" s="752" t="n">
        <v>0.785</v>
      </c>
      <c r="I46" s="753" t="n">
        <v>2</v>
      </c>
    </row>
    <row r="47">
      <c r="A47" s="34" t="n">
        <v>4.7</v>
      </c>
      <c r="B47" s="748" t="n">
        <v>0.495</v>
      </c>
      <c r="C47" s="752" t="n">
        <v>0.25</v>
      </c>
      <c r="D47" s="752" t="n">
        <v>0.927</v>
      </c>
      <c r="E47" s="752" t="n">
        <v>1.75</v>
      </c>
      <c r="F47" s="748" t="n">
        <v>0.645</v>
      </c>
      <c r="G47" s="752" t="n">
        <v>0</v>
      </c>
      <c r="H47" s="752" t="n">
        <v>0.785</v>
      </c>
      <c r="I47" s="753" t="n">
        <v>2</v>
      </c>
    </row>
    <row r="48">
      <c r="A48" s="34" t="n">
        <v>4.8</v>
      </c>
      <c r="B48" s="748" t="n">
        <v>0.495</v>
      </c>
      <c r="C48" s="752" t="n">
        <v>0.25</v>
      </c>
      <c r="D48" s="752" t="n">
        <v>0.928</v>
      </c>
      <c r="E48" s="752" t="n">
        <v>1.75</v>
      </c>
      <c r="F48" s="748" t="n">
        <v>0.645</v>
      </c>
      <c r="G48" s="752" t="n">
        <v>0</v>
      </c>
      <c r="H48" s="752" t="n">
        <v>0.785</v>
      </c>
      <c r="I48" s="753" t="n">
        <v>2</v>
      </c>
    </row>
    <row r="49">
      <c r="A49" s="34" t="n">
        <v>4.9</v>
      </c>
      <c r="B49" s="748" t="n">
        <v>0.495</v>
      </c>
      <c r="C49" s="752" t="n">
        <v>0.25</v>
      </c>
      <c r="D49" s="752" t="n">
        <v>0.928</v>
      </c>
      <c r="E49" s="752" t="n">
        <v>1.75</v>
      </c>
      <c r="F49" s="748" t="n">
        <v>0.645</v>
      </c>
      <c r="G49" s="752" t="n">
        <v>0</v>
      </c>
      <c r="H49" s="752" t="n">
        <v>0.785</v>
      </c>
      <c r="I49" s="753" t="n">
        <v>2</v>
      </c>
    </row>
    <row r="50">
      <c r="A50" s="36" t="n">
        <v>5</v>
      </c>
      <c r="B50" s="754" t="n">
        <v>0.495</v>
      </c>
      <c r="C50" s="756" t="n">
        <v>0.25</v>
      </c>
      <c r="D50" s="756" t="n">
        <v>0.928</v>
      </c>
      <c r="E50" s="756" t="n">
        <v>1.75</v>
      </c>
      <c r="F50" s="754" t="n">
        <v>0.645</v>
      </c>
      <c r="G50" s="756" t="n">
        <v>0</v>
      </c>
      <c r="H50" s="756" t="n">
        <v>0.785</v>
      </c>
      <c r="I50" s="757" t="n">
        <v>2</v>
      </c>
    </row>
  </sheetData>
  <pageMargins left="0.75" right="0.75" top="1" bottom="1" header="0.512" footer="0.512"/>
</worksheet>
</file>

<file path=xl/worksheets/sheet11.xml><?xml version="1.0" encoding="utf-8"?>
<worksheet xmlns="http://schemas.openxmlformats.org/spreadsheetml/2006/main">
  <sheetPr>
    <outlinePr summaryBelow="1" summaryRight="1"/>
    <pageSetUpPr/>
  </sheetPr>
  <dimension ref="H18:R43"/>
  <sheetViews>
    <sheetView topLeftCell="A10" workbookViewId="0">
      <selection activeCell="P44" sqref="P44"/>
    </sheetView>
  </sheetViews>
  <sheetFormatPr baseColWidth="8" defaultRowHeight="13.5"/>
  <sheetData>
    <row r="18">
      <c r="H18" s="32" t="n">
        <v>0.35</v>
      </c>
      <c r="I18" s="32" t="n">
        <v>0.6</v>
      </c>
      <c r="J18" s="32">
        <f>+H18*I18*24</f>
        <v/>
      </c>
      <c r="K18" s="32" t="n">
        <v>7.5</v>
      </c>
      <c r="L18" s="32">
        <f>+J18*K18</f>
        <v/>
      </c>
      <c r="N18" s="32" t="n">
        <v>1</v>
      </c>
      <c r="O18" s="32" t="n">
        <v>1</v>
      </c>
      <c r="P18" s="32">
        <f>+I18+0.08+0.25</f>
        <v/>
      </c>
      <c r="Q18" s="32">
        <f>+N18*O18*P18*20</f>
        <v/>
      </c>
      <c r="R18" s="32">
        <f>+M18-Q18</f>
        <v/>
      </c>
    </row>
    <row r="19">
      <c r="H19" s="32" t="n">
        <v>0.4</v>
      </c>
      <c r="I19" s="32" t="n">
        <v>0.6</v>
      </c>
      <c r="J19" s="32">
        <f>+H19*I19*24</f>
        <v/>
      </c>
      <c r="K19" s="32" t="n">
        <v>7.5</v>
      </c>
      <c r="L19" s="32">
        <f>+J19*K19</f>
        <v/>
      </c>
      <c r="M19" s="32">
        <f>+L$18-L19</f>
        <v/>
      </c>
      <c r="N19" s="32" t="n">
        <v>1</v>
      </c>
      <c r="O19" s="32" t="n">
        <v>1</v>
      </c>
      <c r="P19" s="32">
        <f>+I19+0.08+0.25</f>
        <v/>
      </c>
      <c r="Q19" s="32">
        <f>+N19*O19*P19*20</f>
        <v/>
      </c>
      <c r="R19" s="32">
        <f>+M19-Q19</f>
        <v/>
      </c>
    </row>
    <row r="20">
      <c r="H20" s="32" t="n">
        <v>0.45</v>
      </c>
      <c r="I20" s="32" t="n">
        <v>0.6</v>
      </c>
      <c r="J20" s="32">
        <f>+H20*I20*24</f>
        <v/>
      </c>
      <c r="K20" s="32" t="n">
        <v>7.5</v>
      </c>
      <c r="L20" s="32">
        <f>+J20*K20</f>
        <v/>
      </c>
      <c r="M20" s="32">
        <f>+L$18-L20</f>
        <v/>
      </c>
      <c r="N20" s="32" t="n">
        <v>1</v>
      </c>
      <c r="O20" s="32" t="n">
        <v>1</v>
      </c>
      <c r="P20" s="32">
        <f>+I20+0.08+0.25</f>
        <v/>
      </c>
      <c r="Q20" s="32">
        <f>+N20*O20*P20*20</f>
        <v/>
      </c>
      <c r="R20" s="32">
        <f>+M20-Q20</f>
        <v/>
      </c>
    </row>
    <row r="21">
      <c r="H21" s="32" t="n">
        <v>0.5</v>
      </c>
      <c r="I21" s="32" t="n">
        <v>0.6</v>
      </c>
      <c r="J21" s="32">
        <f>+H21*I21*24</f>
        <v/>
      </c>
      <c r="K21" s="32" t="n">
        <v>7.5</v>
      </c>
      <c r="L21" s="32">
        <f>+J21*K21</f>
        <v/>
      </c>
      <c r="M21" s="32">
        <f>+L$18-L21</f>
        <v/>
      </c>
      <c r="N21" s="32" t="n">
        <v>1</v>
      </c>
      <c r="O21" s="32" t="n">
        <v>1</v>
      </c>
      <c r="P21" s="32">
        <f>+I21+0.08+0.25</f>
        <v/>
      </c>
      <c r="Q21" s="32">
        <f>+N21*O21*P21*20</f>
        <v/>
      </c>
      <c r="R21" s="32">
        <f>+M21-Q21</f>
        <v/>
      </c>
    </row>
    <row r="22">
      <c r="K22" s="32" t="n">
        <v>7.5</v>
      </c>
      <c r="M22" s="32">
        <f>+L$18-L22</f>
        <v/>
      </c>
      <c r="N22" s="32" t="n">
        <v>1</v>
      </c>
      <c r="O22" s="32" t="n">
        <v>1</v>
      </c>
      <c r="P22" s="32">
        <f>+I22+0.08+0.25</f>
        <v/>
      </c>
      <c r="Q22" s="32">
        <f>+N22*O22*P22*20</f>
        <v/>
      </c>
      <c r="R22" s="32">
        <f>+M22-Q22</f>
        <v/>
      </c>
    </row>
    <row r="23">
      <c r="H23" s="32" t="n">
        <v>0.35</v>
      </c>
      <c r="I23" s="32" t="n">
        <v>0.65</v>
      </c>
      <c r="J23" s="32">
        <f>+H23*I23*24</f>
        <v/>
      </c>
      <c r="K23" s="32" t="n">
        <v>7.5</v>
      </c>
      <c r="L23" s="32">
        <f>+J23*K23</f>
        <v/>
      </c>
      <c r="M23" s="32">
        <f>+L$18-L23</f>
        <v/>
      </c>
      <c r="N23" s="32" t="n">
        <v>1</v>
      </c>
      <c r="O23" s="32" t="n">
        <v>1</v>
      </c>
      <c r="P23" s="32">
        <f>+I23+0.08+0.25</f>
        <v/>
      </c>
      <c r="Q23" s="32">
        <f>+N23*O23*P23*20</f>
        <v/>
      </c>
      <c r="R23" s="32">
        <f>+M23-Q23</f>
        <v/>
      </c>
    </row>
    <row r="24">
      <c r="H24" s="32" t="n">
        <v>0.4</v>
      </c>
      <c r="I24" s="32" t="n">
        <v>0.65</v>
      </c>
      <c r="J24" s="32">
        <f>+H24*I24*24</f>
        <v/>
      </c>
      <c r="K24" s="32" t="n">
        <v>7.5</v>
      </c>
      <c r="L24" s="32">
        <f>+J24*K24</f>
        <v/>
      </c>
      <c r="M24" s="32">
        <f>+L$18-L24</f>
        <v/>
      </c>
      <c r="N24" s="32" t="n">
        <v>1</v>
      </c>
      <c r="O24" s="32" t="n">
        <v>1</v>
      </c>
      <c r="P24" s="32">
        <f>+I24+0.08+0.25</f>
        <v/>
      </c>
      <c r="Q24" s="32">
        <f>+N24*O24*P24*20</f>
        <v/>
      </c>
      <c r="R24" s="32">
        <f>+M24-Q24</f>
        <v/>
      </c>
    </row>
    <row r="25">
      <c r="H25" s="32" t="n">
        <v>0.45</v>
      </c>
      <c r="I25" s="32" t="n">
        <v>0.65</v>
      </c>
      <c r="J25" s="32">
        <f>+H25*I25*24</f>
        <v/>
      </c>
      <c r="K25" s="32" t="n">
        <v>7.5</v>
      </c>
      <c r="L25" s="32">
        <f>+J25*K25</f>
        <v/>
      </c>
      <c r="M25" s="32">
        <f>+L$18-L25</f>
        <v/>
      </c>
      <c r="N25" s="32" t="n">
        <v>1</v>
      </c>
      <c r="O25" s="32" t="n">
        <v>1</v>
      </c>
      <c r="P25" s="32">
        <f>+I25+0.08+0.25</f>
        <v/>
      </c>
      <c r="Q25" s="32">
        <f>+N25*O25*P25*20</f>
        <v/>
      </c>
      <c r="R25" s="32">
        <f>+M25-Q25</f>
        <v/>
      </c>
    </row>
    <row r="26">
      <c r="H26" s="32" t="n">
        <v>0.5</v>
      </c>
      <c r="I26" s="32" t="n">
        <v>0.65</v>
      </c>
      <c r="J26" s="32">
        <f>+H26*I26*24</f>
        <v/>
      </c>
      <c r="K26" s="32" t="n">
        <v>7.5</v>
      </c>
      <c r="L26" s="32">
        <f>+J26*K26</f>
        <v/>
      </c>
      <c r="M26" s="32">
        <f>+L$18-L26</f>
        <v/>
      </c>
      <c r="N26" s="32" t="n">
        <v>1</v>
      </c>
      <c r="O26" s="32" t="n">
        <v>1</v>
      </c>
      <c r="P26" s="32">
        <f>+I26+0.08+0.25</f>
        <v/>
      </c>
      <c r="Q26" s="32">
        <f>+N26*O26*P26*20</f>
        <v/>
      </c>
      <c r="R26" s="32">
        <f>+M26-Q26</f>
        <v/>
      </c>
    </row>
    <row r="27">
      <c r="K27" s="32" t="n">
        <v>7.5</v>
      </c>
      <c r="M27" s="32">
        <f>+L$18-L27</f>
        <v/>
      </c>
      <c r="N27" s="32" t="n">
        <v>1</v>
      </c>
      <c r="O27" s="32" t="n">
        <v>1</v>
      </c>
      <c r="P27" s="32">
        <f>+I27+0.08+0.25</f>
        <v/>
      </c>
      <c r="Q27" s="32">
        <f>+N27*O27*P27*20</f>
        <v/>
      </c>
      <c r="R27" s="32">
        <f>+M27-Q27</f>
        <v/>
      </c>
    </row>
    <row r="28">
      <c r="H28" s="32" t="n">
        <v>0.35</v>
      </c>
      <c r="I28" s="32" t="n">
        <v>0.7</v>
      </c>
      <c r="J28" s="32">
        <f>+H28*I28*24</f>
        <v/>
      </c>
      <c r="K28" s="32" t="n">
        <v>7.5</v>
      </c>
      <c r="L28" s="32">
        <f>+J28*K28</f>
        <v/>
      </c>
      <c r="M28" s="32">
        <f>+L$18-L28</f>
        <v/>
      </c>
      <c r="N28" s="32" t="n">
        <v>1</v>
      </c>
      <c r="O28" s="32" t="n">
        <v>1</v>
      </c>
      <c r="P28" s="32">
        <f>+I28+0.08+0.25</f>
        <v/>
      </c>
      <c r="Q28" s="32">
        <f>+N28*O28*P28*20</f>
        <v/>
      </c>
      <c r="R28" s="32">
        <f>+M28-Q28</f>
        <v/>
      </c>
    </row>
    <row r="29">
      <c r="H29" s="32" t="n">
        <v>0.4</v>
      </c>
      <c r="I29" s="32" t="n">
        <v>0.7</v>
      </c>
      <c r="J29" s="32">
        <f>+H29*I29*24</f>
        <v/>
      </c>
      <c r="K29" s="32" t="n">
        <v>7.5</v>
      </c>
      <c r="L29" s="32">
        <f>+J29*K29</f>
        <v/>
      </c>
      <c r="M29" s="32">
        <f>+L$18-L29</f>
        <v/>
      </c>
      <c r="N29" s="32" t="n">
        <v>1</v>
      </c>
      <c r="O29" s="32" t="n">
        <v>1</v>
      </c>
      <c r="P29" s="32">
        <f>+I29+0.08+0.25</f>
        <v/>
      </c>
      <c r="Q29" s="32">
        <f>+N29*O29*P29*20</f>
        <v/>
      </c>
      <c r="R29" s="32">
        <f>+M29-Q29</f>
        <v/>
      </c>
    </row>
    <row r="30">
      <c r="H30" s="32" t="n">
        <v>0.45</v>
      </c>
      <c r="I30" s="32" t="n">
        <v>0.7</v>
      </c>
      <c r="J30" s="32">
        <f>+H30*I30*24</f>
        <v/>
      </c>
      <c r="K30" s="32" t="n">
        <v>7.5</v>
      </c>
      <c r="L30" s="32">
        <f>+J30*K30</f>
        <v/>
      </c>
      <c r="M30" s="32">
        <f>+L$18-L30</f>
        <v/>
      </c>
      <c r="N30" s="32" t="n">
        <v>1</v>
      </c>
      <c r="O30" s="32" t="n">
        <v>1</v>
      </c>
      <c r="P30" s="32">
        <f>+I30+0.08+0.25</f>
        <v/>
      </c>
      <c r="Q30" s="32">
        <f>+N30*O30*P30*20</f>
        <v/>
      </c>
      <c r="R30" s="32">
        <f>+M30-Q30</f>
        <v/>
      </c>
    </row>
    <row r="31">
      <c r="H31" s="32" t="n">
        <v>0.5</v>
      </c>
      <c r="I31" s="32" t="n">
        <v>0.7</v>
      </c>
      <c r="J31" s="32">
        <f>+H31*I31*24</f>
        <v/>
      </c>
      <c r="K31" s="32" t="n">
        <v>7.5</v>
      </c>
      <c r="L31" s="32">
        <f>+J31*K31</f>
        <v/>
      </c>
      <c r="M31" s="32">
        <f>+L$18-L31</f>
        <v/>
      </c>
      <c r="N31" s="32" t="n">
        <v>1</v>
      </c>
      <c r="O31" s="32" t="n">
        <v>1</v>
      </c>
      <c r="P31" s="32">
        <f>+I31+0.08+0.25</f>
        <v/>
      </c>
      <c r="Q31" s="32">
        <f>+N31*O31*P31*20</f>
        <v/>
      </c>
      <c r="R31" s="32">
        <f>+M31-Q31</f>
        <v/>
      </c>
    </row>
    <row r="32">
      <c r="M32" s="32">
        <f>+L$18-L32</f>
        <v/>
      </c>
      <c r="N32" s="32" t="n">
        <v>1</v>
      </c>
      <c r="O32" s="32" t="n">
        <v>1</v>
      </c>
      <c r="P32" s="32">
        <f>+I32+0.08+0.25</f>
        <v/>
      </c>
      <c r="Q32" s="32">
        <f>+N32*O32*P32*20</f>
        <v/>
      </c>
      <c r="R32" s="32">
        <f>+M32-Q32</f>
        <v/>
      </c>
    </row>
    <row r="33">
      <c r="M33" s="32">
        <f>+L$18-L33</f>
        <v/>
      </c>
      <c r="N33" s="32" t="n">
        <v>1</v>
      </c>
      <c r="O33" s="32" t="n">
        <v>1</v>
      </c>
      <c r="P33" s="32">
        <f>+I33+0.08+0.25</f>
        <v/>
      </c>
      <c r="Q33" s="32">
        <f>+N33*O33*P33*20</f>
        <v/>
      </c>
      <c r="R33" s="32">
        <f>+M33-Q33</f>
        <v/>
      </c>
    </row>
    <row r="34">
      <c r="H34" s="32" t="n">
        <v>0.35</v>
      </c>
      <c r="I34" s="32" t="n">
        <v>0.75</v>
      </c>
      <c r="J34" s="32">
        <f>+H34*I34*24</f>
        <v/>
      </c>
      <c r="K34" s="32" t="n">
        <v>7.5</v>
      </c>
      <c r="L34" s="32">
        <f>+J34*K34</f>
        <v/>
      </c>
      <c r="M34" s="32">
        <f>+L$18-L34</f>
        <v/>
      </c>
      <c r="N34" s="32" t="n">
        <v>1</v>
      </c>
      <c r="O34" s="32" t="n">
        <v>1</v>
      </c>
      <c r="P34" s="32">
        <f>+I34+0.08+0.25</f>
        <v/>
      </c>
      <c r="Q34" s="32">
        <f>+N34*O34*P34*20</f>
        <v/>
      </c>
      <c r="R34" s="32">
        <f>+M34-Q34</f>
        <v/>
      </c>
    </row>
    <row r="35">
      <c r="H35" s="32" t="n">
        <v>0.4</v>
      </c>
      <c r="I35" s="32" t="n">
        <v>0.75</v>
      </c>
      <c r="J35" s="32">
        <f>+H35*I35*24</f>
        <v/>
      </c>
      <c r="K35" s="32" t="n">
        <v>7.5</v>
      </c>
      <c r="L35" s="32">
        <f>+J35*K35</f>
        <v/>
      </c>
      <c r="M35" s="32">
        <f>+L$18-L35</f>
        <v/>
      </c>
      <c r="N35" s="32" t="n">
        <v>1</v>
      </c>
      <c r="O35" s="32" t="n">
        <v>1</v>
      </c>
      <c r="P35" s="32">
        <f>+I35+0.08+0.25</f>
        <v/>
      </c>
      <c r="Q35" s="32">
        <f>+N35*O35*P35*20</f>
        <v/>
      </c>
      <c r="R35" s="32">
        <f>+M35-Q35</f>
        <v/>
      </c>
    </row>
    <row r="36">
      <c r="H36" s="32" t="n">
        <v>0.45</v>
      </c>
      <c r="I36" s="32" t="n">
        <v>0.75</v>
      </c>
      <c r="J36" s="32">
        <f>+H36*I36*24</f>
        <v/>
      </c>
      <c r="K36" s="32" t="n">
        <v>7.5</v>
      </c>
      <c r="L36" s="32">
        <f>+J36*K36</f>
        <v/>
      </c>
      <c r="M36" s="32">
        <f>+L$18-L36</f>
        <v/>
      </c>
      <c r="N36" s="32" t="n">
        <v>1</v>
      </c>
      <c r="O36" s="32" t="n">
        <v>1</v>
      </c>
      <c r="P36" s="32">
        <f>+I36+0.08+0.25</f>
        <v/>
      </c>
      <c r="Q36" s="32">
        <f>+N36*O36*P36*20</f>
        <v/>
      </c>
      <c r="R36" s="32">
        <f>+M36-Q36</f>
        <v/>
      </c>
    </row>
    <row r="37">
      <c r="H37" s="32" t="n">
        <v>0.5</v>
      </c>
      <c r="I37" s="32" t="n">
        <v>0.75</v>
      </c>
      <c r="J37" s="32">
        <f>+H37*I37*24</f>
        <v/>
      </c>
      <c r="K37" s="32" t="n">
        <v>7.5</v>
      </c>
      <c r="L37" s="32">
        <f>+J37*K37</f>
        <v/>
      </c>
      <c r="M37" s="32">
        <f>+L$18-L37</f>
        <v/>
      </c>
      <c r="N37" s="32" t="n">
        <v>1</v>
      </c>
      <c r="O37" s="32" t="n">
        <v>1</v>
      </c>
      <c r="P37" s="32">
        <f>+I37+0.08+0.25</f>
        <v/>
      </c>
      <c r="Q37" s="32">
        <f>+N37*O37*P37*20</f>
        <v/>
      </c>
      <c r="R37" s="32">
        <f>+M37-Q37</f>
        <v/>
      </c>
    </row>
    <row r="38">
      <c r="N38" s="32" t="n">
        <v>1</v>
      </c>
      <c r="O38" s="32" t="n">
        <v>1</v>
      </c>
      <c r="P38" s="32">
        <f>+I38+0.08+0.25</f>
        <v/>
      </c>
      <c r="Q38" s="32">
        <f>+N38*O38*P38*20</f>
        <v/>
      </c>
      <c r="R38" s="32">
        <f>+M38-Q38</f>
        <v/>
      </c>
    </row>
    <row r="39">
      <c r="H39" s="32" t="n">
        <v>0.35</v>
      </c>
      <c r="I39" s="32" t="n">
        <v>0.8</v>
      </c>
      <c r="J39" s="32">
        <f>+H39*I39*24</f>
        <v/>
      </c>
      <c r="K39" s="32" t="n">
        <v>7.5</v>
      </c>
      <c r="L39" s="32">
        <f>+J39*K39</f>
        <v/>
      </c>
      <c r="M39" s="32">
        <f>+L$18-L39</f>
        <v/>
      </c>
      <c r="N39" s="32" t="n">
        <v>1</v>
      </c>
      <c r="O39" s="32" t="n">
        <v>1</v>
      </c>
      <c r="P39" s="32">
        <f>+I39+0.08+0.25</f>
        <v/>
      </c>
      <c r="Q39" s="32">
        <f>+N39*O39*P39*20</f>
        <v/>
      </c>
      <c r="R39" s="32">
        <f>+M39-Q39</f>
        <v/>
      </c>
    </row>
    <row r="40">
      <c r="H40" s="32" t="n">
        <v>0.4</v>
      </c>
      <c r="I40" s="32" t="n">
        <v>0.8</v>
      </c>
      <c r="J40" s="32">
        <f>+H40*I40*24</f>
        <v/>
      </c>
      <c r="K40" s="32" t="n">
        <v>7.5</v>
      </c>
      <c r="L40" s="32">
        <f>+J40*K40</f>
        <v/>
      </c>
      <c r="M40" s="32">
        <f>+L$18-L40</f>
        <v/>
      </c>
      <c r="N40" s="32" t="n">
        <v>1</v>
      </c>
      <c r="O40" s="32" t="n">
        <v>1</v>
      </c>
      <c r="P40" s="32">
        <f>+I40+0.08+0.25</f>
        <v/>
      </c>
      <c r="Q40" s="32">
        <f>+N40*O40*P40*20</f>
        <v/>
      </c>
      <c r="R40" s="32">
        <f>+M40-Q40</f>
        <v/>
      </c>
    </row>
    <row r="41">
      <c r="H41" s="32" t="n">
        <v>0.45</v>
      </c>
      <c r="I41" s="32" t="n">
        <v>0.8</v>
      </c>
      <c r="J41" s="32">
        <f>+H41*I41*24</f>
        <v/>
      </c>
      <c r="K41" s="32" t="n">
        <v>7.5</v>
      </c>
      <c r="L41" s="32">
        <f>+J41*K41</f>
        <v/>
      </c>
      <c r="M41" s="32">
        <f>+L$18-L41</f>
        <v/>
      </c>
      <c r="N41" s="32" t="n">
        <v>1</v>
      </c>
      <c r="O41" s="32" t="n">
        <v>1</v>
      </c>
      <c r="P41" s="32">
        <f>+I41+0.08+0.25</f>
        <v/>
      </c>
      <c r="Q41" s="32">
        <f>+N41*O41*P41*20</f>
        <v/>
      </c>
      <c r="R41" s="32">
        <f>+M41-Q41</f>
        <v/>
      </c>
    </row>
    <row r="42">
      <c r="H42" s="32" t="n">
        <v>0.5</v>
      </c>
      <c r="I42" s="32" t="n">
        <v>0.8</v>
      </c>
      <c r="J42" s="32">
        <f>+H42*I42*24</f>
        <v/>
      </c>
      <c r="K42" s="32" t="n">
        <v>7.5</v>
      </c>
      <c r="L42" s="32">
        <f>+J42*K42</f>
        <v/>
      </c>
      <c r="M42" s="32">
        <f>+L$18-L42</f>
        <v/>
      </c>
      <c r="N42" s="32" t="n">
        <v>1</v>
      </c>
      <c r="O42" s="32" t="n">
        <v>1</v>
      </c>
      <c r="P42" s="32">
        <f>+I42+0.08+0.25</f>
        <v/>
      </c>
      <c r="Q42" s="32">
        <f>+N42*O42*P42*20</f>
        <v/>
      </c>
      <c r="R42" s="32">
        <f>+M42-Q42</f>
        <v/>
      </c>
    </row>
    <row r="43">
      <c r="N43" s="32" t="n">
        <v>0.6</v>
      </c>
      <c r="O43" s="32" t="n">
        <v>0.6</v>
      </c>
      <c r="P43" s="32" t="n">
        <v>0.65</v>
      </c>
      <c r="Q43" s="32">
        <f>+N43*O43*P43*24</f>
        <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B3:U45"/>
  <sheetViews>
    <sheetView topLeftCell="A7" workbookViewId="0">
      <selection activeCell="Q26" sqref="Q26"/>
    </sheetView>
  </sheetViews>
  <sheetFormatPr baseColWidth="8" defaultRowHeight="13.5"/>
  <sheetData>
    <row r="3">
      <c r="B3" s="32" t="inlineStr">
        <is>
          <t>ΣQp＝</t>
        </is>
      </c>
      <c r="C3" s="32" t="n">
        <v>448.3</v>
      </c>
    </row>
    <row r="8">
      <c r="E8" s="32" t="inlineStr">
        <is>
          <t>ka</t>
        </is>
      </c>
      <c r="F8" s="32" t="inlineStr">
        <is>
          <t>vd</t>
        </is>
      </c>
      <c r="H8" s="32" t="inlineStr">
        <is>
          <t>kc</t>
        </is>
      </c>
      <c r="I8" s="32" t="inlineStr">
        <is>
          <t>vc</t>
        </is>
      </c>
      <c r="J8" s="32" t="inlineStr">
        <is>
          <t>N</t>
        </is>
      </c>
    </row>
    <row r="9">
      <c r="E9" s="32" t="n">
        <v>1.7</v>
      </c>
      <c r="F9" s="32" t="n">
        <v>0.3</v>
      </c>
      <c r="G9" s="32">
        <f>1+E9*F9/(1-1.3*F9)</f>
        <v/>
      </c>
      <c r="H9" s="32" t="n">
        <v>0.8</v>
      </c>
      <c r="I9" s="32" t="n">
        <v>0.3</v>
      </c>
      <c r="J9" s="32" t="n">
        <v>2</v>
      </c>
      <c r="K9" s="32">
        <f>1-H9*I9/(J9^0.5)</f>
        <v/>
      </c>
      <c r="L9" s="32">
        <f>+G9/K9</f>
        <v/>
      </c>
    </row>
    <row r="13">
      <c r="C13" s="32" t="inlineStr">
        <is>
          <t>XL</t>
        </is>
      </c>
      <c r="D13" s="32" t="inlineStr">
        <is>
          <t>合格判定値</t>
        </is>
      </c>
      <c r="H13" s="32" t="inlineStr">
        <is>
          <t>Xf</t>
        </is>
      </c>
      <c r="I13" s="32" t="inlineStr">
        <is>
          <t>配合強度</t>
        </is>
      </c>
      <c r="L13" s="32" t="inlineStr">
        <is>
          <t>XL</t>
        </is>
      </c>
    </row>
    <row r="14">
      <c r="C14" s="32" t="inlineStr">
        <is>
          <t>Fc</t>
        </is>
      </c>
      <c r="D14" s="32" t="inlineStr">
        <is>
          <t>設計基準強度</t>
        </is>
      </c>
      <c r="H14" s="32" t="inlineStr">
        <is>
          <t>αt</t>
        </is>
      </c>
      <c r="I14" s="32" t="inlineStr">
        <is>
          <t>割増係数</t>
        </is>
      </c>
      <c r="L14" s="32" t="inlineStr">
        <is>
          <t>ka</t>
        </is>
      </c>
      <c r="M14" s="32" t="inlineStr">
        <is>
          <t>検査手法Aの合格判定係数</t>
        </is>
      </c>
    </row>
    <row r="15">
      <c r="C15" s="32" t="inlineStr">
        <is>
          <t>ｋ</t>
        </is>
      </c>
      <c r="D15" s="32" t="inlineStr">
        <is>
          <t>合格判定係数</t>
        </is>
      </c>
      <c r="L15" s="32" t="inlineStr">
        <is>
          <t>σd</t>
        </is>
      </c>
      <c r="M15" s="32" t="inlineStr">
        <is>
          <t>設計で設定するコアの一軸圧縮強さの標準偏差</t>
        </is>
      </c>
    </row>
    <row r="16">
      <c r="C16" s="32" t="inlineStr">
        <is>
          <t>σ</t>
        </is>
      </c>
      <c r="D16" s="32" t="inlineStr">
        <is>
          <t>標準偏差</t>
        </is>
      </c>
      <c r="L16" s="32" t="inlineStr">
        <is>
          <t>Vd</t>
        </is>
      </c>
      <c r="M16" s="32" t="inlineStr">
        <is>
          <t>設計で設定するコアの一軸圧縮強さの変動係数</t>
        </is>
      </c>
      <c r="T16" s="32" t="n">
        <v>8</v>
      </c>
      <c r="U16" s="32" t="n">
        <v>9</v>
      </c>
    </row>
    <row r="17">
      <c r="T17" s="32" t="n">
        <v>1.4</v>
      </c>
      <c r="U17" s="32" t="n">
        <v>1.3</v>
      </c>
    </row>
    <row r="18">
      <c r="C18" s="32" t="inlineStr">
        <is>
          <t>XL＝Fc+k・σ</t>
        </is>
      </c>
      <c r="L18" s="32" t="inlineStr">
        <is>
          <t>XL＝Fc+k・σ</t>
        </is>
      </c>
    </row>
    <row r="19">
      <c r="L19" s="32" t="inlineStr">
        <is>
          <t>XL＝Fc+ka・Fc・Vd/(1-1.3Vd)</t>
        </is>
      </c>
    </row>
    <row r="22">
      <c r="L22" s="155" t="inlineStr">
        <is>
          <t>採取ヶ所数N</t>
        </is>
      </c>
      <c r="M22" s="32" t="n">
        <v>1</v>
      </c>
      <c r="N22" s="32" t="n">
        <v>2</v>
      </c>
      <c r="O22" s="32" t="n">
        <v>3</v>
      </c>
      <c r="P22" s="32" t="n">
        <v>4</v>
      </c>
      <c r="Q22" s="32" t="n">
        <v>5</v>
      </c>
      <c r="R22" s="32" t="n">
        <v>6</v>
      </c>
      <c r="S22" s="32" t="n">
        <v>7</v>
      </c>
    </row>
    <row r="23">
      <c r="L23" s="155" t="inlineStr">
        <is>
          <t>検査手法Aの合格判定係数ka</t>
        </is>
      </c>
      <c r="M23" s="32" t="n">
        <v>1.9</v>
      </c>
      <c r="N23" s="32" t="n">
        <v>1.7</v>
      </c>
      <c r="O23" s="32" t="n">
        <v>1.6</v>
      </c>
      <c r="P23" s="32" t="n">
        <v>1.5</v>
      </c>
      <c r="Q23" s="32" t="n">
        <v>1.5</v>
      </c>
      <c r="R23" s="32" t="n">
        <v>1.5</v>
      </c>
      <c r="S23" s="32" t="n">
        <v>1.4</v>
      </c>
    </row>
    <row r="25">
      <c r="K25" s="32" t="inlineStr">
        <is>
          <t>ka</t>
        </is>
      </c>
      <c r="L25" s="32" t="inlineStr">
        <is>
          <t>Fc</t>
        </is>
      </c>
      <c r="M25" s="32" t="inlineStr">
        <is>
          <t>Vd</t>
        </is>
      </c>
      <c r="N25" s="32" t="inlineStr">
        <is>
          <t>Fc・Vd</t>
        </is>
      </c>
      <c r="O25" s="32" t="inlineStr">
        <is>
          <t>1-1.3Vd</t>
        </is>
      </c>
      <c r="P25" s="32" t="inlineStr">
        <is>
          <t>σ</t>
        </is>
      </c>
      <c r="Q25" s="32" t="inlineStr">
        <is>
          <t>ka・σ</t>
        </is>
      </c>
      <c r="R25" s="32" t="inlineStr">
        <is>
          <t>XL=Fc+ka・σ</t>
        </is>
      </c>
    </row>
    <row r="26">
      <c r="K26" s="32" t="n">
        <v>1.7</v>
      </c>
      <c r="L26" s="32" t="n">
        <v>800</v>
      </c>
      <c r="M26" s="32" t="n">
        <v>0.3</v>
      </c>
      <c r="N26" s="32">
        <f>+L26*M26</f>
        <v/>
      </c>
      <c r="O26" s="32">
        <f>1-1.3*M26</f>
        <v/>
      </c>
      <c r="P26" s="156">
        <f>N26/O26</f>
        <v/>
      </c>
      <c r="Q26" s="156">
        <f>+K26*P26</f>
        <v/>
      </c>
      <c r="R26" s="156">
        <f>+Q26+L26</f>
        <v/>
      </c>
    </row>
    <row r="27">
      <c r="C27" s="32" t="inlineStr">
        <is>
          <t>quc=Xf=XL+kc・σ/(N^0.5)</t>
        </is>
      </c>
    </row>
    <row r="29">
      <c r="C29" s="32" t="inlineStr">
        <is>
          <t>quc</t>
        </is>
      </c>
      <c r="D29" s="32" t="inlineStr">
        <is>
          <t>現場で築造されたロットの平均値</t>
        </is>
      </c>
    </row>
    <row r="31">
      <c r="C31" s="32" t="inlineStr">
        <is>
          <t>quc=XL/(1-kc・Vc/(N^0.5))</t>
        </is>
      </c>
    </row>
    <row r="33">
      <c r="C33" s="32" t="inlineStr">
        <is>
          <t>σc</t>
        </is>
      </c>
      <c r="D33" s="32" t="inlineStr">
        <is>
          <t>現場で設定するコアの一軸圧縮強さの標準偏差</t>
        </is>
      </c>
    </row>
    <row r="34">
      <c r="C34" s="32" t="inlineStr">
        <is>
          <t>Vc</t>
        </is>
      </c>
      <c r="D34" s="32" t="inlineStr">
        <is>
          <t>設計で設定するコアの一軸圧縮強さの変動係数</t>
        </is>
      </c>
    </row>
    <row r="35">
      <c r="C35" s="32" t="inlineStr">
        <is>
          <t>kc</t>
        </is>
      </c>
      <c r="D35" s="32" t="inlineStr">
        <is>
          <t>合格確率を確保するための係数（標準正規確率変数）</t>
        </is>
      </c>
    </row>
    <row r="36">
      <c r="N36" s="32" t="n">
        <v>2.4</v>
      </c>
    </row>
    <row r="37">
      <c r="C37" s="32" t="inlineStr">
        <is>
          <t>kc=φ^(-1)(L(p))</t>
        </is>
      </c>
      <c r="K37" s="32" t="inlineStr">
        <is>
          <t>ka</t>
        </is>
      </c>
      <c r="L37" s="32" t="inlineStr">
        <is>
          <t>Vd</t>
        </is>
      </c>
      <c r="N37" s="32" t="inlineStr">
        <is>
          <t>φ-1</t>
        </is>
      </c>
      <c r="O37" s="32" t="inlineStr">
        <is>
          <t>L(p)</t>
        </is>
      </c>
      <c r="P37" s="32" t="inlineStr">
        <is>
          <t>kc</t>
        </is>
      </c>
      <c r="Q37" s="32" t="inlineStr">
        <is>
          <t>Vc</t>
        </is>
      </c>
      <c r="R37" s="32" t="inlineStr">
        <is>
          <t>N</t>
        </is>
      </c>
    </row>
    <row r="38">
      <c r="C38" s="32" t="inlineStr">
        <is>
          <t>φ^(-1)</t>
        </is>
      </c>
      <c r="K38" s="32" t="n">
        <v>1.7</v>
      </c>
      <c r="L38" s="32" t="n">
        <v>0.3</v>
      </c>
      <c r="M38" s="32">
        <f>1+K38*L38/(1-1.3*L38)</f>
        <v/>
      </c>
      <c r="N38" s="32">
        <f>N36^-1</f>
        <v/>
      </c>
      <c r="O38" s="32" t="n">
        <v>0.8</v>
      </c>
      <c r="P38" s="32">
        <f>+N38*O38</f>
        <v/>
      </c>
      <c r="Q38" s="32" t="n">
        <v>0.8</v>
      </c>
      <c r="R38" s="32" t="n">
        <v>2</v>
      </c>
      <c r="S38" s="32">
        <f>1-P38*Q38/R38^0.5</f>
        <v/>
      </c>
      <c r="T38" s="32">
        <f>+M38/S38</f>
        <v/>
      </c>
    </row>
    <row r="39">
      <c r="C39" s="32" t="inlineStr">
        <is>
          <t>(L(p))</t>
        </is>
      </c>
    </row>
    <row r="42">
      <c r="C42" s="32" t="inlineStr">
        <is>
          <t>αt</t>
        </is>
      </c>
      <c r="D42" s="32" t="inlineStr">
        <is>
          <t>割増係数</t>
        </is>
      </c>
    </row>
    <row r="43">
      <c r="C43" s="32" t="inlineStr">
        <is>
          <t>αt＝</t>
        </is>
      </c>
      <c r="D43" s="32" t="inlineStr">
        <is>
          <t>Xf/Fc</t>
        </is>
      </c>
    </row>
    <row r="44">
      <c r="C44" s="32" t="inlineStr">
        <is>
          <t>αt＝</t>
        </is>
      </c>
      <c r="D44" s="32" t="inlineStr">
        <is>
          <t>1/Fc・XL/(1-kc・Vc/N^0.5)</t>
        </is>
      </c>
    </row>
    <row r="45">
      <c r="D45" s="32" t="inlineStr">
        <is>
          <t>(1+ka・Vd/(1-1.3Vd))/(1-kc・Vc/N^0.5)</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S66"/>
  <sheetViews>
    <sheetView view="pageBreakPreview" topLeftCell="A7" zoomScaleNormal="85" zoomScaleSheetLayoutView="100" workbookViewId="0">
      <selection activeCell="N32" sqref="N32"/>
    </sheetView>
  </sheetViews>
  <sheetFormatPr baseColWidth="8" defaultRowHeight="15"/>
  <cols>
    <col width="9" customWidth="1" style="39" min="1" max="1"/>
    <col width="6.375" customWidth="1" style="39" min="2" max="2"/>
    <col width="13.875" customWidth="1" style="39" min="3" max="3"/>
    <col width="9" customWidth="1" style="39" min="4" max="6"/>
    <col width="3.75" bestFit="1" customWidth="1" style="39" min="7" max="7"/>
    <col width="9" customWidth="1" style="39" min="8" max="10"/>
    <col width="10" customWidth="1" style="39" min="11" max="11"/>
    <col width="10.375" customWidth="1" style="39" min="12" max="13"/>
    <col width="11.75" customWidth="1" style="39" min="14" max="19"/>
    <col width="5.875" customWidth="1" style="39" min="20" max="28"/>
    <col width="7.5" bestFit="1" customWidth="1" style="39" min="29" max="29"/>
    <col width="7" customWidth="1" style="39" min="30" max="30"/>
    <col width="3.875" customWidth="1" style="39" min="31" max="31"/>
    <col width="4.75" customWidth="1" style="39" min="32" max="32"/>
    <col width="3.875" customWidth="1" style="39" min="33" max="33"/>
    <col width="7.125" bestFit="1" customWidth="1" style="39" min="34" max="34"/>
    <col width="3.875" customWidth="1" style="39" min="35" max="36"/>
    <col width="5.5" customWidth="1" style="39" min="37" max="37"/>
    <col width="4.875" customWidth="1" style="39" min="38" max="38"/>
    <col width="3.875" customWidth="1" style="39" min="39" max="49"/>
    <col width="9" customWidth="1" style="39" min="50" max="61"/>
    <col width="9" customWidth="1" style="39" min="62" max="16384"/>
  </cols>
  <sheetData>
    <row r="1">
      <c r="A1" s="27" t="inlineStr">
        <is>
          <t>２）改良地盤の水平支持力の検討</t>
        </is>
      </c>
      <c r="K1" s="39" t="inlineStr">
        <is>
          <t>(8) 改良地盤の水平支持力の検討結果</t>
        </is>
      </c>
    </row>
    <row r="3">
      <c r="A3" s="39" t="inlineStr">
        <is>
          <t>(1)  1本の改良体に作用する水平荷重Qp</t>
        </is>
      </c>
      <c r="K3" s="490" t="inlineStr">
        <is>
          <t>基礎符号</t>
        </is>
      </c>
      <c r="L3" s="491" t="n"/>
      <c r="M3" s="40" t="n"/>
      <c r="N3" s="96">
        <f>鉛直!O6</f>
        <v/>
      </c>
      <c r="O3" s="107">
        <f>鉛直!P6</f>
        <v/>
      </c>
      <c r="P3" s="107" t="inlineStr">
        <is>
          <t>F3</t>
        </is>
      </c>
      <c r="Q3" s="107" t="inlineStr">
        <is>
          <t>F4</t>
        </is>
      </c>
      <c r="R3" s="107" t="inlineStr">
        <is>
          <t>F5</t>
        </is>
      </c>
      <c r="S3" s="108" t="n"/>
    </row>
    <row r="4">
      <c r="B4" s="39" t="inlineStr">
        <is>
          <t>Qp = {(NL+NE) ・地震時変動率[上部] +地震時変動率[基礎] ・Wf } /n</t>
        </is>
      </c>
      <c r="J4" s="29" t="inlineStr">
        <is>
          <t>(kN)</t>
        </is>
      </c>
      <c r="K4" s="489" t="inlineStr">
        <is>
          <t>位置</t>
        </is>
      </c>
      <c r="L4" s="479" t="n"/>
      <c r="M4" s="48" t="n"/>
      <c r="N4" s="97">
        <f>鉛直!O7</f>
        <v/>
      </c>
      <c r="O4" s="109">
        <f>鉛直!P7</f>
        <v/>
      </c>
      <c r="P4" s="109">
        <f>鉛直!Q7</f>
        <v/>
      </c>
      <c r="Q4" s="109">
        <f>鉛直!R7</f>
        <v/>
      </c>
      <c r="R4" s="109">
        <f>鉛直!S7</f>
        <v/>
      </c>
      <c r="S4" s="110" t="n"/>
    </row>
    <row r="5">
      <c r="K5" s="492" t="inlineStr">
        <is>
          <t>改良体に作用する
水平荷重</t>
        </is>
      </c>
      <c r="L5" s="8" t="inlineStr">
        <is>
          <t>B</t>
        </is>
      </c>
      <c r="M5" s="45" t="inlineStr">
        <is>
          <t>[m]</t>
        </is>
      </c>
      <c r="N5" s="564">
        <f>鉛直!O16</f>
        <v/>
      </c>
      <c r="O5" s="565">
        <f>鉛直!P16</f>
        <v/>
      </c>
      <c r="P5" s="565">
        <f>鉛直!Q16</f>
        <v/>
      </c>
      <c r="Q5" s="565">
        <f>鉛直!R16</f>
        <v/>
      </c>
      <c r="R5" s="565">
        <f>鉛直!S16</f>
        <v/>
      </c>
      <c r="S5" s="566" t="n"/>
    </row>
    <row r="6">
      <c r="B6" s="39" t="inlineStr">
        <is>
          <t>NL :上鉛直荷重時軸力</t>
        </is>
      </c>
      <c r="D6" s="39" t="inlineStr">
        <is>
          <t>(kN)</t>
        </is>
      </c>
      <c r="K6" s="473" t="n"/>
      <c r="L6" s="9" t="inlineStr">
        <is>
          <t>D</t>
        </is>
      </c>
      <c r="M6" s="46" t="inlineStr">
        <is>
          <t>[m]</t>
        </is>
      </c>
      <c r="N6" s="567">
        <f>鉛直!O17</f>
        <v/>
      </c>
      <c r="O6" s="568">
        <f>鉛直!P17</f>
        <v/>
      </c>
      <c r="P6" s="568">
        <f>鉛直!Q17</f>
        <v/>
      </c>
      <c r="Q6" s="568">
        <f>鉛直!R17</f>
        <v/>
      </c>
      <c r="R6" s="568">
        <f>鉛直!S17</f>
        <v/>
      </c>
      <c r="S6" s="569" t="n"/>
    </row>
    <row r="7">
      <c r="B7" s="27" t="inlineStr">
        <is>
          <t>地震時変動率[上部]</t>
        </is>
      </c>
      <c r="D7" s="39">
        <f>0.2*F8</f>
        <v/>
      </c>
      <c r="F7" s="27" t="inlineStr">
        <is>
          <t>地域係数Ｚ</t>
        </is>
      </c>
      <c r="K7" s="473" t="n"/>
      <c r="L7" s="9" t="inlineStr">
        <is>
          <t>Df</t>
        </is>
      </c>
      <c r="M7" s="46" t="inlineStr">
        <is>
          <t>[m]</t>
        </is>
      </c>
      <c r="N7" s="570" t="n">
        <v>0.98</v>
      </c>
      <c r="O7" s="571" t="n">
        <v>0.98</v>
      </c>
      <c r="P7" s="571" t="n">
        <v>0.98</v>
      </c>
      <c r="Q7" s="571" t="n">
        <v>0.98</v>
      </c>
      <c r="R7" s="571" t="n">
        <v>0.98</v>
      </c>
      <c r="S7" s="572" t="n"/>
    </row>
    <row r="8">
      <c r="B8" s="27" t="inlineStr">
        <is>
          <t>地震時変動率[基礎]</t>
        </is>
      </c>
      <c r="D8" s="39">
        <f>0.1*F8</f>
        <v/>
      </c>
      <c r="F8" s="28" t="n">
        <v>0.9</v>
      </c>
      <c r="K8" s="473" t="n"/>
      <c r="L8" s="9" t="inlineStr">
        <is>
          <t>NL</t>
        </is>
      </c>
      <c r="M8" s="46" t="inlineStr">
        <is>
          <t>[kN]</t>
        </is>
      </c>
      <c r="N8" s="573" t="n">
        <v>149</v>
      </c>
      <c r="O8" s="574" t="n">
        <v>291</v>
      </c>
      <c r="P8" s="574" t="n">
        <v>381</v>
      </c>
      <c r="Q8" s="574" t="n">
        <v>569</v>
      </c>
      <c r="R8" s="574" t="n">
        <v>360</v>
      </c>
      <c r="S8" s="575" t="n"/>
    </row>
    <row r="9">
      <c r="B9" s="39" t="inlineStr">
        <is>
          <t>Wf :基礎重量</t>
        </is>
      </c>
      <c r="D9" s="39" t="inlineStr">
        <is>
          <t>(kN)</t>
        </is>
      </c>
      <c r="K9" s="473" t="n"/>
      <c r="L9" s="9" t="inlineStr">
        <is>
          <t>NE</t>
        </is>
      </c>
      <c r="M9" s="46" t="inlineStr">
        <is>
          <t>[kN]</t>
        </is>
      </c>
      <c r="N9" s="573">
        <f>173-149</f>
        <v/>
      </c>
      <c r="O9" s="574">
        <f>313-291</f>
        <v/>
      </c>
      <c r="P9" s="574">
        <f>451-318</f>
        <v/>
      </c>
      <c r="Q9" s="574">
        <f>608-569</f>
        <v/>
      </c>
      <c r="R9" s="574">
        <f>400-360</f>
        <v/>
      </c>
      <c r="S9" s="575" t="n"/>
    </row>
    <row r="10">
      <c r="B10" s="39" t="inlineStr">
        <is>
          <t>n :改良体本数</t>
        </is>
      </c>
      <c r="K10" s="473" t="n"/>
      <c r="L10" s="9" t="inlineStr">
        <is>
          <t>ΣN</t>
        </is>
      </c>
      <c r="M10" s="46" t="inlineStr">
        <is>
          <t>[kN]</t>
        </is>
      </c>
      <c r="N10" s="567">
        <f>SUM(N8:N9)</f>
        <v/>
      </c>
      <c r="O10" s="568">
        <f>SUM(O8:O9)</f>
        <v/>
      </c>
      <c r="P10" s="568">
        <f>SUM(P8:P9)</f>
        <v/>
      </c>
      <c r="Q10" s="568">
        <f>SUM(Q8:Q9)</f>
        <v/>
      </c>
      <c r="R10" s="568">
        <f>SUM(R8:R9)</f>
        <v/>
      </c>
      <c r="S10" s="569" t="n"/>
    </row>
    <row r="11">
      <c r="K11" s="473" t="n"/>
      <c r="L11" s="9" t="inlineStr">
        <is>
          <t>Wf</t>
        </is>
      </c>
      <c r="M11" s="46" t="inlineStr">
        <is>
          <t>[kN]</t>
        </is>
      </c>
      <c r="N11" s="567">
        <f>ROUNDDOWN(N5*N6*N7*20,1)</f>
        <v/>
      </c>
      <c r="O11" s="568">
        <f>ROUNDDOWN(O5*O6*O7*20,1)</f>
        <v/>
      </c>
      <c r="P11" s="568">
        <f>ROUNDDOWN(P5*P6*P7*20,1)</f>
        <v/>
      </c>
      <c r="Q11" s="568">
        <f>ROUNDDOWN(Q5*Q6*Q7*20,1)</f>
        <v/>
      </c>
      <c r="R11" s="568">
        <f>ROUNDDOWN(R5*R6*R7*20,1)</f>
        <v/>
      </c>
      <c r="S11" s="569" t="n"/>
    </row>
    <row r="12">
      <c r="A12" s="39" t="inlineStr">
        <is>
          <t>(2) 原地盤の水平方向地盤反力係数kh</t>
        </is>
      </c>
      <c r="K12" s="473" t="n"/>
      <c r="L12" s="9" t="inlineStr">
        <is>
          <t>n</t>
        </is>
      </c>
      <c r="M12" s="47" t="inlineStr">
        <is>
          <t>[本]</t>
        </is>
      </c>
      <c r="N12" s="567">
        <f>鉛直!O18</f>
        <v/>
      </c>
      <c r="O12" s="568">
        <f>鉛直!P18</f>
        <v/>
      </c>
      <c r="P12" s="568">
        <f>鉛直!Q18</f>
        <v/>
      </c>
      <c r="Q12" s="568">
        <f>鉛直!R18</f>
        <v/>
      </c>
      <c r="R12" s="568">
        <f>鉛直!S18</f>
        <v/>
      </c>
      <c r="S12" s="569" t="n"/>
    </row>
    <row r="13">
      <c r="B13" s="39" t="inlineStr">
        <is>
          <t>kh = (1/30) ・α・Eo・（b/30）-3/4・102</t>
        </is>
      </c>
      <c r="K13" s="473" t="n"/>
      <c r="L13" s="9" t="inlineStr">
        <is>
          <t>Z</t>
        </is>
      </c>
      <c r="M13" s="49" t="n"/>
      <c r="N13" s="567">
        <f>$F$8</f>
        <v/>
      </c>
      <c r="O13" s="568">
        <f>$F$8</f>
        <v/>
      </c>
      <c r="P13" s="568">
        <f>$F$8</f>
        <v/>
      </c>
      <c r="Q13" s="568">
        <f>$F$8</f>
        <v/>
      </c>
      <c r="R13" s="568">
        <f>$F$8</f>
        <v/>
      </c>
      <c r="S13" s="569" t="n"/>
    </row>
    <row r="14">
      <c r="C14" s="39" t="inlineStr">
        <is>
          <t>α:係数</t>
        </is>
      </c>
      <c r="K14" s="469" t="n"/>
      <c r="L14" s="10" t="inlineStr">
        <is>
          <t>Qp</t>
        </is>
      </c>
      <c r="M14" s="50" t="inlineStr">
        <is>
          <t>[kN/本]</t>
        </is>
      </c>
      <c r="N14" s="576">
        <f>ROUNDDOWN((N10*0.2+N11*0.1)*N13/N12,2)</f>
        <v/>
      </c>
      <c r="O14" s="577">
        <f>ROUNDDOWN((O10*0.2+O11*0.1)*O13/O12,2)</f>
        <v/>
      </c>
      <c r="P14" s="577">
        <f>ROUNDDOWN((P10*0.2+P11*0.1)*P13/P12,2)</f>
        <v/>
      </c>
      <c r="Q14" s="577">
        <f>ROUNDDOWN((Q10*0.2+Q11*0.1)*Q13/Q12,2)</f>
        <v/>
      </c>
      <c r="R14" s="577">
        <f>ROUNDDOWN((R10*0.2+R11*0.1)*R13/R12,2)</f>
        <v/>
      </c>
      <c r="S14" s="578" t="n"/>
    </row>
    <row r="15">
      <c r="C15" s="39" t="inlineStr">
        <is>
          <t>Eo:地盤のヤング率 (=7・N・100 kN/㎡）</t>
        </is>
      </c>
      <c r="K15" s="492" t="inlineStr">
        <is>
          <t>水平方向
地盤反力
係数</t>
        </is>
      </c>
      <c r="L15" s="8" t="inlineStr">
        <is>
          <t>α</t>
        </is>
      </c>
      <c r="M15" s="52" t="n"/>
      <c r="N15" s="564" t="n">
        <v>4</v>
      </c>
      <c r="O15" s="565" t="n">
        <v>4</v>
      </c>
      <c r="P15" s="565" t="n">
        <v>4</v>
      </c>
      <c r="Q15" s="565" t="n">
        <v>4</v>
      </c>
      <c r="R15" s="565" t="n">
        <v>4</v>
      </c>
      <c r="S15" s="566" t="n"/>
    </row>
    <row r="16">
      <c r="C16" s="39" t="inlineStr">
        <is>
          <t>b:改良体幅（直角方向）</t>
        </is>
      </c>
      <c r="E16" s="39" t="inlineStr">
        <is>
          <t>(m)</t>
        </is>
      </c>
      <c r="K16" s="473" t="n"/>
      <c r="L16" s="53" t="inlineStr">
        <is>
          <t>上部N値</t>
        </is>
      </c>
      <c r="M16" s="49" t="n"/>
      <c r="N16" s="579" t="n">
        <v>2</v>
      </c>
      <c r="O16" s="580" t="n">
        <v>2</v>
      </c>
      <c r="P16" s="580" t="n">
        <v>2</v>
      </c>
      <c r="Q16" s="580" t="n">
        <v>2</v>
      </c>
      <c r="R16" s="580" t="n">
        <v>2</v>
      </c>
      <c r="S16" s="575" t="n"/>
    </row>
    <row r="17">
      <c r="K17" s="473" t="n"/>
      <c r="L17" s="9" t="inlineStr">
        <is>
          <t>Eo</t>
        </is>
      </c>
      <c r="M17" s="46" t="inlineStr">
        <is>
          <t>[kN/m2]</t>
        </is>
      </c>
      <c r="N17" s="567">
        <f>7*N16*100</f>
        <v/>
      </c>
      <c r="O17" s="568">
        <f>7*O16*100</f>
        <v/>
      </c>
      <c r="P17" s="568">
        <f>7*P16*100</f>
        <v/>
      </c>
      <c r="Q17" s="568">
        <f>7*Q16*100</f>
        <v/>
      </c>
      <c r="R17" s="568">
        <f>7*R16*100</f>
        <v/>
      </c>
      <c r="S17" s="569" t="n"/>
    </row>
    <row r="18">
      <c r="A18" s="39" t="inlineStr">
        <is>
          <t>(3) 群杭効果を考慮した地盤反力係数k'h</t>
        </is>
      </c>
      <c r="K18" s="473" t="n"/>
      <c r="L18" s="9" t="inlineStr">
        <is>
          <t>b</t>
        </is>
      </c>
      <c r="M18" s="46" t="inlineStr">
        <is>
          <t>[m]</t>
        </is>
      </c>
      <c r="N18" s="567">
        <f>鉛直!O8</f>
        <v/>
      </c>
      <c r="O18" s="568">
        <f>鉛直!P8</f>
        <v/>
      </c>
      <c r="P18" s="568">
        <f>鉛直!Q8</f>
        <v/>
      </c>
      <c r="Q18" s="568">
        <f>鉛直!R8</f>
        <v/>
      </c>
      <c r="R18" s="568">
        <f>鉛直!S8</f>
        <v/>
      </c>
      <c r="S18" s="569" t="n"/>
    </row>
    <row r="19">
      <c r="B19" s="27" t="inlineStr">
        <is>
          <t>イ)加力直角方向め群杭係数μ1</t>
        </is>
      </c>
      <c r="K19" s="469" t="n"/>
      <c r="L19" s="10" t="inlineStr">
        <is>
          <t>kh</t>
        </is>
      </c>
      <c r="M19" s="51" t="n"/>
      <c r="N19" s="576">
        <f>ROUNDDOWN((1/30)*N15*N17*(N18*100/30)^(-3/4)*10^2,3)</f>
        <v/>
      </c>
      <c r="O19" s="577">
        <f>ROUNDDOWN((1/30)*O15*O17*(O18*100/30)^(-3/4)*10^2,3)</f>
        <v/>
      </c>
      <c r="P19" s="577">
        <f>ROUNDDOWN((1/30)*P15*P17*(P18*100/30)^(-3/4)*10^2,3)</f>
        <v/>
      </c>
      <c r="Q19" s="577">
        <f>ROUNDDOWN((1/30)*Q15*Q17*(Q18*100/30)^(-3/4)*10^2,3)</f>
        <v/>
      </c>
      <c r="R19" s="577">
        <f>ROUNDDOWN((1/30)*R15*R17*(R18*100/30)^(-3/4)*10^2,3)</f>
        <v/>
      </c>
      <c r="S19" s="578" t="n"/>
    </row>
    <row r="20">
      <c r="B20" s="39" t="inlineStr">
        <is>
          <t xml:space="preserve">μ1' = {1- 0.2・(3-R) } </t>
        </is>
      </c>
      <c r="K20" s="492" t="inlineStr">
        <is>
          <t>群杭効果を考慮した
地盤反力係数</t>
        </is>
      </c>
      <c r="L20" s="8" t="inlineStr">
        <is>
          <t>d</t>
        </is>
      </c>
      <c r="M20" s="45" t="inlineStr">
        <is>
          <t>[m]</t>
        </is>
      </c>
      <c r="N20" s="581" t="n">
        <v>1</v>
      </c>
      <c r="O20" s="582" t="n">
        <v>1</v>
      </c>
      <c r="P20" s="582" t="n">
        <v>1</v>
      </c>
      <c r="Q20" s="582" t="n">
        <v>1</v>
      </c>
      <c r="R20" s="582" t="n">
        <v>1</v>
      </c>
      <c r="S20" s="583" t="n"/>
    </row>
    <row r="21">
      <c r="C21" s="39" t="inlineStr">
        <is>
          <t>R:d/b</t>
        </is>
      </c>
      <c r="D21" s="39" t="inlineStr">
        <is>
          <t>b:改良体幅　d:改良体間隔 (m)</t>
        </is>
      </c>
      <c r="K21" s="473" t="n"/>
      <c r="L21" s="9" t="inlineStr">
        <is>
          <t>b</t>
        </is>
      </c>
      <c r="M21" s="46" t="inlineStr">
        <is>
          <t>[m]</t>
        </is>
      </c>
      <c r="N21" s="573" t="n">
        <v>1</v>
      </c>
      <c r="O21" s="574" t="n">
        <v>1</v>
      </c>
      <c r="P21" s="574" t="n">
        <v>1</v>
      </c>
      <c r="Q21" s="574" t="n">
        <v>1</v>
      </c>
      <c r="R21" s="574" t="n">
        <v>1</v>
      </c>
      <c r="S21" s="575" t="n"/>
    </row>
    <row r="22">
      <c r="B22" s="39" t="inlineStr">
        <is>
          <t>μ1'' =kh1''/kh</t>
        </is>
      </c>
      <c r="K22" s="473" t="n"/>
      <c r="L22" s="9" t="inlineStr">
        <is>
          <t>R</t>
        </is>
      </c>
      <c r="M22" s="49" t="n"/>
      <c r="N22" s="567">
        <f>N20/N21</f>
        <v/>
      </c>
      <c r="O22" s="568">
        <f>O20/O21</f>
        <v/>
      </c>
      <c r="P22" s="568">
        <f>P20/P21</f>
        <v/>
      </c>
      <c r="Q22" s="568">
        <f>Q20/Q21</f>
        <v/>
      </c>
      <c r="R22" s="568">
        <f>R20/R21</f>
        <v/>
      </c>
      <c r="S22" s="569" t="n"/>
    </row>
    <row r="23">
      <c r="C23" s="39" t="inlineStr">
        <is>
          <t>kh'' = (1/30) ・α・Eo・（B/30）-3/4・102</t>
        </is>
      </c>
      <c r="K23" s="473" t="n"/>
      <c r="L23" s="9" t="inlineStr">
        <is>
          <t>μ1'</t>
        </is>
      </c>
      <c r="M23" s="49" t="n"/>
      <c r="N23" s="567">
        <f>ROUNDDOWN((1-0.2*(3-N22)),1)</f>
        <v/>
      </c>
      <c r="O23" s="568">
        <f>ROUNDDOWN((1-0.2*(3-O22)),1)</f>
        <v/>
      </c>
      <c r="P23" s="568">
        <f>ROUNDDOWN((1-0.2*(3-P22)),1)</f>
        <v/>
      </c>
      <c r="Q23" s="568">
        <f>ROUNDDOWN((1-0.2*(3-Q22)),1)</f>
        <v/>
      </c>
      <c r="R23" s="568">
        <f>ROUNDDOWN((1-0.2*(3-R22)),1)</f>
        <v/>
      </c>
      <c r="S23" s="569" t="n"/>
    </row>
    <row r="24">
      <c r="C24" s="39" t="inlineStr">
        <is>
          <t>α:係数</t>
        </is>
      </c>
      <c r="K24" s="473" t="n"/>
      <c r="L24" s="9" t="inlineStr">
        <is>
          <t>B</t>
        </is>
      </c>
      <c r="M24" s="46" t="inlineStr">
        <is>
          <t>[m]</t>
        </is>
      </c>
      <c r="N24" s="567">
        <f>N5</f>
        <v/>
      </c>
      <c r="O24" s="568">
        <f>O5</f>
        <v/>
      </c>
      <c r="P24" s="568">
        <f>P5</f>
        <v/>
      </c>
      <c r="Q24" s="568">
        <f>Q5</f>
        <v/>
      </c>
      <c r="R24" s="568">
        <f>R5</f>
        <v/>
      </c>
      <c r="S24" s="569" t="n"/>
    </row>
    <row r="25">
      <c r="C25" s="39" t="inlineStr">
        <is>
          <t>Eo:地盤のヤング率 (=7・N・100 kN/㎡）</t>
        </is>
      </c>
      <c r="K25" s="473" t="n"/>
      <c r="L25" s="9" t="inlineStr">
        <is>
          <t>kh''</t>
        </is>
      </c>
      <c r="M25" s="49" t="n"/>
      <c r="N25" s="584">
        <f>ROUNDDOWN((1/30)*N15*N17*(N24*100/30)^(-3/4)*10^2,2)</f>
        <v/>
      </c>
      <c r="O25" s="585">
        <f>ROUNDDOWN((1/30)*O15*O17*(O24*100/30)^(-3/4)*10^2,2)</f>
        <v/>
      </c>
      <c r="P25" s="585">
        <f>ROUNDDOWN((1/30)*P15*P17*(P24*100/30)^(-3/4)*10^2,2)</f>
        <v/>
      </c>
      <c r="Q25" s="585">
        <f>ROUNDDOWN((1/30)*Q15*Q17*(Q24*100/30)^(-3/4)*10^2,2)</f>
        <v/>
      </c>
      <c r="R25" s="585">
        <f>ROUNDDOWN((1/30)*R15*R17*(R24*100/30)^(-3/4)*10^2,2)</f>
        <v/>
      </c>
      <c r="S25" s="586" t="n"/>
    </row>
    <row r="26">
      <c r="C26" s="39" t="inlineStr">
        <is>
          <t>B:改良体幅</t>
        </is>
      </c>
      <c r="D26" s="39" t="inlineStr">
        <is>
          <t>(cm)</t>
        </is>
      </c>
      <c r="K26" s="473" t="n"/>
      <c r="L26" s="9" t="inlineStr">
        <is>
          <t>μ1''</t>
        </is>
      </c>
      <c r="M26" s="49" t="n"/>
      <c r="N26" s="584">
        <f>ROUNDDOWN(N25/N19,2)</f>
        <v/>
      </c>
      <c r="O26" s="585">
        <f>ROUNDDOWN(O25/O19,2)</f>
        <v/>
      </c>
      <c r="P26" s="585">
        <f>ROUNDDOWN(P25/P19,2)</f>
        <v/>
      </c>
      <c r="Q26" s="585">
        <f>ROUNDDOWN(Q25/Q19,2)</f>
        <v/>
      </c>
      <c r="R26" s="585">
        <f>ROUNDDOWN(R25/R19,2)</f>
        <v/>
      </c>
      <c r="S26" s="586" t="n"/>
    </row>
    <row r="27">
      <c r="B27" s="39" t="inlineStr">
        <is>
          <t xml:space="preserve">μ1= max(μ1',μ1'') </t>
        </is>
      </c>
      <c r="K27" s="473" t="n"/>
      <c r="L27" s="9" t="inlineStr">
        <is>
          <t>μ1</t>
        </is>
      </c>
      <c r="M27" s="49" t="n"/>
      <c r="N27" s="567">
        <f>MAX(N23,N26)</f>
        <v/>
      </c>
      <c r="O27" s="568">
        <f>MAX(O23,O26)</f>
        <v/>
      </c>
      <c r="P27" s="568">
        <f>MAX(P23,P26)</f>
        <v/>
      </c>
      <c r="Q27" s="568">
        <f>MAX(Q23,Q26)</f>
        <v/>
      </c>
      <c r="R27" s="568">
        <f>MAX(R23,R26)</f>
        <v/>
      </c>
      <c r="S27" s="569" t="n"/>
    </row>
    <row r="28">
      <c r="K28" s="473" t="n"/>
      <c r="L28" s="9" t="inlineStr">
        <is>
          <t>μ2</t>
        </is>
      </c>
      <c r="M28" s="49" t="n"/>
      <c r="N28" s="567">
        <f>(1-0.3*(3-N22))</f>
        <v/>
      </c>
      <c r="O28" s="568">
        <f>(1-0.3*(3-O22))</f>
        <v/>
      </c>
      <c r="P28" s="568">
        <f>(1-0.3*(3-P22))</f>
        <v/>
      </c>
      <c r="Q28" s="568">
        <f>(1-0.3*(3-Q22))</f>
        <v/>
      </c>
      <c r="R28" s="568">
        <f>(1-0.3*(3-R22))</f>
        <v/>
      </c>
      <c r="S28" s="569" t="n"/>
    </row>
    <row r="29">
      <c r="B29" s="27" t="inlineStr">
        <is>
          <t>ロ)加力方向の群杭係数μ2</t>
        </is>
      </c>
      <c r="K29" s="473" t="n"/>
      <c r="L29" s="9" t="inlineStr">
        <is>
          <t>μ</t>
        </is>
      </c>
      <c r="M29" s="49" t="n"/>
      <c r="N29" s="567">
        <f>N27*N28</f>
        <v/>
      </c>
      <c r="O29" s="568">
        <f>O27*O28</f>
        <v/>
      </c>
      <c r="P29" s="568">
        <f>P27*P28</f>
        <v/>
      </c>
      <c r="Q29" s="568">
        <f>Q27*Q28</f>
        <v/>
      </c>
      <c r="R29" s="568">
        <f>R27*R28</f>
        <v/>
      </c>
      <c r="S29" s="569" t="n"/>
    </row>
    <row r="30">
      <c r="B30" s="39" t="inlineStr">
        <is>
          <t xml:space="preserve">μ2 = {1- 0.3・(3-R) } </t>
        </is>
      </c>
      <c r="K30" s="469" t="n"/>
      <c r="L30" s="10" t="inlineStr">
        <is>
          <t xml:space="preserve">k'h </t>
        </is>
      </c>
      <c r="M30" s="51" t="n"/>
      <c r="N30" s="576">
        <f>ROUNDDOWN(N29*N19,2)</f>
        <v/>
      </c>
      <c r="O30" s="577">
        <f>ROUNDDOWN(O29*O19,2)</f>
        <v/>
      </c>
      <c r="P30" s="577">
        <f>ROUNDDOWN(P29*P19,2)</f>
        <v/>
      </c>
      <c r="Q30" s="577">
        <f>ROUNDDOWN(Q29*Q19,2)</f>
        <v/>
      </c>
      <c r="R30" s="577">
        <f>ROUNDDOWN(R29*R19,2)</f>
        <v/>
      </c>
      <c r="S30" s="578" t="n"/>
    </row>
    <row r="31">
      <c r="C31" s="39" t="inlineStr">
        <is>
          <t>R:d/b</t>
        </is>
      </c>
      <c r="K31" s="492" t="inlineStr">
        <is>
          <t>曲げモーメントの算定</t>
        </is>
      </c>
      <c r="L31" s="8" t="inlineStr">
        <is>
          <t>Fc</t>
        </is>
      </c>
      <c r="M31" s="45" t="inlineStr">
        <is>
          <t>[kN/m2]</t>
        </is>
      </c>
      <c r="N31" s="581" t="n">
        <v>1100</v>
      </c>
      <c r="O31" s="582" t="n">
        <v>800</v>
      </c>
      <c r="P31" s="582" t="n">
        <v>800</v>
      </c>
      <c r="Q31" s="582" t="n">
        <v>800</v>
      </c>
      <c r="R31" s="582" t="n">
        <v>800</v>
      </c>
      <c r="S31" s="583" t="n"/>
    </row>
    <row r="32">
      <c r="K32" s="473" t="n"/>
      <c r="L32" s="9" t="inlineStr">
        <is>
          <t>Ep</t>
        </is>
      </c>
      <c r="M32" s="46" t="inlineStr">
        <is>
          <t>[kN/m2]</t>
        </is>
      </c>
      <c r="N32" s="567">
        <f>N31*180</f>
        <v/>
      </c>
      <c r="O32" s="568">
        <f>O31*180</f>
        <v/>
      </c>
      <c r="P32" s="568">
        <f>P31*180</f>
        <v/>
      </c>
      <c r="Q32" s="568">
        <f>Q31*180</f>
        <v/>
      </c>
      <c r="R32" s="568">
        <f>R31*180</f>
        <v/>
      </c>
      <c r="S32" s="569" t="n"/>
    </row>
    <row r="33">
      <c r="B33" s="39" t="inlineStr">
        <is>
          <t>μ = μ 1 ・μ 2</t>
        </is>
      </c>
      <c r="K33" s="473" t="n"/>
      <c r="L33" s="9" t="inlineStr">
        <is>
          <t>Ip</t>
        </is>
      </c>
      <c r="M33" s="46" t="inlineStr">
        <is>
          <t>[m３]</t>
        </is>
      </c>
      <c r="N33" s="587">
        <f>ROUNDDOWN(PI()*N18^4/64,3)</f>
        <v/>
      </c>
      <c r="O33" s="588">
        <f>ROUNDDOWN(PI()*O18^4/64,3)</f>
        <v/>
      </c>
      <c r="P33" s="588">
        <f>ROUNDDOWN(PI()*P18^4/64,3)</f>
        <v/>
      </c>
      <c r="Q33" s="588">
        <f>ROUNDDOWN(PI()*Q18^4/64,3)</f>
        <v/>
      </c>
      <c r="R33" s="588">
        <f>ROUNDDOWN(PI()*R18^4/64,3)</f>
        <v/>
      </c>
      <c r="S33" s="589" t="n"/>
    </row>
    <row r="34">
      <c r="B34" s="39" t="inlineStr">
        <is>
          <t>k'h = μ ・kh</t>
        </is>
      </c>
      <c r="K34" s="473" t="n"/>
      <c r="L34" s="9" t="inlineStr">
        <is>
          <t>β</t>
        </is>
      </c>
      <c r="M34" s="49" t="n"/>
      <c r="N34" s="584">
        <f>ROUNDDOWN((N30*N18/4/N32/N33)^(1/4),2)</f>
        <v/>
      </c>
      <c r="O34" s="585">
        <f>ROUNDDOWN((O30*O18/4/O32/O33)^(1/4),2)</f>
        <v/>
      </c>
      <c r="P34" s="585">
        <f>ROUNDDOWN((P30*P18/4/P32/P33)^(1/4),2)</f>
        <v/>
      </c>
      <c r="Q34" s="585">
        <f>ROUNDDOWN((Q30*Q18/4/Q32/Q33)^(1/4),2)</f>
        <v/>
      </c>
      <c r="R34" s="585">
        <f>ROUNDDOWN((R30*R18/4/R32/R33)^(1/4),2)</f>
        <v/>
      </c>
      <c r="S34" s="586" t="n"/>
    </row>
    <row r="35">
      <c r="K35" s="473" t="n"/>
      <c r="L35" s="9" t="inlineStr">
        <is>
          <t>L</t>
        </is>
      </c>
      <c r="M35" s="46" t="inlineStr">
        <is>
          <t>[m]</t>
        </is>
      </c>
      <c r="N35" s="567">
        <f>鉛直!O10</f>
        <v/>
      </c>
      <c r="O35" s="568">
        <f>鉛直!P10</f>
        <v/>
      </c>
      <c r="P35" s="568">
        <f>鉛直!Q10</f>
        <v/>
      </c>
      <c r="Q35" s="568">
        <f>鉛直!R10</f>
        <v/>
      </c>
      <c r="R35" s="568">
        <f>鉛直!S10</f>
        <v/>
      </c>
      <c r="S35" s="569" t="n"/>
    </row>
    <row r="36">
      <c r="A36" s="39" t="inlineStr">
        <is>
          <t>(4) 曲げモーメントの算定</t>
        </is>
      </c>
      <c r="K36" s="473" t="n"/>
      <c r="L36" s="9" t="inlineStr">
        <is>
          <t>z</t>
        </is>
      </c>
      <c r="M36" s="49" t="n"/>
      <c r="N36" s="567">
        <f>ROUNDDOWN(N34*N35,1)</f>
        <v/>
      </c>
      <c r="O36" s="568">
        <f>ROUNDDOWN(O34*O35,1)</f>
        <v/>
      </c>
      <c r="P36" s="568">
        <f>ROUNDDOWN(P34*P35,1)</f>
        <v/>
      </c>
      <c r="Q36" s="568">
        <f>ROUNDDOWN(Q34*Q35,1)</f>
        <v/>
      </c>
      <c r="R36" s="568">
        <f>ROUNDDOWN(R34*R35,1)</f>
        <v/>
      </c>
      <c r="S36" s="569" t="n"/>
    </row>
    <row r="37">
      <c r="B37" s="27" t="inlineStr">
        <is>
          <t>地中部最大曲げモーメントMmax , 杭頭部曲げモーメントMoは,</t>
        </is>
      </c>
      <c r="K37" s="473" t="n"/>
      <c r="L37" s="9" t="inlineStr">
        <is>
          <t>RMmax</t>
        </is>
      </c>
      <c r="M37" s="49" t="n"/>
      <c r="N37" s="587">
        <f>IF($E$46=0.25,IF(N36&lt;5,VLOOKUP(N36,Sheet3!$A$5:$I$50,2,0),Sheet3!$B$50),IF(N36&lt;5,VLOOKUP(N36,Sheet3!$A$5:$I$50,6,0),Sheet3!$F$50))</f>
        <v/>
      </c>
      <c r="O37" s="588">
        <f>IF($E$46=0.25,IF(O36&lt;5,VLOOKUP(O36,Sheet3!$A$5:$I$50,2,0),Sheet3!$B$50),IF(O36&lt;5,VLOOKUP(O36,Sheet3!$A$5:$I$50,6,0),Sheet3!$F$50))</f>
        <v/>
      </c>
      <c r="P37" s="588">
        <f>IF($E$46=0.25,IF(P36&lt;5,VLOOKUP(P36,Sheet3!$A$5:$I$50,2,0),Sheet3!$B$50),IF(P36&lt;5,VLOOKUP(P36,Sheet3!$A$5:$I$50,6,0),Sheet3!$F$50))</f>
        <v/>
      </c>
      <c r="Q37" s="588">
        <f>IF($E$46=0.25,IF(Q36&lt;5,VLOOKUP(Q36,Sheet3!$A$5:$I$50,2,0),Sheet3!$B$50),IF(Q36&lt;5,VLOOKUP(Q36,Sheet3!$A$5:$I$50,6,0),Sheet3!$F$50))</f>
        <v/>
      </c>
      <c r="R37" s="588">
        <f>IF($E$46=0.25,IF(R36&lt;5,VLOOKUP(R36,Sheet3!$A$5:$I$50,2,0),Sheet3!$B$50),IF(R36&lt;5,VLOOKUP(R36,Sheet3!$A$5:$I$50,6,0),Sheet3!$F$50))</f>
        <v/>
      </c>
      <c r="S37" s="589" t="n"/>
    </row>
    <row r="38">
      <c r="B38" s="39" t="inlineStr">
        <is>
          <t>Mmax= ( Qp/ 2β)・RMmax</t>
        </is>
      </c>
      <c r="F38" s="39" t="inlineStr">
        <is>
          <t>(kNm)</t>
        </is>
      </c>
      <c r="K38" s="473" t="n"/>
      <c r="L38" s="9" t="inlineStr">
        <is>
          <t>RMo</t>
        </is>
      </c>
      <c r="M38" s="49" t="n"/>
      <c r="N38" s="587">
        <f>IF($E$46=0.25,IF(N36&lt;5,VLOOKUP(N36,Sheet3!$A$5:$I$50,3,0),Sheet3!$C$50),IF(N36&lt;5,VLOOKUP(N36,Sheet3!$A$5:$I$50,7,0),Sheet3!$G$50))</f>
        <v/>
      </c>
      <c r="O38" s="588">
        <f>IF($E$46=0.25,IF(O36&lt;5,VLOOKUP(O36,Sheet3!$A$5:$I$50,3,0),Sheet3!$C$50),IF(O36&lt;5,VLOOKUP(O36,Sheet3!$A$5:$I$50,7,0),Sheet3!$G$50))</f>
        <v/>
      </c>
      <c r="P38" s="588">
        <f>IF($E$46=0.25,IF(P36&lt;5,VLOOKUP(P36,Sheet3!$A$5:$I$50,3,0),Sheet3!$C$50),IF(P36&lt;5,VLOOKUP(P36,Sheet3!$A$5:$I$50,7,0),Sheet3!$G$50))</f>
        <v/>
      </c>
      <c r="Q38" s="588">
        <f>IF($E$46=0.25,IF(Q36&lt;5,VLOOKUP(Q36,Sheet3!$A$5:$I$50,3,0),Sheet3!$C$50),IF(Q36&lt;5,VLOOKUP(Q36,Sheet3!$A$5:$I$50,7,0),Sheet3!$G$50))</f>
        <v/>
      </c>
      <c r="R38" s="588">
        <f>IF($E$46=0.25,IF(R36&lt;5,VLOOKUP(R36,Sheet3!$A$5:$I$50,3,0),Sheet3!$C$50),IF(R36&lt;5,VLOOKUP(R36,Sheet3!$A$5:$I$50,7,0),Sheet3!$G$50))</f>
        <v/>
      </c>
      <c r="S38" s="589" t="n"/>
    </row>
    <row r="39">
      <c r="B39" s="39" t="inlineStr">
        <is>
          <t>Mo= ( Qp/ 2β)・RMo</t>
        </is>
      </c>
      <c r="F39" s="39" t="inlineStr">
        <is>
          <t>(kNm)</t>
        </is>
      </c>
      <c r="K39" s="473" t="n"/>
      <c r="L39" s="9" t="inlineStr">
        <is>
          <t>αr</t>
        </is>
      </c>
      <c r="M39" s="49" t="n"/>
      <c r="N39" s="587">
        <f>$E$46</f>
        <v/>
      </c>
      <c r="O39" s="588">
        <f>$E$46</f>
        <v/>
      </c>
      <c r="P39" s="588">
        <f>$E$46</f>
        <v/>
      </c>
      <c r="Q39" s="588">
        <f>$E$46</f>
        <v/>
      </c>
      <c r="R39" s="588">
        <f>$E$46</f>
        <v/>
      </c>
      <c r="S39" s="589" t="n"/>
    </row>
    <row r="40">
      <c r="B40" s="39" t="inlineStr">
        <is>
          <t>Md=max(Mmax,Mo)</t>
        </is>
      </c>
      <c r="F40" s="39" t="inlineStr">
        <is>
          <t>(kNm)</t>
        </is>
      </c>
      <c r="K40" s="473" t="n"/>
      <c r="L40" s="9" t="inlineStr">
        <is>
          <t>Mmax</t>
        </is>
      </c>
      <c r="M40" s="46" t="inlineStr">
        <is>
          <t>[kN・m]</t>
        </is>
      </c>
      <c r="N40" s="584">
        <f>ROUNDDOWN(N14/2/N34*N37,2)</f>
        <v/>
      </c>
      <c r="O40" s="585">
        <f>ROUNDDOWN(O14/2/O34*O37,2)</f>
        <v/>
      </c>
      <c r="P40" s="585">
        <f>ROUNDDOWN(P14/2/P34*P37,2)</f>
        <v/>
      </c>
      <c r="Q40" s="585">
        <f>ROUNDDOWN(Q14/2/Q34*Q37,2)</f>
        <v/>
      </c>
      <c r="R40" s="585">
        <f>ROUNDDOWN(R14/2/R34*R37,2)</f>
        <v/>
      </c>
      <c r="S40" s="586" t="n"/>
    </row>
    <row r="41" ht="13.5" customHeight="1" s="160">
      <c r="C41" s="39" t="inlineStr">
        <is>
          <t>Qp : 1本の改良体の作用する水平荷重</t>
        </is>
      </c>
      <c r="G41" s="39" t="inlineStr">
        <is>
          <t>(kN)</t>
        </is>
      </c>
      <c r="K41" s="473" t="n"/>
      <c r="L41" s="9" t="inlineStr">
        <is>
          <t>Mo</t>
        </is>
      </c>
      <c r="M41" s="46" t="inlineStr">
        <is>
          <t>[kN・m]</t>
        </is>
      </c>
      <c r="N41" s="584">
        <f>ROUNDDOWN(N14/2/N34*N38,2)</f>
        <v/>
      </c>
      <c r="O41" s="585">
        <f>ROUNDDOWN(O14/2/O34*O38,2)</f>
        <v/>
      </c>
      <c r="P41" s="585">
        <f>ROUNDDOWN(P14/2/P34*P38,2)</f>
        <v/>
      </c>
      <c r="Q41" s="585">
        <f>ROUNDDOWN(Q14/2/Q34*Q38,2)</f>
        <v/>
      </c>
      <c r="R41" s="585">
        <f>ROUNDDOWN(R14/2/R34*R38,2)</f>
        <v/>
      </c>
      <c r="S41" s="586" t="n"/>
    </row>
    <row r="42">
      <c r="C42" s="39" t="inlineStr">
        <is>
          <t>β: (k'h・b/4Ep・Ip)1/4</t>
        </is>
      </c>
      <c r="K42" s="469" t="n"/>
      <c r="L42" s="10" t="inlineStr">
        <is>
          <t>Md</t>
        </is>
      </c>
      <c r="M42" s="50" t="inlineStr">
        <is>
          <t>[kN・m]</t>
        </is>
      </c>
      <c r="N42" s="576">
        <f>ROUNDDOWN(MAX(N40:N41),2)</f>
        <v/>
      </c>
      <c r="O42" s="577">
        <f>ROUNDDOWN(MAX(O40:O41),2)</f>
        <v/>
      </c>
      <c r="P42" s="577">
        <f>ROUNDDOWN(MAX(P40:P41),2)</f>
        <v/>
      </c>
      <c r="Q42" s="577">
        <f>ROUNDDOWN(MAX(Q40:Q41),2)</f>
        <v/>
      </c>
      <c r="R42" s="577">
        <f>ROUNDDOWN(MAX(R40:R41),2)</f>
        <v/>
      </c>
      <c r="S42" s="578" t="n"/>
    </row>
    <row r="43">
      <c r="C43" s="39" t="inlineStr">
        <is>
          <t>Ep : 改良体のヤング率　（180Fc kN/㎡）</t>
        </is>
      </c>
      <c r="G43" s="39" t="inlineStr">
        <is>
          <t>(kN/㎡）</t>
        </is>
      </c>
      <c r="K43" s="486" t="inlineStr">
        <is>
          <t>縁応力度の
チェック</t>
        </is>
      </c>
      <c r="L43" s="8" t="inlineStr">
        <is>
          <t>Wp</t>
        </is>
      </c>
      <c r="M43" s="45" t="inlineStr">
        <is>
          <t>[kN]</t>
        </is>
      </c>
      <c r="N43" s="590">
        <f>(N8+N9+N11)/N12</f>
        <v/>
      </c>
      <c r="O43" s="591">
        <f>(O8+O9+O11)/O12</f>
        <v/>
      </c>
      <c r="P43" s="591">
        <f>(P8+P9+P11)/P12</f>
        <v/>
      </c>
      <c r="Q43" s="591">
        <f>(Q8+Q9+Q11)/Q12</f>
        <v/>
      </c>
      <c r="R43" s="591">
        <f>(R8+R9+R11)/R12</f>
        <v/>
      </c>
      <c r="S43" s="592" t="n"/>
    </row>
    <row r="44" ht="18" customHeight="1" s="160">
      <c r="C44" s="39" t="inlineStr">
        <is>
          <t>Ip:改良体の断面２次モーメント</t>
        </is>
      </c>
      <c r="G44" s="39" t="inlineStr">
        <is>
          <t>(m3）</t>
        </is>
      </c>
      <c r="K44" s="487" t="n"/>
      <c r="L44" s="9" t="inlineStr">
        <is>
          <t>σmax</t>
        </is>
      </c>
      <c r="M44" s="46" t="inlineStr">
        <is>
          <t>[kN/m2]</t>
        </is>
      </c>
      <c r="N44" s="593">
        <f>(N43/N50)+N42/(2*N33/N21)</f>
        <v/>
      </c>
      <c r="O44" s="594">
        <f>(O43/O50)+O42/(2*O33/O21)</f>
        <v/>
      </c>
      <c r="P44" s="594">
        <f>(P43/P50)+P42/(2*P33/P21)</f>
        <v/>
      </c>
      <c r="Q44" s="594">
        <f>(Q43/Q50)+Q42/(2*Q33/Q21)</f>
        <v/>
      </c>
      <c r="R44" s="594">
        <f>(R43/R50)+R42/(2*R33/R21)</f>
        <v/>
      </c>
      <c r="S44" s="595" t="n"/>
    </row>
    <row r="45">
      <c r="C45" s="39" t="inlineStr">
        <is>
          <t>RMmax:RMo:曲げモーメントに関する係数</t>
        </is>
      </c>
      <c r="K45" s="487" t="n"/>
      <c r="L45" s="9" t="inlineStr">
        <is>
          <t>fc</t>
        </is>
      </c>
      <c r="M45" s="46" t="inlineStr">
        <is>
          <t>[kN/m2]</t>
        </is>
      </c>
      <c r="N45" s="593">
        <f>2/3*N31</f>
        <v/>
      </c>
      <c r="O45" s="594">
        <f>2/3*O31</f>
        <v/>
      </c>
      <c r="P45" s="594">
        <f>2/3*P31</f>
        <v/>
      </c>
      <c r="Q45" s="594">
        <f>2/3*Q31</f>
        <v/>
      </c>
      <c r="R45" s="594">
        <f>2/3*R31</f>
        <v/>
      </c>
      <c r="S45" s="595" t="n"/>
    </row>
    <row r="46">
      <c r="C46" s="39" t="inlineStr">
        <is>
          <t>αr:杭頭固定度</t>
        </is>
      </c>
      <c r="E46" s="28" t="n">
        <v>0</v>
      </c>
      <c r="F46" s="87" t="inlineStr">
        <is>
          <t>※杭頭曲げは生じないものとする。</t>
        </is>
      </c>
      <c r="K46" s="487" t="n"/>
      <c r="L46" s="9" t="inlineStr">
        <is>
          <t>fc&gt;σmax</t>
        </is>
      </c>
      <c r="M46" s="49" t="n"/>
      <c r="N46" s="596">
        <f>IF(N45&gt;N44,"OK","NG")</f>
        <v/>
      </c>
      <c r="O46" s="597">
        <f>IF(O45&gt;O44,"OK","NG")</f>
        <v/>
      </c>
      <c r="P46" s="597">
        <f>IF(P45&gt;P44,"OK","NG")</f>
        <v/>
      </c>
      <c r="Q46" s="597">
        <f>IF(Q45&gt;Q44,"OK","NG")</f>
        <v/>
      </c>
      <c r="R46" s="597">
        <f>IF(R45&gt;R44,"OK","NG")</f>
        <v/>
      </c>
      <c r="S46" s="598" t="n"/>
    </row>
    <row r="47">
      <c r="K47" s="487" t="n"/>
      <c r="L47" s="9" t="inlineStr">
        <is>
          <t>σmin</t>
        </is>
      </c>
      <c r="M47" s="46" t="inlineStr">
        <is>
          <t>[kN/m2]</t>
        </is>
      </c>
      <c r="N47" s="593">
        <f>(N43/N50)-N42/(2*N33/N21)</f>
        <v/>
      </c>
      <c r="O47" s="594">
        <f>(O43/O50)-O42/(2*O33/O21)</f>
        <v/>
      </c>
      <c r="P47" s="594">
        <f>(P43/P50)-P42/(2*P33/P21)</f>
        <v/>
      </c>
      <c r="Q47" s="594">
        <f>(Q43/Q50)-Q42/(2*Q33/Q21)</f>
        <v/>
      </c>
      <c r="R47" s="594">
        <f>(R43/R50)-R42/(2*R33/R21)</f>
        <v/>
      </c>
      <c r="S47" s="595" t="n"/>
    </row>
    <row r="48" ht="15.75" customHeight="1" s="160">
      <c r="A48" s="39" t="inlineStr">
        <is>
          <t>(5) 曲げによる縁応力度の算定</t>
        </is>
      </c>
      <c r="K48" s="487" t="n"/>
      <c r="L48" s="9" t="inlineStr">
        <is>
          <t>ft</t>
        </is>
      </c>
      <c r="M48" s="46" t="inlineStr">
        <is>
          <t>[kN/m2]</t>
        </is>
      </c>
      <c r="N48" s="593">
        <f>-0.2*N45</f>
        <v/>
      </c>
      <c r="O48" s="594">
        <f>-0.2*O45</f>
        <v/>
      </c>
      <c r="P48" s="594">
        <f>-0.2*P45</f>
        <v/>
      </c>
      <c r="Q48" s="594">
        <f>-0.2*Q45</f>
        <v/>
      </c>
      <c r="R48" s="594">
        <f>-0.2*R45</f>
        <v/>
      </c>
      <c r="S48" s="595" t="n"/>
    </row>
    <row r="49">
      <c r="B49" s="39" t="inlineStr">
        <is>
          <t>σmax= （Wp/Ap） + Md/(2Ip/b)</t>
        </is>
      </c>
      <c r="F49" s="39" t="inlineStr">
        <is>
          <t>(kN/㎡）</t>
        </is>
      </c>
      <c r="K49" s="488" t="n"/>
      <c r="L49" s="10" t="inlineStr">
        <is>
          <t>ft&lt;σmin</t>
        </is>
      </c>
      <c r="M49" s="51" t="n"/>
      <c r="N49" s="599">
        <f>IF(N47&gt;N48,"OK","NG")</f>
        <v/>
      </c>
      <c r="O49" s="600">
        <f>IF(O47&gt;O48,"OK","NG")</f>
        <v/>
      </c>
      <c r="P49" s="600">
        <f>IF(P47&gt;P48,"OK","NG")</f>
        <v/>
      </c>
      <c r="Q49" s="600">
        <f>IF(Q47&gt;Q48,"OK","NG")</f>
        <v/>
      </c>
      <c r="R49" s="600">
        <f>IF(R47&gt;R48,"OK","NG")</f>
        <v/>
      </c>
      <c r="S49" s="601" t="n"/>
    </row>
    <row r="50">
      <c r="B50" s="39" t="inlineStr">
        <is>
          <t>σmin= （Wp/Ap） - Md/(2Ip/b)</t>
        </is>
      </c>
      <c r="F50" s="39" t="inlineStr">
        <is>
          <t>(kN/㎡）</t>
        </is>
      </c>
      <c r="K50" s="486" t="inlineStr">
        <is>
          <t>せん断
応力度の
チェック</t>
        </is>
      </c>
      <c r="L50" s="8" t="inlineStr">
        <is>
          <t>Ap</t>
        </is>
      </c>
      <c r="M50" s="45" t="inlineStr">
        <is>
          <t>[m2]</t>
        </is>
      </c>
      <c r="N50" s="602">
        <f>(N20/2)^2*PI()</f>
        <v/>
      </c>
      <c r="O50" s="603">
        <f>(O20/2)^2*PI()</f>
        <v/>
      </c>
      <c r="P50" s="603">
        <f>(P20/2)^2*PI()</f>
        <v/>
      </c>
      <c r="Q50" s="603">
        <f>(Q20/2)^2*PI()</f>
        <v/>
      </c>
      <c r="R50" s="603">
        <f>(R20/2)^2*PI()</f>
        <v/>
      </c>
      <c r="S50" s="604" t="n"/>
    </row>
    <row r="51">
      <c r="C51" s="39" t="inlineStr">
        <is>
          <t>Wp:改良体にかかる地震時鉛直荷重</t>
        </is>
      </c>
      <c r="F51" s="39" t="inlineStr">
        <is>
          <t>(kN）</t>
        </is>
      </c>
      <c r="K51" s="487" t="n"/>
      <c r="L51" s="9" t="inlineStr">
        <is>
          <t>σn</t>
        </is>
      </c>
      <c r="M51" s="46" t="inlineStr">
        <is>
          <t>[kN/m2]</t>
        </is>
      </c>
      <c r="N51" s="593">
        <f>N14/N50</f>
        <v/>
      </c>
      <c r="O51" s="594">
        <f>O14/O50</f>
        <v/>
      </c>
      <c r="P51" s="594">
        <f>P14/P50</f>
        <v/>
      </c>
      <c r="Q51" s="594">
        <f>Q14/Q50</f>
        <v/>
      </c>
      <c r="R51" s="594">
        <f>R14/R50</f>
        <v/>
      </c>
      <c r="S51" s="595" t="n"/>
    </row>
    <row r="52">
      <c r="C52" s="39" t="inlineStr">
        <is>
          <t xml:space="preserve">    Wp=(NL+NE+Wf)/n</t>
        </is>
      </c>
      <c r="K52" s="487" t="n"/>
      <c r="L52" s="9" t="inlineStr">
        <is>
          <t>Fr</t>
        </is>
      </c>
      <c r="M52" s="46" t="inlineStr">
        <is>
          <t>[kN/m2]</t>
        </is>
      </c>
      <c r="N52" s="593">
        <f>MIN((0.3*N31+N51*TAN(30*PI()/180)),0.5*N31)</f>
        <v/>
      </c>
      <c r="O52" s="594">
        <f>MIN((0.3*O31+O51*TAN(30*PI()/180)),0.5*O31)</f>
        <v/>
      </c>
      <c r="P52" s="594">
        <f>MIN((0.3*P31+P51*TAN(30*PI()/180)),0.5*P31)</f>
        <v/>
      </c>
      <c r="Q52" s="594">
        <f>MIN((0.3*Q31+Q51*TAN(30*PI()/180)),0.5*Q31)</f>
        <v/>
      </c>
      <c r="R52" s="594">
        <f>MIN((0.3*R31+R51*TAN(30*PI()/180)),0.5*R31)</f>
        <v/>
      </c>
      <c r="S52" s="595" t="n"/>
    </row>
    <row r="53">
      <c r="C53" s="39" t="inlineStr">
        <is>
          <t>n:改良体本数</t>
        </is>
      </c>
      <c r="K53" s="487" t="n"/>
      <c r="L53" s="9" t="inlineStr">
        <is>
          <t>fr</t>
        </is>
      </c>
      <c r="M53" s="46" t="inlineStr">
        <is>
          <t>[kN/m2]</t>
        </is>
      </c>
      <c r="N53" s="593">
        <f>2/3*N52</f>
        <v/>
      </c>
      <c r="O53" s="594">
        <f>2/3*O52</f>
        <v/>
      </c>
      <c r="P53" s="594">
        <f>2/3*P52</f>
        <v/>
      </c>
      <c r="Q53" s="594">
        <f>2/3*Q52</f>
        <v/>
      </c>
      <c r="R53" s="594">
        <f>2/3*R52</f>
        <v/>
      </c>
      <c r="S53" s="595" t="n"/>
    </row>
    <row r="54">
      <c r="K54" s="487" t="n"/>
      <c r="L54" s="9" t="inlineStr">
        <is>
          <t>τmax</t>
        </is>
      </c>
      <c r="M54" s="46" t="inlineStr">
        <is>
          <t>[kN/m2]</t>
        </is>
      </c>
      <c r="N54" s="593">
        <f>4/3*(N14/N50)</f>
        <v/>
      </c>
      <c r="O54" s="594">
        <f>4/3*(O14/O50)</f>
        <v/>
      </c>
      <c r="P54" s="594">
        <f>4/3*(P14/P50)</f>
        <v/>
      </c>
      <c r="Q54" s="594">
        <f>4/3*(Q14/Q50)</f>
        <v/>
      </c>
      <c r="R54" s="594">
        <f>4/3*(R14/R50)</f>
        <v/>
      </c>
      <c r="S54" s="595" t="n"/>
    </row>
    <row r="55">
      <c r="A55" s="39" t="inlineStr">
        <is>
          <t>(6) 縁応力度のチェック</t>
        </is>
      </c>
      <c r="K55" s="488" t="n"/>
      <c r="L55" s="10" t="inlineStr">
        <is>
          <t>fr&gt;τmax</t>
        </is>
      </c>
      <c r="M55" s="51" t="n"/>
      <c r="N55" s="599">
        <f>IF(N53&gt;N54,"OK","NG")</f>
        <v/>
      </c>
      <c r="O55" s="600">
        <f>IF(O53&gt;O54,"OK","NG")</f>
        <v/>
      </c>
      <c r="P55" s="600">
        <f>IF(P53&gt;P54,"OK","NG")</f>
        <v/>
      </c>
      <c r="Q55" s="600">
        <f>IF(Q53&gt;Q54,"OK","NG")</f>
        <v/>
      </c>
      <c r="R55" s="600">
        <f>IF(R53&gt;R54,"OK","NG")</f>
        <v/>
      </c>
      <c r="S55" s="601" t="n"/>
    </row>
    <row r="56">
      <c r="B56" s="27" t="inlineStr">
        <is>
          <t>許容圧縮応力度fc=2/3・Fc</t>
        </is>
      </c>
      <c r="E56" s="39" t="inlineStr">
        <is>
          <t>&gt;σmax</t>
        </is>
      </c>
    </row>
    <row r="57">
      <c r="B57" s="27" t="inlineStr">
        <is>
          <t>許容引張応力度ft=-0.2・fc</t>
        </is>
      </c>
      <c r="E57" s="39" t="inlineStr">
        <is>
          <t>&lt;σmin</t>
        </is>
      </c>
    </row>
    <row r="59">
      <c r="A59" s="39" t="inlineStr">
        <is>
          <t>(7) せん断応力度のチェック</t>
        </is>
      </c>
    </row>
    <row r="60">
      <c r="B60" s="39" t="inlineStr">
        <is>
          <t>τmax=χ・τ=χ・(Qp/Ap)</t>
        </is>
      </c>
    </row>
    <row r="61">
      <c r="B61" s="27" t="inlineStr">
        <is>
          <t>設計せん断強さ Fr = min｛(0.3Fc+σn・tanφ), 0.5Fc｝</t>
        </is>
      </c>
    </row>
    <row r="62">
      <c r="B62" s="27" t="inlineStr">
        <is>
          <t>設計せん断応力度fr=2/3・Fr  &gt; τmax</t>
        </is>
      </c>
    </row>
    <row r="63">
      <c r="C63" s="39" t="inlineStr">
        <is>
          <t>χ:形状係数（円形1.33）</t>
        </is>
      </c>
      <c r="D63" s="11" t="n"/>
    </row>
    <row r="64">
      <c r="C64" s="39" t="inlineStr">
        <is>
          <t>σn:せん断に作用する垂直応力（Qp/Ap）</t>
        </is>
      </c>
      <c r="G64" s="39" t="inlineStr">
        <is>
          <t>(kN/㎡）</t>
        </is>
      </c>
    </row>
    <row r="65">
      <c r="C65" s="39" t="inlineStr">
        <is>
          <t>φ:改良体の内部摩擦角（30°）</t>
        </is>
      </c>
    </row>
    <row r="66">
      <c r="C66" s="39" t="inlineStr">
        <is>
          <t>Ap:一本当りの改良体の面積</t>
        </is>
      </c>
    </row>
  </sheetData>
  <mergeCells count="8">
    <mergeCell ref="K50:K55"/>
    <mergeCell ref="K4:L4"/>
    <mergeCell ref="K3:L3"/>
    <mergeCell ref="K43:K49"/>
    <mergeCell ref="K5:K14"/>
    <mergeCell ref="K15:K19"/>
    <mergeCell ref="K20:K30"/>
    <mergeCell ref="K31:K42"/>
  </mergeCells>
  <conditionalFormatting sqref="N46:S46">
    <cfRule type="cellIs" priority="5" operator="equal" dxfId="1" stopIfTrue="1">
      <formula>"NG"</formula>
    </cfRule>
  </conditionalFormatting>
  <conditionalFormatting sqref="N49:S49 N55:S55">
    <cfRule type="cellIs" priority="6" operator="equal" dxfId="0" stopIfTrue="1">
      <formula>"NG"</formula>
    </cfRule>
  </conditionalFormatting>
  <pageMargins left="0.75" right="0.75" top="1" bottom="1" header="0.512" footer="0.512"/>
  <pageSetup orientation="portrait" paperSize="9" scale="75" fitToWidth="2" blackAndWhite="1"/>
  <colBreaks count="1" manualBreakCount="1">
    <brk id="10" min="0" max="67" man="1"/>
  </colBreaks>
</worksheet>
</file>

<file path=xl/worksheets/sheet3.xml><?xml version="1.0" encoding="utf-8"?>
<worksheet xmlns="http://schemas.openxmlformats.org/spreadsheetml/2006/main">
  <sheetPr>
    <outlinePr summaryBelow="1" summaryRight="1"/>
    <pageSetUpPr/>
  </sheetPr>
  <dimension ref="B1:AU56"/>
  <sheetViews>
    <sheetView tabSelected="1" zoomScale="85" zoomScaleNormal="85" zoomScaleSheetLayoutView="100" workbookViewId="0">
      <selection activeCell="M30" sqref="M30"/>
    </sheetView>
  </sheetViews>
  <sheetFormatPr baseColWidth="8" defaultRowHeight="18.75"/>
  <cols>
    <col width="9" customWidth="1" style="166" min="1" max="1"/>
    <col width="10" customWidth="1" style="166" min="2" max="2"/>
    <col width="15.25" customWidth="1" style="166" min="3" max="3"/>
    <col width="10.375" customWidth="1" style="166" min="4" max="4"/>
    <col width="10.625" customWidth="1" style="166" min="5" max="43"/>
    <col width="9" customWidth="1" style="166" min="44" max="52"/>
    <col width="9" customWidth="1" style="166" min="53" max="16384"/>
  </cols>
  <sheetData>
    <row r="1">
      <c r="B1" s="166" t="inlineStr">
        <is>
          <t>(8) 改良地盤の水平支持力の検討結果</t>
        </is>
      </c>
    </row>
    <row r="3" ht="18.75" customFormat="1" customHeight="1" s="165">
      <c r="B3" s="495" t="inlineStr">
        <is>
          <t>基礎符号</t>
        </is>
      </c>
      <c r="C3" s="491" t="n"/>
      <c r="D3" s="161" t="n"/>
      <c r="E3" s="162" t="inlineStr">
        <is>
          <t>F3</t>
        </is>
      </c>
      <c r="F3" s="163" t="inlineStr">
        <is>
          <t>F3</t>
        </is>
      </c>
      <c r="G3" s="163" t="inlineStr">
        <is>
          <t>F2</t>
        </is>
      </c>
      <c r="H3" s="163" t="inlineStr">
        <is>
          <t>F4</t>
        </is>
      </c>
      <c r="I3" s="163" t="inlineStr">
        <is>
          <t>F6</t>
        </is>
      </c>
      <c r="J3" s="164" t="inlineStr">
        <is>
          <t>F4</t>
        </is>
      </c>
      <c r="K3" s="165" t="inlineStr">
        <is>
          <t>F4</t>
        </is>
      </c>
      <c r="L3" s="165" t="inlineStr">
        <is>
          <t>F6</t>
        </is>
      </c>
      <c r="M3" s="165" t="inlineStr">
        <is>
          <t>F4</t>
        </is>
      </c>
      <c r="N3" s="165" t="inlineStr">
        <is>
          <t>F4</t>
        </is>
      </c>
      <c r="O3" s="165" t="inlineStr">
        <is>
          <t>F6</t>
        </is>
      </c>
      <c r="P3" s="165" t="inlineStr">
        <is>
          <t>F4</t>
        </is>
      </c>
      <c r="Q3" s="165" t="inlineStr">
        <is>
          <t>F4</t>
        </is>
      </c>
      <c r="R3" s="165" t="inlineStr">
        <is>
          <t>F6</t>
        </is>
      </c>
      <c r="S3" s="165" t="inlineStr">
        <is>
          <t>F4</t>
        </is>
      </c>
      <c r="T3" s="165" t="inlineStr">
        <is>
          <t>F3</t>
        </is>
      </c>
      <c r="U3" s="165" t="inlineStr">
        <is>
          <t>F4</t>
        </is>
      </c>
      <c r="V3" s="165" t="inlineStr">
        <is>
          <t>F3</t>
        </is>
      </c>
      <c r="W3" s="165" t="inlineStr">
        <is>
          <t>F3</t>
        </is>
      </c>
      <c r="X3" s="165" t="inlineStr">
        <is>
          <t>F4</t>
        </is>
      </c>
      <c r="Y3" s="165" t="inlineStr">
        <is>
          <t>F6</t>
        </is>
      </c>
      <c r="Z3" s="165" t="inlineStr">
        <is>
          <t>F4</t>
        </is>
      </c>
      <c r="AA3" s="165" t="inlineStr">
        <is>
          <t>F6</t>
        </is>
      </c>
      <c r="AB3" s="165" t="inlineStr">
        <is>
          <t>F4</t>
        </is>
      </c>
      <c r="AC3" s="165" t="inlineStr">
        <is>
          <t>F4</t>
        </is>
      </c>
      <c r="AD3" s="165" t="inlineStr">
        <is>
          <t>F6</t>
        </is>
      </c>
      <c r="AE3" s="165" t="inlineStr">
        <is>
          <t>F6</t>
        </is>
      </c>
      <c r="AF3" s="165" t="inlineStr">
        <is>
          <t>F6</t>
        </is>
      </c>
      <c r="AG3" s="165" t="inlineStr">
        <is>
          <t>F6</t>
        </is>
      </c>
      <c r="AH3" s="165" t="inlineStr">
        <is>
          <t>F3</t>
        </is>
      </c>
      <c r="AI3" s="165" t="inlineStr">
        <is>
          <t>F3</t>
        </is>
      </c>
      <c r="AJ3" s="165" t="inlineStr">
        <is>
          <t>F4</t>
        </is>
      </c>
      <c r="AK3" s="165" t="inlineStr">
        <is>
          <t>F3</t>
        </is>
      </c>
      <c r="AL3" s="165" t="inlineStr">
        <is>
          <t>F3</t>
        </is>
      </c>
      <c r="AM3" s="165" t="inlineStr">
        <is>
          <t>F4</t>
        </is>
      </c>
      <c r="AN3" s="165" t="inlineStr">
        <is>
          <t>F4</t>
        </is>
      </c>
      <c r="AO3" s="165" t="inlineStr">
        <is>
          <t>F3</t>
        </is>
      </c>
      <c r="AP3" s="165" t="inlineStr">
        <is>
          <t>F3</t>
        </is>
      </c>
      <c r="AQ3" s="165" t="inlineStr">
        <is>
          <t>F2</t>
        </is>
      </c>
    </row>
    <row r="4" ht="18.75" customFormat="1" customHeight="1" s="165">
      <c r="B4" s="496" t="inlineStr">
        <is>
          <t>X通り</t>
        </is>
      </c>
      <c r="C4" s="479" t="n"/>
      <c r="D4" s="167" t="n"/>
      <c r="E4" s="167" t="inlineStr">
        <is>
          <t>7</t>
        </is>
      </c>
      <c r="F4" s="168" t="inlineStr">
        <is>
          <t>8</t>
        </is>
      </c>
      <c r="G4" s="168" t="inlineStr">
        <is>
          <t>9</t>
        </is>
      </c>
      <c r="H4" s="168" t="inlineStr">
        <is>
          <t>7</t>
        </is>
      </c>
      <c r="I4" s="168" t="inlineStr">
        <is>
          <t>8</t>
        </is>
      </c>
      <c r="J4" s="169" t="inlineStr">
        <is>
          <t>9</t>
        </is>
      </c>
      <c r="K4" s="165" t="inlineStr">
        <is>
          <t>7</t>
        </is>
      </c>
      <c r="L4" s="165" t="inlineStr">
        <is>
          <t>8</t>
        </is>
      </c>
      <c r="M4" s="165" t="inlineStr">
        <is>
          <t>9</t>
        </is>
      </c>
      <c r="N4" s="165" t="inlineStr">
        <is>
          <t>7</t>
        </is>
      </c>
      <c r="O4" s="165" t="inlineStr">
        <is>
          <t>8</t>
        </is>
      </c>
      <c r="P4" s="165" t="inlineStr">
        <is>
          <t>9</t>
        </is>
      </c>
      <c r="Q4" s="165" t="inlineStr">
        <is>
          <t>7</t>
        </is>
      </c>
      <c r="R4" s="165" t="inlineStr">
        <is>
          <t>8</t>
        </is>
      </c>
      <c r="S4" s="165" t="inlineStr">
        <is>
          <t>9</t>
        </is>
      </c>
      <c r="T4" s="165" t="inlineStr">
        <is>
          <t>1</t>
        </is>
      </c>
      <c r="U4" s="165" t="inlineStr">
        <is>
          <t>2</t>
        </is>
      </c>
      <c r="V4" s="165" t="inlineStr">
        <is>
          <t>3</t>
        </is>
      </c>
      <c r="W4" s="165" t="inlineStr">
        <is>
          <t>4</t>
        </is>
      </c>
      <c r="X4" s="165" t="inlineStr">
        <is>
          <t>5</t>
        </is>
      </c>
      <c r="Y4" s="165" t="inlineStr">
        <is>
          <t>6</t>
        </is>
      </c>
      <c r="Z4" s="165" t="inlineStr">
        <is>
          <t>1</t>
        </is>
      </c>
      <c r="AA4" s="165" t="inlineStr">
        <is>
          <t>2</t>
        </is>
      </c>
      <c r="AB4" s="165" t="inlineStr">
        <is>
          <t>3</t>
        </is>
      </c>
      <c r="AC4" s="165" t="inlineStr">
        <is>
          <t>4</t>
        </is>
      </c>
      <c r="AD4" s="165" t="inlineStr">
        <is>
          <t>5</t>
        </is>
      </c>
      <c r="AE4" s="165" t="inlineStr">
        <is>
          <t>6</t>
        </is>
      </c>
      <c r="AF4" s="165" t="inlineStr">
        <is>
          <t>7</t>
        </is>
      </c>
      <c r="AG4" s="165" t="inlineStr">
        <is>
          <t>8</t>
        </is>
      </c>
      <c r="AH4" s="165" t="inlineStr">
        <is>
          <t>9</t>
        </is>
      </c>
      <c r="AI4" s="165" t="inlineStr">
        <is>
          <t>1</t>
        </is>
      </c>
      <c r="AJ4" s="165" t="inlineStr">
        <is>
          <t>2</t>
        </is>
      </c>
      <c r="AK4" s="165" t="inlineStr">
        <is>
          <t>3</t>
        </is>
      </c>
      <c r="AL4" s="165" t="inlineStr">
        <is>
          <t>4</t>
        </is>
      </c>
      <c r="AM4" s="165" t="inlineStr">
        <is>
          <t>5</t>
        </is>
      </c>
      <c r="AN4" s="165" t="inlineStr">
        <is>
          <t>6</t>
        </is>
      </c>
      <c r="AO4" s="165" t="inlineStr">
        <is>
          <t>7</t>
        </is>
      </c>
      <c r="AP4" s="165" t="inlineStr">
        <is>
          <t>8</t>
        </is>
      </c>
      <c r="AQ4" s="165" t="inlineStr">
        <is>
          <t>9</t>
        </is>
      </c>
    </row>
    <row r="5" ht="18.75" customFormat="1" customHeight="1" s="165">
      <c r="B5" s="496" t="inlineStr">
        <is>
          <t>Y通り</t>
        </is>
      </c>
      <c r="C5" s="479" t="n"/>
      <c r="D5" s="170" t="n"/>
      <c r="E5" s="171" t="inlineStr">
        <is>
          <t>A</t>
        </is>
      </c>
      <c r="F5" s="172" t="inlineStr">
        <is>
          <t>A</t>
        </is>
      </c>
      <c r="G5" s="172" t="inlineStr">
        <is>
          <t>A</t>
        </is>
      </c>
      <c r="H5" s="172" t="inlineStr">
        <is>
          <t>B</t>
        </is>
      </c>
      <c r="I5" s="172" t="inlineStr">
        <is>
          <t>B</t>
        </is>
      </c>
      <c r="J5" s="173" t="inlineStr">
        <is>
          <t>B</t>
        </is>
      </c>
      <c r="K5" s="165" t="inlineStr">
        <is>
          <t>C</t>
        </is>
      </c>
      <c r="L5" s="165" t="inlineStr">
        <is>
          <t>C</t>
        </is>
      </c>
      <c r="M5" s="165" t="inlineStr">
        <is>
          <t>C</t>
        </is>
      </c>
      <c r="N5" s="165" t="inlineStr">
        <is>
          <t>D</t>
        </is>
      </c>
      <c r="O5" s="165" t="inlineStr">
        <is>
          <t>D</t>
        </is>
      </c>
      <c r="P5" s="165" t="inlineStr">
        <is>
          <t>D</t>
        </is>
      </c>
      <c r="Q5" s="165" t="inlineStr">
        <is>
          <t>E</t>
        </is>
      </c>
      <c r="R5" s="165" t="inlineStr">
        <is>
          <t>E</t>
        </is>
      </c>
      <c r="S5" s="165" t="inlineStr">
        <is>
          <t>E</t>
        </is>
      </c>
      <c r="T5" s="165" t="inlineStr">
        <is>
          <t>F</t>
        </is>
      </c>
      <c r="U5" s="165" t="inlineStr">
        <is>
          <t>F</t>
        </is>
      </c>
      <c r="V5" s="165" t="inlineStr">
        <is>
          <t>F</t>
        </is>
      </c>
      <c r="W5" s="165" t="inlineStr">
        <is>
          <t>F</t>
        </is>
      </c>
      <c r="X5" s="165" t="inlineStr">
        <is>
          <t>F</t>
        </is>
      </c>
      <c r="Y5" s="165" t="inlineStr">
        <is>
          <t>F</t>
        </is>
      </c>
      <c r="Z5" s="165" t="inlineStr">
        <is>
          <t>G</t>
        </is>
      </c>
      <c r="AA5" s="165" t="inlineStr">
        <is>
          <t>G</t>
        </is>
      </c>
      <c r="AB5" s="165" t="inlineStr">
        <is>
          <t>G</t>
        </is>
      </c>
      <c r="AC5" s="165" t="inlineStr">
        <is>
          <t>G</t>
        </is>
      </c>
      <c r="AD5" s="165" t="inlineStr">
        <is>
          <t>G</t>
        </is>
      </c>
      <c r="AE5" s="165" t="inlineStr">
        <is>
          <t>G</t>
        </is>
      </c>
      <c r="AF5" s="165" t="inlineStr">
        <is>
          <t>G</t>
        </is>
      </c>
      <c r="AG5" s="165" t="inlineStr">
        <is>
          <t>G</t>
        </is>
      </c>
      <c r="AH5" s="165" t="inlineStr">
        <is>
          <t>G</t>
        </is>
      </c>
      <c r="AI5" s="165" t="inlineStr">
        <is>
          <t>H</t>
        </is>
      </c>
      <c r="AJ5" s="165" t="inlineStr">
        <is>
          <t>H</t>
        </is>
      </c>
      <c r="AK5" s="165" t="inlineStr">
        <is>
          <t>H</t>
        </is>
      </c>
      <c r="AL5" s="165" t="inlineStr">
        <is>
          <t>H</t>
        </is>
      </c>
      <c r="AM5" s="165" t="inlineStr">
        <is>
          <t>H</t>
        </is>
      </c>
      <c r="AN5" s="165" t="inlineStr">
        <is>
          <t>H</t>
        </is>
      </c>
      <c r="AO5" s="165" t="inlineStr">
        <is>
          <t>H</t>
        </is>
      </c>
      <c r="AP5" s="165" t="inlineStr">
        <is>
          <t>H</t>
        </is>
      </c>
      <c r="AQ5" s="165" t="inlineStr">
        <is>
          <t>H</t>
        </is>
      </c>
    </row>
    <row r="6" ht="18.75" customFormat="1" customHeight="1" s="165">
      <c r="B6" s="493" t="inlineStr">
        <is>
          <t>改良体に作用する
水平荷重</t>
        </is>
      </c>
      <c r="C6" s="174" t="inlineStr">
        <is>
          <t>N=L+Ex+Wf</t>
        </is>
      </c>
      <c r="D6" s="175" t="inlineStr">
        <is>
          <t>[m]</t>
        </is>
      </c>
      <c r="E6" s="605" t="n">
        <v>485.5</v>
      </c>
      <c r="F6" s="606" t="n">
        <v>664.3</v>
      </c>
      <c r="G6" s="606" t="n">
        <v>359.8</v>
      </c>
      <c r="H6" s="606" t="n">
        <v>848.6</v>
      </c>
      <c r="I6" s="606" t="n">
        <v>1007.5</v>
      </c>
      <c r="J6" s="607" t="n">
        <v>706.3</v>
      </c>
      <c r="K6" s="165" t="n">
        <v>802.3</v>
      </c>
      <c r="L6" s="165" t="n">
        <v>1026.4</v>
      </c>
      <c r="M6" s="165" t="n">
        <v>768.6</v>
      </c>
      <c r="N6" s="165" t="n">
        <v>876.6</v>
      </c>
      <c r="O6" s="165" t="n">
        <v>1139.3</v>
      </c>
      <c r="P6" s="165" t="n">
        <v>898.6</v>
      </c>
      <c r="Q6" s="165" t="n">
        <v>1021.1</v>
      </c>
      <c r="R6" s="165" t="n">
        <v>1065.6</v>
      </c>
      <c r="S6" s="608" t="n">
        <v>847.8</v>
      </c>
      <c r="T6" s="165" t="n">
        <v>515.5</v>
      </c>
      <c r="U6" s="165" t="n">
        <v>848.4</v>
      </c>
      <c r="V6" s="165" t="n">
        <v>673.8</v>
      </c>
      <c r="W6" s="165" t="n">
        <v>635.1</v>
      </c>
      <c r="X6" s="165" t="n">
        <v>807.3</v>
      </c>
      <c r="Y6" s="165" t="n">
        <v>986.6</v>
      </c>
      <c r="Z6" s="165" t="n">
        <v>862.1</v>
      </c>
      <c r="AA6" s="165" t="n">
        <v>1163.9</v>
      </c>
      <c r="AB6" s="165" t="n">
        <v>958</v>
      </c>
      <c r="AC6" s="165" t="n">
        <v>911.2</v>
      </c>
      <c r="AD6" s="165" t="n">
        <v>1113.5</v>
      </c>
      <c r="AE6" s="165" t="n">
        <v>1304.8</v>
      </c>
      <c r="AF6" s="165" t="n">
        <v>1180.8</v>
      </c>
      <c r="AG6" s="165" t="n">
        <v>1121.3</v>
      </c>
      <c r="AH6" s="165" t="n">
        <v>718.1</v>
      </c>
      <c r="AI6" s="165" t="n">
        <v>509.1</v>
      </c>
      <c r="AJ6" s="165" t="n">
        <v>833.6</v>
      </c>
      <c r="AK6" s="165" t="n">
        <v>681</v>
      </c>
      <c r="AL6" s="165" t="n">
        <v>663.2</v>
      </c>
      <c r="AM6" s="165" t="n">
        <v>818.6</v>
      </c>
      <c r="AN6" s="165" t="n">
        <v>970</v>
      </c>
      <c r="AO6" s="165" t="n">
        <v>744.7</v>
      </c>
      <c r="AP6" s="165" t="n">
        <v>519.3</v>
      </c>
      <c r="AQ6" s="165" t="n">
        <v>349.6</v>
      </c>
      <c r="AR6" s="608">
        <f>SUM(E6:AQ6)</f>
        <v/>
      </c>
      <c r="AS6" s="165" t="n">
        <v>16522</v>
      </c>
    </row>
    <row r="7" customFormat="1" s="165">
      <c r="B7" s="473" t="n"/>
      <c r="C7" s="176" t="inlineStr">
        <is>
          <t>Wf</t>
        </is>
      </c>
      <c r="D7" s="177" t="inlineStr">
        <is>
          <t>[m]</t>
        </is>
      </c>
      <c r="E7" s="609" t="n">
        <v>67.40000000000001</v>
      </c>
      <c r="F7" s="609" t="n">
        <v>64.40000000000001</v>
      </c>
      <c r="G7" s="609" t="n">
        <v>41.7</v>
      </c>
      <c r="H7" s="609" t="n">
        <v>90</v>
      </c>
      <c r="I7" s="609" t="n">
        <v>138</v>
      </c>
      <c r="J7" s="609" t="n">
        <v>88.40000000000001</v>
      </c>
      <c r="K7" s="609" t="n">
        <v>90</v>
      </c>
      <c r="L7" s="609" t="n">
        <v>138</v>
      </c>
      <c r="M7" s="609" t="n">
        <v>88.40000000000001</v>
      </c>
      <c r="N7" s="609" t="n">
        <v>90</v>
      </c>
      <c r="O7" s="609" t="n">
        <v>138</v>
      </c>
      <c r="P7" s="609" t="n">
        <v>88.40000000000001</v>
      </c>
      <c r="Q7" s="609" t="n">
        <v>90</v>
      </c>
      <c r="R7" s="609" t="n">
        <v>138</v>
      </c>
      <c r="S7" s="32" t="n">
        <v>88.40000000000001</v>
      </c>
      <c r="T7" s="32" t="n">
        <v>67.40000000000001</v>
      </c>
      <c r="U7" s="32" t="n">
        <v>90</v>
      </c>
      <c r="V7" s="32" t="n">
        <v>66</v>
      </c>
      <c r="W7" s="32" t="n">
        <v>66</v>
      </c>
      <c r="X7" s="32" t="n">
        <v>90</v>
      </c>
      <c r="Y7" s="32" t="n">
        <v>138</v>
      </c>
      <c r="Z7" s="32" t="n">
        <v>88.40000000000001</v>
      </c>
      <c r="AA7" s="32" t="n">
        <v>141</v>
      </c>
      <c r="AB7" s="32" t="n">
        <v>90</v>
      </c>
      <c r="AC7" s="32" t="n">
        <v>90</v>
      </c>
      <c r="AD7" s="32" t="n">
        <v>141</v>
      </c>
      <c r="AE7" s="32" t="n">
        <v>141</v>
      </c>
      <c r="AF7" s="32" t="n">
        <v>141</v>
      </c>
      <c r="AG7" s="32" t="n">
        <v>132</v>
      </c>
      <c r="AH7" s="32" t="n">
        <v>58.4</v>
      </c>
      <c r="AI7" s="32" t="n">
        <v>65.7</v>
      </c>
      <c r="AJ7" s="32" t="n">
        <v>88.40000000000001</v>
      </c>
      <c r="AK7" s="32" t="n">
        <v>64.40000000000001</v>
      </c>
      <c r="AL7" s="32" t="n">
        <v>64.40000000000001</v>
      </c>
      <c r="AM7" s="32" t="n">
        <v>88.40000000000001</v>
      </c>
      <c r="AN7" s="32" t="n">
        <v>88.40000000000001</v>
      </c>
      <c r="AO7" s="32" t="n">
        <v>64.40000000000001</v>
      </c>
      <c r="AP7" s="32" t="n">
        <v>64.40000000000001</v>
      </c>
      <c r="AQ7" s="32" t="n">
        <v>41.7</v>
      </c>
      <c r="AR7" s="608" t="n"/>
      <c r="AT7" s="608" t="n"/>
      <c r="AU7" s="608" t="n"/>
    </row>
    <row r="8">
      <c r="B8" s="473" t="n"/>
      <c r="C8" s="176" t="inlineStr">
        <is>
          <t>Df</t>
        </is>
      </c>
      <c r="D8" s="177" t="inlineStr">
        <is>
          <t>[m]</t>
        </is>
      </c>
      <c r="E8" s="610" t="inlineStr">
        <is>
          <t>F3</t>
        </is>
      </c>
      <c r="F8" s="611" t="inlineStr">
        <is>
          <t>F3</t>
        </is>
      </c>
      <c r="G8" s="611" t="inlineStr">
        <is>
          <t>F2</t>
        </is>
      </c>
      <c r="H8" s="611" t="inlineStr">
        <is>
          <t>F4</t>
        </is>
      </c>
      <c r="I8" s="611" t="inlineStr">
        <is>
          <t>F6</t>
        </is>
      </c>
      <c r="J8" s="611" t="inlineStr">
        <is>
          <t>F4</t>
        </is>
      </c>
      <c r="K8" s="611" t="inlineStr">
        <is>
          <t>F4</t>
        </is>
      </c>
      <c r="L8" s="611" t="inlineStr">
        <is>
          <t>F6</t>
        </is>
      </c>
      <c r="M8" s="611" t="inlineStr">
        <is>
          <t>F4</t>
        </is>
      </c>
      <c r="N8" s="611" t="inlineStr">
        <is>
          <t>F4</t>
        </is>
      </c>
      <c r="O8" s="611" t="inlineStr">
        <is>
          <t>F6</t>
        </is>
      </c>
      <c r="P8" s="611" t="inlineStr">
        <is>
          <t>F4</t>
        </is>
      </c>
      <c r="Q8" s="611" t="inlineStr">
        <is>
          <t>F4</t>
        </is>
      </c>
      <c r="R8" s="611" t="inlineStr">
        <is>
          <t>F6</t>
        </is>
      </c>
      <c r="S8" s="611" t="inlineStr">
        <is>
          <t>F4</t>
        </is>
      </c>
      <c r="T8" s="611" t="inlineStr">
        <is>
          <t>F3</t>
        </is>
      </c>
      <c r="U8" s="611" t="inlineStr">
        <is>
          <t>F4</t>
        </is>
      </c>
      <c r="V8" s="611" t="inlineStr">
        <is>
          <t>F3</t>
        </is>
      </c>
      <c r="W8" s="611" t="inlineStr">
        <is>
          <t>F3</t>
        </is>
      </c>
      <c r="X8" s="611" t="inlineStr">
        <is>
          <t>F4</t>
        </is>
      </c>
      <c r="Y8" s="611" t="inlineStr">
        <is>
          <t>F6</t>
        </is>
      </c>
      <c r="Z8" s="611" t="inlineStr">
        <is>
          <t>F4</t>
        </is>
      </c>
      <c r="AA8" s="611" t="inlineStr">
        <is>
          <t>F6</t>
        </is>
      </c>
      <c r="AB8" s="611" t="inlineStr">
        <is>
          <t>F4</t>
        </is>
      </c>
      <c r="AC8" s="611" t="inlineStr">
        <is>
          <t>F4</t>
        </is>
      </c>
      <c r="AD8" s="611" t="inlineStr">
        <is>
          <t>F6</t>
        </is>
      </c>
      <c r="AE8" s="611" t="inlineStr">
        <is>
          <t>F6</t>
        </is>
      </c>
      <c r="AF8" s="611" t="inlineStr">
        <is>
          <t>F6</t>
        </is>
      </c>
      <c r="AG8" s="611" t="inlineStr">
        <is>
          <t>F6</t>
        </is>
      </c>
      <c r="AH8" s="611" t="inlineStr">
        <is>
          <t>F3</t>
        </is>
      </c>
      <c r="AI8" s="611" t="inlineStr">
        <is>
          <t>F3</t>
        </is>
      </c>
      <c r="AJ8" s="611" t="inlineStr">
        <is>
          <t>F4</t>
        </is>
      </c>
      <c r="AK8" s="611" t="inlineStr">
        <is>
          <t>F3</t>
        </is>
      </c>
      <c r="AL8" s="611" t="inlineStr">
        <is>
          <t>F3</t>
        </is>
      </c>
      <c r="AM8" s="611" t="inlineStr">
        <is>
          <t>F4</t>
        </is>
      </c>
      <c r="AN8" s="611" t="inlineStr">
        <is>
          <t>F4</t>
        </is>
      </c>
      <c r="AO8" s="611" t="inlineStr">
        <is>
          <t>F3</t>
        </is>
      </c>
      <c r="AP8" s="611" t="inlineStr">
        <is>
          <t>F3</t>
        </is>
      </c>
      <c r="AQ8" s="611" t="inlineStr">
        <is>
          <t>F2</t>
        </is>
      </c>
      <c r="AR8" s="612" t="n"/>
    </row>
    <row r="9">
      <c r="B9" s="473" t="n"/>
      <c r="C9" s="176" t="inlineStr">
        <is>
          <t>NL</t>
        </is>
      </c>
      <c r="D9" s="177" t="inlineStr">
        <is>
          <t>[kN]</t>
        </is>
      </c>
      <c r="E9" s="613" t="inlineStr">
        <is>
          <t>7</t>
        </is>
      </c>
      <c r="F9" s="614" t="inlineStr">
        <is>
          <t>8</t>
        </is>
      </c>
      <c r="G9" s="614" t="inlineStr">
        <is>
          <t>9</t>
        </is>
      </c>
      <c r="H9" s="614" t="inlineStr">
        <is>
          <t>7</t>
        </is>
      </c>
      <c r="I9" s="614" t="inlineStr">
        <is>
          <t>8</t>
        </is>
      </c>
      <c r="J9" s="615" t="inlineStr">
        <is>
          <t>9</t>
        </is>
      </c>
      <c r="K9" s="32" t="inlineStr">
        <is>
          <t>7</t>
        </is>
      </c>
      <c r="L9" s="32" t="inlineStr">
        <is>
          <t>8</t>
        </is>
      </c>
      <c r="M9" s="32" t="inlineStr">
        <is>
          <t>9</t>
        </is>
      </c>
      <c r="N9" s="32" t="inlineStr">
        <is>
          <t>7</t>
        </is>
      </c>
      <c r="O9" s="32" t="inlineStr">
        <is>
          <t>8</t>
        </is>
      </c>
      <c r="P9" s="32" t="inlineStr">
        <is>
          <t>9</t>
        </is>
      </c>
      <c r="Q9" s="32" t="inlineStr">
        <is>
          <t>7</t>
        </is>
      </c>
      <c r="R9" s="32" t="inlineStr">
        <is>
          <t>8</t>
        </is>
      </c>
      <c r="S9" s="32" t="inlineStr">
        <is>
          <t>9</t>
        </is>
      </c>
      <c r="T9" s="32" t="inlineStr">
        <is>
          <t>1</t>
        </is>
      </c>
      <c r="U9" s="32" t="inlineStr">
        <is>
          <t>2</t>
        </is>
      </c>
      <c r="V9" s="32" t="inlineStr">
        <is>
          <t>3</t>
        </is>
      </c>
      <c r="W9" s="32" t="inlineStr">
        <is>
          <t>4</t>
        </is>
      </c>
      <c r="X9" s="32" t="inlineStr">
        <is>
          <t>5</t>
        </is>
      </c>
      <c r="Y9" s="32" t="inlineStr">
        <is>
          <t>6</t>
        </is>
      </c>
      <c r="Z9" s="32" t="inlineStr">
        <is>
          <t>1</t>
        </is>
      </c>
      <c r="AA9" s="32" t="inlineStr">
        <is>
          <t>2</t>
        </is>
      </c>
      <c r="AB9" s="32" t="inlineStr">
        <is>
          <t>3</t>
        </is>
      </c>
      <c r="AC9" s="32" t="inlineStr">
        <is>
          <t>4</t>
        </is>
      </c>
      <c r="AD9" s="32" t="inlineStr">
        <is>
          <t>5</t>
        </is>
      </c>
      <c r="AE9" s="32" t="inlineStr">
        <is>
          <t>6</t>
        </is>
      </c>
      <c r="AF9" s="32" t="inlineStr">
        <is>
          <t>7</t>
        </is>
      </c>
      <c r="AG9" s="32" t="inlineStr">
        <is>
          <t>8</t>
        </is>
      </c>
      <c r="AH9" s="32" t="inlineStr">
        <is>
          <t>9</t>
        </is>
      </c>
      <c r="AI9" s="32" t="inlineStr">
        <is>
          <t>1</t>
        </is>
      </c>
      <c r="AJ9" s="32" t="inlineStr">
        <is>
          <t>2</t>
        </is>
      </c>
      <c r="AK9" s="32" t="inlineStr">
        <is>
          <t>3</t>
        </is>
      </c>
      <c r="AL9" s="32" t="inlineStr">
        <is>
          <t>4</t>
        </is>
      </c>
      <c r="AM9" s="32" t="inlineStr">
        <is>
          <t>5</t>
        </is>
      </c>
      <c r="AN9" s="32" t="inlineStr">
        <is>
          <t>6</t>
        </is>
      </c>
      <c r="AO9" s="32" t="inlineStr">
        <is>
          <t>7</t>
        </is>
      </c>
      <c r="AP9" s="32" t="inlineStr">
        <is>
          <t>8</t>
        </is>
      </c>
      <c r="AQ9" s="32" t="inlineStr">
        <is>
          <t>9</t>
        </is>
      </c>
    </row>
    <row r="10">
      <c r="B10" s="473" t="n"/>
      <c r="C10" s="176" t="inlineStr">
        <is>
          <t>NE</t>
        </is>
      </c>
      <c r="D10" s="177" t="inlineStr">
        <is>
          <t>[kN]</t>
        </is>
      </c>
      <c r="E10" s="613" t="inlineStr">
        <is>
          <t>A</t>
        </is>
      </c>
      <c r="F10" s="614" t="inlineStr">
        <is>
          <t>A</t>
        </is>
      </c>
      <c r="G10" s="614" t="inlineStr">
        <is>
          <t>A</t>
        </is>
      </c>
      <c r="H10" s="614" t="inlineStr">
        <is>
          <t>B</t>
        </is>
      </c>
      <c r="I10" s="614" t="inlineStr">
        <is>
          <t>B</t>
        </is>
      </c>
      <c r="J10" s="615" t="inlineStr">
        <is>
          <t>B</t>
        </is>
      </c>
      <c r="K10" s="32" t="inlineStr">
        <is>
          <t>C</t>
        </is>
      </c>
      <c r="L10" s="32" t="inlineStr">
        <is>
          <t>C</t>
        </is>
      </c>
      <c r="M10" s="32" t="inlineStr">
        <is>
          <t>C</t>
        </is>
      </c>
      <c r="N10" s="32" t="inlineStr">
        <is>
          <t>D</t>
        </is>
      </c>
      <c r="O10" s="32" t="inlineStr">
        <is>
          <t>D</t>
        </is>
      </c>
      <c r="P10" s="32" t="inlineStr">
        <is>
          <t>D</t>
        </is>
      </c>
      <c r="Q10" s="32" t="inlineStr">
        <is>
          <t>E</t>
        </is>
      </c>
      <c r="R10" s="32" t="inlineStr">
        <is>
          <t>E</t>
        </is>
      </c>
      <c r="S10" s="32" t="inlineStr">
        <is>
          <t>E</t>
        </is>
      </c>
      <c r="T10" s="32" t="inlineStr">
        <is>
          <t>F</t>
        </is>
      </c>
      <c r="U10" s="32" t="inlineStr">
        <is>
          <t>F</t>
        </is>
      </c>
      <c r="V10" s="32" t="inlineStr">
        <is>
          <t>F</t>
        </is>
      </c>
      <c r="W10" s="32" t="inlineStr">
        <is>
          <t>F</t>
        </is>
      </c>
      <c r="X10" s="32" t="inlineStr">
        <is>
          <t>F</t>
        </is>
      </c>
      <c r="Y10" s="32" t="inlineStr">
        <is>
          <t>F</t>
        </is>
      </c>
      <c r="Z10" s="32" t="inlineStr">
        <is>
          <t>G</t>
        </is>
      </c>
      <c r="AA10" s="32" t="inlineStr">
        <is>
          <t>G</t>
        </is>
      </c>
      <c r="AB10" s="32" t="inlineStr">
        <is>
          <t>G</t>
        </is>
      </c>
      <c r="AC10" s="32" t="inlineStr">
        <is>
          <t>G</t>
        </is>
      </c>
      <c r="AD10" s="32" t="inlineStr">
        <is>
          <t>G</t>
        </is>
      </c>
      <c r="AE10" s="32" t="inlineStr">
        <is>
          <t>G</t>
        </is>
      </c>
      <c r="AF10" s="32" t="inlineStr">
        <is>
          <t>G</t>
        </is>
      </c>
      <c r="AG10" s="32" t="inlineStr">
        <is>
          <t>G</t>
        </is>
      </c>
      <c r="AH10" s="32" t="inlineStr">
        <is>
          <t>G</t>
        </is>
      </c>
      <c r="AI10" s="32" t="inlineStr">
        <is>
          <t>H</t>
        </is>
      </c>
      <c r="AJ10" s="32" t="inlineStr">
        <is>
          <t>H</t>
        </is>
      </c>
      <c r="AK10" s="32" t="inlineStr">
        <is>
          <t>H</t>
        </is>
      </c>
      <c r="AL10" s="32" t="inlineStr">
        <is>
          <t>H</t>
        </is>
      </c>
      <c r="AM10" s="32" t="inlineStr">
        <is>
          <t>H</t>
        </is>
      </c>
      <c r="AN10" s="32" t="inlineStr">
        <is>
          <t>H</t>
        </is>
      </c>
      <c r="AO10" s="32" t="inlineStr">
        <is>
          <t>H</t>
        </is>
      </c>
      <c r="AP10" s="32" t="inlineStr">
        <is>
          <t>H</t>
        </is>
      </c>
      <c r="AQ10" s="32" t="inlineStr">
        <is>
          <t>H</t>
        </is>
      </c>
    </row>
    <row r="11">
      <c r="B11" s="473" t="n"/>
      <c r="C11" s="176" t="inlineStr">
        <is>
          <t>ΣN</t>
        </is>
      </c>
      <c r="D11" s="177" t="inlineStr">
        <is>
          <t>[kN]</t>
        </is>
      </c>
      <c r="E11" s="616" t="n">
        <v>485.5</v>
      </c>
      <c r="F11" s="617" t="n">
        <v>664.3</v>
      </c>
      <c r="G11" s="617" t="n">
        <v>359.8</v>
      </c>
      <c r="H11" s="617" t="n">
        <v>848.6</v>
      </c>
      <c r="I11" s="617" t="n">
        <v>1007.5</v>
      </c>
      <c r="J11" s="618" t="n">
        <v>706.3</v>
      </c>
      <c r="K11" s="32" t="n">
        <v>802.3</v>
      </c>
      <c r="L11" s="32" t="n">
        <v>1026.4</v>
      </c>
      <c r="M11" s="32" t="n">
        <v>768.6</v>
      </c>
      <c r="N11" s="32" t="n">
        <v>876.6</v>
      </c>
      <c r="O11" s="32" t="n">
        <v>1139.3</v>
      </c>
      <c r="P11" s="32" t="n">
        <v>898.6</v>
      </c>
      <c r="Q11" s="32" t="n">
        <v>1021.1</v>
      </c>
      <c r="R11" s="32" t="n">
        <v>1065.6</v>
      </c>
      <c r="S11" s="32" t="n">
        <v>847.8</v>
      </c>
      <c r="T11" s="32" t="n">
        <v>515.5</v>
      </c>
      <c r="U11" s="32" t="n">
        <v>848.4</v>
      </c>
      <c r="V11" s="32" t="n">
        <v>673.8</v>
      </c>
      <c r="W11" s="32" t="n">
        <v>635.1</v>
      </c>
      <c r="X11" s="32" t="n">
        <v>807.3</v>
      </c>
      <c r="Y11" s="32" t="n">
        <v>986.6</v>
      </c>
      <c r="Z11" s="32" t="n">
        <v>862.1</v>
      </c>
      <c r="AA11" s="32" t="n">
        <v>1163.9</v>
      </c>
      <c r="AB11" s="32" t="n">
        <v>958</v>
      </c>
      <c r="AC11" s="32" t="n">
        <v>911.2</v>
      </c>
      <c r="AD11" s="32" t="n">
        <v>1113.5</v>
      </c>
      <c r="AE11" s="32" t="n">
        <v>1304.8</v>
      </c>
      <c r="AF11" s="32" t="n">
        <v>1180.8</v>
      </c>
      <c r="AG11" s="32" t="n">
        <v>1121.3</v>
      </c>
      <c r="AH11" s="32" t="n">
        <v>718.1</v>
      </c>
      <c r="AI11" s="32" t="n">
        <v>509.1</v>
      </c>
      <c r="AJ11" s="32" t="n">
        <v>833.6</v>
      </c>
      <c r="AK11" s="32" t="n">
        <v>681</v>
      </c>
      <c r="AL11" s="32" t="n">
        <v>663.2</v>
      </c>
      <c r="AM11" s="32" t="n">
        <v>818.6</v>
      </c>
      <c r="AN11" s="32" t="n">
        <v>970</v>
      </c>
      <c r="AO11" s="32" t="n">
        <v>744.7</v>
      </c>
      <c r="AP11" s="32" t="n">
        <v>519.3</v>
      </c>
      <c r="AQ11" s="32" t="n">
        <v>349.6</v>
      </c>
    </row>
    <row r="12">
      <c r="B12" s="473" t="n"/>
      <c r="C12" s="176" t="inlineStr">
        <is>
          <t>Wf</t>
        </is>
      </c>
      <c r="D12" s="177" t="inlineStr">
        <is>
          <t>[kN]</t>
        </is>
      </c>
      <c r="E12" s="616" t="n"/>
      <c r="F12" s="617" t="n"/>
      <c r="G12" s="617" t="n"/>
      <c r="H12" s="617" t="n"/>
      <c r="I12" s="617" t="n"/>
      <c r="J12" s="618" t="n"/>
    </row>
    <row r="13">
      <c r="B13" s="473" t="n"/>
      <c r="C13" s="176" t="inlineStr">
        <is>
          <t>n</t>
        </is>
      </c>
      <c r="D13" s="177" t="inlineStr">
        <is>
          <t>[本]</t>
        </is>
      </c>
      <c r="E13" s="616">
        <f>鉛直!O18</f>
        <v/>
      </c>
      <c r="F13" s="617">
        <f>鉛直!P18</f>
        <v/>
      </c>
      <c r="G13" s="617">
        <f>鉛直!Q18</f>
        <v/>
      </c>
      <c r="H13" s="617">
        <f>鉛直!R18</f>
        <v/>
      </c>
      <c r="I13" s="617">
        <f>鉛直!S18</f>
        <v/>
      </c>
      <c r="J13" s="618" t="n"/>
    </row>
    <row r="14">
      <c r="B14" s="473" t="n"/>
      <c r="C14" s="176" t="inlineStr">
        <is>
          <t>Z</t>
        </is>
      </c>
      <c r="D14" s="178" t="n"/>
      <c r="E14" s="616">
        <f>#REF!</f>
        <v/>
      </c>
      <c r="F14" s="617">
        <f>#REF!</f>
        <v/>
      </c>
      <c r="G14" s="617">
        <f>#REF!</f>
        <v/>
      </c>
      <c r="H14" s="617">
        <f>#REF!</f>
        <v/>
      </c>
      <c r="I14" s="617">
        <f>#REF!</f>
        <v/>
      </c>
      <c r="J14" s="618" t="n"/>
    </row>
    <row r="15">
      <c r="B15" s="469" t="n"/>
      <c r="C15" s="179" t="inlineStr">
        <is>
          <t>Qp</t>
        </is>
      </c>
      <c r="D15" s="180" t="inlineStr">
        <is>
          <t>[kN/本]</t>
        </is>
      </c>
      <c r="E15" s="619">
        <f>ROUNDDOWN((E11*0.2+E12*0.1)*E14/E13,2)</f>
        <v/>
      </c>
      <c r="F15" s="620">
        <f>ROUNDDOWN((F11*0.2+F12*0.1)*F14/F13,2)</f>
        <v/>
      </c>
      <c r="G15" s="620">
        <f>ROUNDDOWN((G11*0.2+G12*0.1)*G14/G13,2)</f>
        <v/>
      </c>
      <c r="H15" s="620">
        <f>ROUNDDOWN((H11*0.2+H12*0.1)*H14/H13,2)</f>
        <v/>
      </c>
      <c r="I15" s="620">
        <f>ROUNDDOWN((I11*0.2+I12*0.1)*I14/I13,2)</f>
        <v/>
      </c>
      <c r="J15" s="621" t="n"/>
    </row>
    <row r="16">
      <c r="B16" s="493" t="inlineStr">
        <is>
          <t>水平方向
地盤反力
係数</t>
        </is>
      </c>
      <c r="C16" s="174" t="inlineStr">
        <is>
          <t>α</t>
        </is>
      </c>
      <c r="D16" s="181" t="n"/>
      <c r="E16" s="622" t="n">
        <v>4</v>
      </c>
      <c r="F16" s="623" t="n">
        <v>4</v>
      </c>
      <c r="G16" s="623" t="n">
        <v>4</v>
      </c>
      <c r="H16" s="623" t="n">
        <v>4</v>
      </c>
      <c r="I16" s="623" t="n">
        <v>4</v>
      </c>
      <c r="J16" s="624" t="n"/>
    </row>
    <row r="17">
      <c r="B17" s="473" t="n"/>
      <c r="C17" s="176" t="inlineStr">
        <is>
          <t>上部N値</t>
        </is>
      </c>
      <c r="D17" s="178" t="n"/>
      <c r="E17" s="625" t="n">
        <v>2</v>
      </c>
      <c r="F17" s="626" t="n">
        <v>2</v>
      </c>
      <c r="G17" s="626" t="n">
        <v>2</v>
      </c>
      <c r="H17" s="626" t="n">
        <v>2</v>
      </c>
      <c r="I17" s="626" t="n">
        <v>2</v>
      </c>
      <c r="J17" s="615" t="n"/>
    </row>
    <row r="18">
      <c r="B18" s="473" t="n"/>
      <c r="C18" s="176" t="inlineStr">
        <is>
          <t>Eo</t>
        </is>
      </c>
      <c r="D18" s="177" t="inlineStr">
        <is>
          <t>[kN/m2]</t>
        </is>
      </c>
      <c r="E18" s="616" t="n">
        <v>3</v>
      </c>
      <c r="F18" s="617" t="n">
        <v>3</v>
      </c>
      <c r="G18" s="617" t="n">
        <v>2</v>
      </c>
      <c r="H18" s="617" t="n">
        <v>4</v>
      </c>
      <c r="I18" s="617" t="n">
        <v>6</v>
      </c>
      <c r="J18" s="618" t="n">
        <v>4</v>
      </c>
      <c r="K18" s="32" t="n">
        <v>4</v>
      </c>
      <c r="L18" s="32" t="n">
        <v>6</v>
      </c>
      <c r="M18" s="32" t="n">
        <v>4</v>
      </c>
      <c r="N18" s="32" t="n">
        <v>4</v>
      </c>
      <c r="O18" s="32" t="n">
        <v>6</v>
      </c>
      <c r="P18" s="32" t="n">
        <v>4</v>
      </c>
      <c r="Q18" s="32" t="n">
        <v>4</v>
      </c>
      <c r="R18" s="32" t="n">
        <v>6</v>
      </c>
      <c r="S18" s="32" t="n">
        <v>4</v>
      </c>
      <c r="T18" s="32" t="n">
        <v>3</v>
      </c>
      <c r="U18" s="32" t="n">
        <v>4</v>
      </c>
      <c r="V18" s="32" t="n">
        <v>3</v>
      </c>
      <c r="W18" s="32" t="n">
        <v>3</v>
      </c>
      <c r="X18" s="32" t="n">
        <v>4</v>
      </c>
      <c r="Y18" s="32" t="n">
        <v>6</v>
      </c>
      <c r="Z18" s="32" t="n">
        <v>4</v>
      </c>
      <c r="AA18" s="32" t="n">
        <v>6</v>
      </c>
      <c r="AB18" s="32" t="n">
        <v>4</v>
      </c>
      <c r="AC18" s="32" t="n">
        <v>4</v>
      </c>
      <c r="AD18" s="32" t="n">
        <v>6</v>
      </c>
      <c r="AE18" s="32" t="n">
        <v>6</v>
      </c>
      <c r="AF18" s="32" t="n">
        <v>6</v>
      </c>
      <c r="AG18" s="32" t="n">
        <v>6</v>
      </c>
      <c r="AH18" s="32" t="n">
        <v>3</v>
      </c>
      <c r="AI18" s="32" t="n">
        <v>3</v>
      </c>
      <c r="AJ18" s="32" t="n">
        <v>4</v>
      </c>
      <c r="AK18" s="32" t="n">
        <v>3</v>
      </c>
      <c r="AL18" s="32" t="n">
        <v>3</v>
      </c>
      <c r="AM18" s="32" t="n">
        <v>4</v>
      </c>
      <c r="AN18" s="32" t="n">
        <v>4</v>
      </c>
      <c r="AO18" s="32" t="n">
        <v>3</v>
      </c>
      <c r="AP18" s="32" t="n">
        <v>3</v>
      </c>
      <c r="AQ18" s="32" t="n">
        <v>2</v>
      </c>
    </row>
    <row r="19">
      <c r="B19" s="473" t="n"/>
      <c r="C19" s="176" t="inlineStr">
        <is>
          <t>b</t>
        </is>
      </c>
      <c r="D19" s="177" t="inlineStr">
        <is>
          <t>[m]</t>
        </is>
      </c>
      <c r="E19" s="616">
        <f>鉛直!O8</f>
        <v/>
      </c>
      <c r="F19" s="617">
        <f>鉛直!P8</f>
        <v/>
      </c>
      <c r="G19" s="617">
        <f>鉛直!Q8</f>
        <v/>
      </c>
      <c r="H19" s="617">
        <f>鉛直!R8</f>
        <v/>
      </c>
      <c r="I19" s="617">
        <f>鉛直!S8</f>
        <v/>
      </c>
      <c r="J19" s="618" t="n"/>
    </row>
    <row r="20">
      <c r="B20" s="469" t="n"/>
      <c r="C20" s="179" t="inlineStr">
        <is>
          <t>kh</t>
        </is>
      </c>
      <c r="D20" s="182" t="n"/>
      <c r="E20" s="619">
        <f>ROUNDDOWN((1/30)*E16*E18*(E19*100/30)^(-3/4)*10^2,3)</f>
        <v/>
      </c>
      <c r="F20" s="620">
        <f>ROUNDDOWN((1/30)*F16*F18*(F19*100/30)^(-3/4)*10^2,3)</f>
        <v/>
      </c>
      <c r="G20" s="620">
        <f>ROUNDDOWN((1/30)*G16*G18*(G19*100/30)^(-3/4)*10^2,3)</f>
        <v/>
      </c>
      <c r="H20" s="620">
        <f>ROUNDDOWN((1/30)*H16*H18*(H19*100/30)^(-3/4)*10^2,3)</f>
        <v/>
      </c>
      <c r="I20" s="620">
        <f>ROUNDDOWN((1/30)*I16*I18*(I19*100/30)^(-3/4)*10^2,3)</f>
        <v/>
      </c>
      <c r="J20" s="621" t="n"/>
    </row>
    <row r="21">
      <c r="B21" s="493" t="inlineStr">
        <is>
          <t>群杭効果を考慮した
地盤反力係数</t>
        </is>
      </c>
      <c r="C21" s="174" t="inlineStr">
        <is>
          <t>d</t>
        </is>
      </c>
      <c r="D21" s="175" t="inlineStr">
        <is>
          <t>[m]</t>
        </is>
      </c>
      <c r="E21" s="627" t="n">
        <v>1</v>
      </c>
      <c r="F21" s="628" t="n">
        <v>1</v>
      </c>
      <c r="G21" s="628" t="n">
        <v>1</v>
      </c>
      <c r="H21" s="628" t="n">
        <v>1</v>
      </c>
      <c r="I21" s="628" t="n">
        <v>1</v>
      </c>
      <c r="J21" s="629" t="n"/>
    </row>
    <row r="22">
      <c r="B22" s="473" t="n"/>
      <c r="C22" s="176" t="inlineStr">
        <is>
          <t>b</t>
        </is>
      </c>
      <c r="D22" s="177" t="inlineStr">
        <is>
          <t>[m]</t>
        </is>
      </c>
      <c r="E22" s="613" t="n">
        <v>1</v>
      </c>
      <c r="F22" s="614" t="n">
        <v>1</v>
      </c>
      <c r="G22" s="614" t="n">
        <v>1</v>
      </c>
      <c r="H22" s="614" t="n">
        <v>1</v>
      </c>
      <c r="I22" s="614" t="n">
        <v>1</v>
      </c>
      <c r="J22" s="615" t="n"/>
    </row>
    <row r="23">
      <c r="B23" s="473" t="n"/>
      <c r="C23" s="176" t="inlineStr">
        <is>
          <t>R</t>
        </is>
      </c>
      <c r="D23" s="178" t="n"/>
      <c r="E23" s="616">
        <f>E21/E22</f>
        <v/>
      </c>
      <c r="F23" s="617">
        <f>F21/F22</f>
        <v/>
      </c>
      <c r="G23" s="617">
        <f>G21/G22</f>
        <v/>
      </c>
      <c r="H23" s="617">
        <f>H21/H22</f>
        <v/>
      </c>
      <c r="I23" s="617">
        <f>I21/I22</f>
        <v/>
      </c>
      <c r="J23" s="618" t="n"/>
    </row>
    <row r="24">
      <c r="B24" s="473" t="n"/>
      <c r="C24" s="176" t="inlineStr">
        <is>
          <t>μ1'</t>
        </is>
      </c>
      <c r="D24" s="178" t="n"/>
      <c r="E24" s="616" t="n">
        <v>3</v>
      </c>
      <c r="F24" s="617" t="n">
        <v>3</v>
      </c>
      <c r="G24" s="617" t="n">
        <v>2</v>
      </c>
      <c r="H24" s="617" t="n">
        <v>4</v>
      </c>
      <c r="I24" s="617" t="n">
        <v>6</v>
      </c>
      <c r="J24" s="618" t="n">
        <v>4</v>
      </c>
      <c r="K24" s="32" t="n">
        <v>4</v>
      </c>
      <c r="L24" s="32" t="n">
        <v>6</v>
      </c>
      <c r="M24" s="32" t="n">
        <v>4</v>
      </c>
      <c r="N24" s="32" t="n">
        <v>4</v>
      </c>
      <c r="O24" s="32" t="n">
        <v>6</v>
      </c>
      <c r="P24" s="32" t="n">
        <v>4</v>
      </c>
      <c r="Q24" s="32" t="n">
        <v>4</v>
      </c>
      <c r="R24" s="32" t="n">
        <v>6</v>
      </c>
      <c r="S24" s="32" t="n">
        <v>4</v>
      </c>
      <c r="T24" s="32" t="n">
        <v>3</v>
      </c>
      <c r="U24" s="32" t="n">
        <v>4</v>
      </c>
      <c r="V24" s="32" t="n">
        <v>3</v>
      </c>
      <c r="W24" s="32" t="n">
        <v>3</v>
      </c>
      <c r="X24" s="32" t="n">
        <v>4</v>
      </c>
      <c r="Y24" s="32" t="n">
        <v>6</v>
      </c>
      <c r="Z24" s="32" t="n">
        <v>4</v>
      </c>
      <c r="AA24" s="32" t="n">
        <v>6</v>
      </c>
      <c r="AB24" s="32" t="n">
        <v>4</v>
      </c>
      <c r="AC24" s="32" t="n">
        <v>4</v>
      </c>
      <c r="AD24" s="32" t="n">
        <v>6</v>
      </c>
      <c r="AE24" s="32" t="n">
        <v>6</v>
      </c>
      <c r="AF24" s="32" t="n">
        <v>6</v>
      </c>
      <c r="AG24" s="32" t="n">
        <v>6</v>
      </c>
      <c r="AH24" s="32" t="n">
        <v>3</v>
      </c>
      <c r="AI24" s="32" t="n">
        <v>3</v>
      </c>
      <c r="AJ24" s="32" t="n">
        <v>4</v>
      </c>
      <c r="AK24" s="32" t="n">
        <v>3</v>
      </c>
      <c r="AL24" s="32" t="n">
        <v>3</v>
      </c>
      <c r="AM24" s="32" t="n">
        <v>4</v>
      </c>
      <c r="AN24" s="32" t="n">
        <v>4</v>
      </c>
      <c r="AO24" s="32" t="n">
        <v>3</v>
      </c>
      <c r="AP24" s="32" t="n">
        <v>3</v>
      </c>
      <c r="AQ24" s="32" t="n">
        <v>2</v>
      </c>
    </row>
    <row r="25">
      <c r="B25" s="473" t="n"/>
      <c r="C25" s="176" t="inlineStr">
        <is>
          <t>B</t>
        </is>
      </c>
      <c r="D25" s="177" t="inlineStr">
        <is>
          <t>[m]</t>
        </is>
      </c>
      <c r="E25" s="616">
        <f>E6</f>
        <v/>
      </c>
      <c r="F25" s="617">
        <f>F6</f>
        <v/>
      </c>
      <c r="G25" s="617">
        <f>G6</f>
        <v/>
      </c>
      <c r="H25" s="617">
        <f>H6</f>
        <v/>
      </c>
      <c r="I25" s="617">
        <f>I6</f>
        <v/>
      </c>
      <c r="J25" s="618" t="n"/>
    </row>
    <row r="26">
      <c r="B26" s="473" t="n"/>
      <c r="C26" s="176" t="inlineStr">
        <is>
          <t>kh''</t>
        </is>
      </c>
      <c r="D26" s="178" t="n"/>
      <c r="E26" s="630">
        <f>ROUNDDOWN((1/30)*E16*E18*(E25*100/30)^(-3/4)*10^2,2)</f>
        <v/>
      </c>
      <c r="F26" s="631">
        <f>ROUNDDOWN((1/30)*F16*F18*(F25*100/30)^(-3/4)*10^2,2)</f>
        <v/>
      </c>
      <c r="G26" s="631">
        <f>ROUNDDOWN((1/30)*G16*G18*(G25*100/30)^(-3/4)*10^2,2)</f>
        <v/>
      </c>
      <c r="H26" s="631">
        <f>ROUNDDOWN((1/30)*H16*H18*(H25*100/30)^(-3/4)*10^2,2)</f>
        <v/>
      </c>
      <c r="I26" s="631">
        <f>ROUNDDOWN((1/30)*I16*I18*(I25*100/30)^(-3/4)*10^2,2)</f>
        <v/>
      </c>
      <c r="J26" s="632" t="n"/>
    </row>
    <row r="27">
      <c r="B27" s="473" t="n"/>
      <c r="C27" s="176" t="inlineStr">
        <is>
          <t>μ1''</t>
        </is>
      </c>
      <c r="D27" s="178" t="n"/>
      <c r="E27" s="630">
        <f>ROUNDDOWN(E26/E20,2)</f>
        <v/>
      </c>
      <c r="F27" s="631">
        <f>ROUNDDOWN(F26/F20,2)</f>
        <v/>
      </c>
      <c r="G27" s="631">
        <f>ROUNDDOWN(G26/G20,2)</f>
        <v/>
      </c>
      <c r="H27" s="631">
        <f>ROUNDDOWN(H26/H20,2)</f>
        <v/>
      </c>
      <c r="I27" s="631">
        <f>ROUNDDOWN(I26/I20,2)</f>
        <v/>
      </c>
      <c r="J27" s="632" t="n"/>
    </row>
    <row r="28">
      <c r="B28" s="473" t="n"/>
      <c r="C28" s="176" t="inlineStr">
        <is>
          <t>μ1</t>
        </is>
      </c>
      <c r="D28" s="178" t="n"/>
      <c r="E28" s="616">
        <f>MAX(E24,E27)</f>
        <v/>
      </c>
      <c r="F28" s="617">
        <f>MAX(F24,F27)</f>
        <v/>
      </c>
      <c r="G28" s="617">
        <f>MAX(G24,G27)</f>
        <v/>
      </c>
      <c r="H28" s="617">
        <f>MAX(H24,H27)</f>
        <v/>
      </c>
      <c r="I28" s="617">
        <f>MAX(I24,I27)</f>
        <v/>
      </c>
      <c r="J28" s="618" t="n"/>
    </row>
    <row r="29">
      <c r="B29" s="473" t="n"/>
      <c r="C29" s="176" t="inlineStr">
        <is>
          <t>μ2</t>
        </is>
      </c>
      <c r="D29" s="178" t="n"/>
      <c r="E29" s="616">
        <f>(1-0.3*(3-E23))</f>
        <v/>
      </c>
      <c r="F29" s="617">
        <f>(1-0.3*(3-F23))</f>
        <v/>
      </c>
      <c r="G29" s="617">
        <f>(1-0.3*(3-G23))</f>
        <v/>
      </c>
      <c r="H29" s="617">
        <f>(1-0.3*(3-H23))</f>
        <v/>
      </c>
      <c r="I29" s="617">
        <f>(1-0.3*(3-I23))</f>
        <v/>
      </c>
      <c r="J29" s="618" t="n"/>
    </row>
    <row r="30">
      <c r="B30" s="473" t="n"/>
      <c r="C30" s="176" t="inlineStr">
        <is>
          <t>μ</t>
        </is>
      </c>
      <c r="D30" s="178" t="n"/>
      <c r="E30" s="616">
        <f>E28*E29</f>
        <v/>
      </c>
      <c r="F30" s="617">
        <f>F28*F29</f>
        <v/>
      </c>
      <c r="G30" s="617">
        <f>G28*G29</f>
        <v/>
      </c>
      <c r="H30" s="617">
        <f>H28*H29</f>
        <v/>
      </c>
      <c r="I30" s="617">
        <f>I28*I29</f>
        <v/>
      </c>
      <c r="J30" s="618" t="n"/>
    </row>
    <row r="31">
      <c r="B31" s="469" t="n"/>
      <c r="C31" s="179" t="inlineStr">
        <is>
          <t xml:space="preserve">k'h </t>
        </is>
      </c>
      <c r="D31" s="182" t="n"/>
      <c r="E31" s="619">
        <f>ROUNDDOWN(E30*E20,2)</f>
        <v/>
      </c>
      <c r="F31" s="620">
        <f>ROUNDDOWN(F30*F20,2)</f>
        <v/>
      </c>
      <c r="G31" s="620">
        <f>ROUNDDOWN(G30*G20,2)</f>
        <v/>
      </c>
      <c r="H31" s="620">
        <f>ROUNDDOWN(H30*H20,2)</f>
        <v/>
      </c>
      <c r="I31" s="620">
        <f>ROUNDDOWN(I30*I20,2)</f>
        <v/>
      </c>
      <c r="J31" s="621" t="n"/>
    </row>
    <row r="32">
      <c r="B32" s="493" t="inlineStr">
        <is>
          <t>曲げモーメントの算定</t>
        </is>
      </c>
      <c r="C32" s="174" t="inlineStr">
        <is>
          <t>Fc</t>
        </is>
      </c>
      <c r="D32" s="175" t="inlineStr">
        <is>
          <t>[kN/m2]</t>
        </is>
      </c>
      <c r="E32" s="627" t="n">
        <v>800</v>
      </c>
      <c r="F32" s="628" t="n">
        <v>800</v>
      </c>
      <c r="G32" s="628" t="n">
        <v>800</v>
      </c>
      <c r="H32" s="628" t="n">
        <v>800</v>
      </c>
      <c r="I32" s="628" t="n">
        <v>800</v>
      </c>
      <c r="J32" s="629" t="n"/>
    </row>
    <row r="33">
      <c r="B33" s="473" t="n"/>
      <c r="C33" s="176" t="inlineStr">
        <is>
          <t>Ep</t>
        </is>
      </c>
      <c r="D33" s="177" t="inlineStr">
        <is>
          <t>[kN/m2]</t>
        </is>
      </c>
      <c r="E33" s="616">
        <f>E32*180</f>
        <v/>
      </c>
      <c r="F33" s="617">
        <f>F32*180</f>
        <v/>
      </c>
      <c r="G33" s="617">
        <f>G32*180</f>
        <v/>
      </c>
      <c r="H33" s="617">
        <f>H32*180</f>
        <v/>
      </c>
      <c r="I33" s="617">
        <f>I32*180</f>
        <v/>
      </c>
      <c r="J33" s="618" t="n"/>
    </row>
    <row r="34">
      <c r="B34" s="473" t="n"/>
      <c r="C34" s="176" t="inlineStr">
        <is>
          <t>Ip</t>
        </is>
      </c>
      <c r="D34" s="177" t="inlineStr">
        <is>
          <t>[m３]</t>
        </is>
      </c>
      <c r="E34" s="633">
        <f>ROUNDDOWN(PI()*E19^4/64,3)</f>
        <v/>
      </c>
      <c r="F34" s="634">
        <f>ROUNDDOWN(PI()*F19^4/64,3)</f>
        <v/>
      </c>
      <c r="G34" s="634">
        <f>ROUNDDOWN(PI()*G19^4/64,3)</f>
        <v/>
      </c>
      <c r="H34" s="634">
        <f>ROUNDDOWN(PI()*H19^4/64,3)</f>
        <v/>
      </c>
      <c r="I34" s="634">
        <f>ROUNDDOWN(PI()*I19^4/64,3)</f>
        <v/>
      </c>
      <c r="J34" s="635" t="n"/>
    </row>
    <row r="35">
      <c r="B35" s="473" t="n"/>
      <c r="C35" s="176" t="inlineStr">
        <is>
          <t>β</t>
        </is>
      </c>
      <c r="D35" s="178" t="n"/>
      <c r="E35" s="630">
        <f>ROUNDDOWN((E31*E19/4/E33/E34)^(1/4),2)</f>
        <v/>
      </c>
      <c r="F35" s="631">
        <f>ROUNDDOWN((F31*F19/4/F33/F34)^(1/4),2)</f>
        <v/>
      </c>
      <c r="G35" s="631">
        <f>ROUNDDOWN((G31*G19/4/G33/G34)^(1/4),2)</f>
        <v/>
      </c>
      <c r="H35" s="631">
        <f>ROUNDDOWN((H31*H19/4/H33/H34)^(1/4),2)</f>
        <v/>
      </c>
      <c r="I35" s="631">
        <f>ROUNDDOWN((I31*I19/4/I33/I34)^(1/4),2)</f>
        <v/>
      </c>
      <c r="J35" s="632" t="n"/>
    </row>
    <row r="36">
      <c r="B36" s="473" t="n"/>
      <c r="C36" s="176" t="inlineStr">
        <is>
          <t>L</t>
        </is>
      </c>
      <c r="D36" s="177" t="inlineStr">
        <is>
          <t>[m]</t>
        </is>
      </c>
      <c r="E36" s="616">
        <f>鉛直!O10</f>
        <v/>
      </c>
      <c r="F36" s="617">
        <f>鉛直!P10</f>
        <v/>
      </c>
      <c r="G36" s="617">
        <f>鉛直!Q10</f>
        <v/>
      </c>
      <c r="H36" s="617">
        <f>鉛直!R10</f>
        <v/>
      </c>
      <c r="I36" s="617">
        <f>鉛直!S10</f>
        <v/>
      </c>
      <c r="J36" s="618" t="n"/>
    </row>
    <row r="37">
      <c r="B37" s="473" t="n"/>
      <c r="C37" s="176" t="inlineStr">
        <is>
          <t>z</t>
        </is>
      </c>
      <c r="D37" s="178" t="n"/>
      <c r="E37" s="616">
        <f>ROUNDDOWN(E35*E36,1)</f>
        <v/>
      </c>
      <c r="F37" s="617">
        <f>ROUNDDOWN(F35*F36,1)</f>
        <v/>
      </c>
      <c r="G37" s="617">
        <f>ROUNDDOWN(G35*G36,1)</f>
        <v/>
      </c>
      <c r="H37" s="617">
        <f>ROUNDDOWN(H35*H36,1)</f>
        <v/>
      </c>
      <c r="I37" s="617">
        <f>ROUNDDOWN(I35*I36,1)</f>
        <v/>
      </c>
      <c r="J37" s="618" t="n"/>
    </row>
    <row r="38">
      <c r="B38" s="473" t="n"/>
      <c r="C38" s="176" t="inlineStr">
        <is>
          <t>RMmax</t>
        </is>
      </c>
      <c r="D38" s="178" t="n"/>
      <c r="E38" s="633">
        <f>IF(#REF!=0.25,IF(E37&lt;5,VLOOKUP(E37,Sheet3!$A$5:$I$50,2,0),Sheet3!$B$50),IF(E37&lt;5,VLOOKUP(E37,Sheet3!$A$5:$I$50,6,0),Sheet3!$F$50))</f>
        <v/>
      </c>
      <c r="F38" s="634">
        <f>IF(#REF!=0.25,IF(F37&lt;5,VLOOKUP(F37,Sheet3!$A$5:$I$50,2,0),Sheet3!$B$50),IF(F37&lt;5,VLOOKUP(F37,Sheet3!$A$5:$I$50,6,0),Sheet3!$F$50))</f>
        <v/>
      </c>
      <c r="G38" s="634">
        <f>IF(#REF!=0.25,IF(G37&lt;5,VLOOKUP(G37,Sheet3!$A$5:$I$50,2,0),Sheet3!$B$50),IF(G37&lt;5,VLOOKUP(G37,Sheet3!$A$5:$I$50,6,0),Sheet3!$F$50))</f>
        <v/>
      </c>
      <c r="H38" s="634">
        <f>IF(#REF!=0.25,IF(H37&lt;5,VLOOKUP(H37,Sheet3!$A$5:$I$50,2,0),Sheet3!$B$50),IF(H37&lt;5,VLOOKUP(H37,Sheet3!$A$5:$I$50,6,0),Sheet3!$F$50))</f>
        <v/>
      </c>
      <c r="I38" s="634">
        <f>IF(#REF!=0.25,IF(I37&lt;5,VLOOKUP(I37,Sheet3!$A$5:$I$50,2,0),Sheet3!$B$50),IF(I37&lt;5,VLOOKUP(I37,Sheet3!$A$5:$I$50,6,0),Sheet3!$F$50))</f>
        <v/>
      </c>
      <c r="J38" s="635" t="n"/>
    </row>
    <row r="39">
      <c r="B39" s="473" t="n"/>
      <c r="C39" s="176" t="inlineStr">
        <is>
          <t>RMo</t>
        </is>
      </c>
      <c r="D39" s="178" t="n"/>
      <c r="E39" s="633">
        <f>IF(#REF!=0.25,IF(E37&lt;5,VLOOKUP(E37,Sheet3!$A$5:$I$50,3,0),Sheet3!$C$50),IF(E37&lt;5,VLOOKUP(E37,Sheet3!$A$5:$I$50,7,0),Sheet3!$G$50))</f>
        <v/>
      </c>
      <c r="F39" s="634">
        <f>IF(#REF!=0.25,IF(F37&lt;5,VLOOKUP(F37,Sheet3!$A$5:$I$50,3,0),Sheet3!$C$50),IF(F37&lt;5,VLOOKUP(F37,Sheet3!$A$5:$I$50,7,0),Sheet3!$G$50))</f>
        <v/>
      </c>
      <c r="G39" s="634">
        <f>IF(#REF!=0.25,IF(G37&lt;5,VLOOKUP(G37,Sheet3!$A$5:$I$50,3,0),Sheet3!$C$50),IF(G37&lt;5,VLOOKUP(G37,Sheet3!$A$5:$I$50,7,0),Sheet3!$G$50))</f>
        <v/>
      </c>
      <c r="H39" s="634">
        <f>IF(#REF!=0.25,IF(H37&lt;5,VLOOKUP(H37,Sheet3!$A$5:$I$50,3,0),Sheet3!$C$50),IF(H37&lt;5,VLOOKUP(H37,Sheet3!$A$5:$I$50,7,0),Sheet3!$G$50))</f>
        <v/>
      </c>
      <c r="I39" s="634">
        <f>IF(#REF!=0.25,IF(I37&lt;5,VLOOKUP(I37,Sheet3!$A$5:$I$50,3,0),Sheet3!$C$50),IF(I37&lt;5,VLOOKUP(I37,Sheet3!$A$5:$I$50,7,0),Sheet3!$G$50))</f>
        <v/>
      </c>
      <c r="J39" s="635" t="n"/>
    </row>
    <row r="40">
      <c r="B40" s="473" t="n"/>
      <c r="C40" s="176" t="inlineStr">
        <is>
          <t>αr</t>
        </is>
      </c>
      <c r="D40" s="178" t="n"/>
      <c r="E40" s="633">
        <f>#REF!</f>
        <v/>
      </c>
      <c r="F40" s="634">
        <f>#REF!</f>
        <v/>
      </c>
      <c r="G40" s="634">
        <f>#REF!</f>
        <v/>
      </c>
      <c r="H40" s="634">
        <f>#REF!</f>
        <v/>
      </c>
      <c r="I40" s="634">
        <f>#REF!</f>
        <v/>
      </c>
      <c r="J40" s="635" t="n"/>
    </row>
    <row r="41">
      <c r="B41" s="473" t="n"/>
      <c r="C41" s="176" t="inlineStr">
        <is>
          <t>Mmax</t>
        </is>
      </c>
      <c r="D41" s="177" t="inlineStr">
        <is>
          <t>[kN・m]</t>
        </is>
      </c>
      <c r="E41" s="630">
        <f>ROUNDDOWN(E15/2/E35*E38,2)</f>
        <v/>
      </c>
      <c r="F41" s="631">
        <f>ROUNDDOWN(F15/2/F35*F38,2)</f>
        <v/>
      </c>
      <c r="G41" s="631">
        <f>ROUNDDOWN(G15/2/G35*G38,2)</f>
        <v/>
      </c>
      <c r="H41" s="631">
        <f>ROUNDDOWN(H15/2/H35*H38,2)</f>
        <v/>
      </c>
      <c r="I41" s="631">
        <f>ROUNDDOWN(I15/2/I35*I38,2)</f>
        <v/>
      </c>
      <c r="J41" s="632" t="n"/>
    </row>
    <row r="42" ht="13.5" customHeight="1" s="160">
      <c r="B42" s="473" t="n"/>
      <c r="C42" s="176" t="inlineStr">
        <is>
          <t>Mo</t>
        </is>
      </c>
      <c r="D42" s="177" t="inlineStr">
        <is>
          <t>[kN・m]</t>
        </is>
      </c>
      <c r="E42" s="630">
        <f>ROUNDDOWN(E15/2/E35*E39,2)</f>
        <v/>
      </c>
      <c r="F42" s="631">
        <f>ROUNDDOWN(F15/2/F35*F39,2)</f>
        <v/>
      </c>
      <c r="G42" s="631">
        <f>ROUNDDOWN(G15/2/G35*G39,2)</f>
        <v/>
      </c>
      <c r="H42" s="631">
        <f>ROUNDDOWN(H15/2/H35*H39,2)</f>
        <v/>
      </c>
      <c r="I42" s="631">
        <f>ROUNDDOWN(I15/2/I35*I39,2)</f>
        <v/>
      </c>
      <c r="J42" s="632" t="n"/>
    </row>
    <row r="43">
      <c r="B43" s="469" t="n"/>
      <c r="C43" s="179" t="inlineStr">
        <is>
          <t>Md</t>
        </is>
      </c>
      <c r="D43" s="180" t="inlineStr">
        <is>
          <t>[kN・m]</t>
        </is>
      </c>
      <c r="E43" s="619">
        <f>ROUNDDOWN(MAX(E41:E42),2)</f>
        <v/>
      </c>
      <c r="F43" s="620">
        <f>ROUNDDOWN(MAX(F41:F42),2)</f>
        <v/>
      </c>
      <c r="G43" s="620">
        <f>ROUNDDOWN(MAX(G41:G42),2)</f>
        <v/>
      </c>
      <c r="H43" s="620">
        <f>ROUNDDOWN(MAX(H41:H42),2)</f>
        <v/>
      </c>
      <c r="I43" s="620">
        <f>ROUNDDOWN(MAX(I41:I42),2)</f>
        <v/>
      </c>
      <c r="J43" s="621" t="n"/>
    </row>
    <row r="44">
      <c r="B44" s="494" t="inlineStr">
        <is>
          <t>縁応力度の
チェック</t>
        </is>
      </c>
      <c r="C44" s="174" t="inlineStr">
        <is>
          <t>Wp</t>
        </is>
      </c>
      <c r="D44" s="175" t="inlineStr">
        <is>
          <t>[kN]</t>
        </is>
      </c>
      <c r="E44" s="636">
        <f>(E9+E10+E12)/E13</f>
        <v/>
      </c>
      <c r="F44" s="637">
        <f>(F9+F10+F12)/F13</f>
        <v/>
      </c>
      <c r="G44" s="637">
        <f>(G9+G10+G12)/G13</f>
        <v/>
      </c>
      <c r="H44" s="637">
        <f>(H9+H10+H12)/H13</f>
        <v/>
      </c>
      <c r="I44" s="637">
        <f>(I9+I10+I12)/I13</f>
        <v/>
      </c>
      <c r="J44" s="638" t="n"/>
    </row>
    <row r="45">
      <c r="B45" s="487" t="n"/>
      <c r="C45" s="176" t="inlineStr">
        <is>
          <t>σmax</t>
        </is>
      </c>
      <c r="D45" s="177" t="inlineStr">
        <is>
          <t>[kN/m2]</t>
        </is>
      </c>
      <c r="E45" s="639">
        <f>(E44/E51)+E43/(2*E34/E22)</f>
        <v/>
      </c>
      <c r="F45" s="640">
        <f>(F44/F51)+F43/(2*F34/F22)</f>
        <v/>
      </c>
      <c r="G45" s="640">
        <f>(G44/G51)+G43/(2*G34/G22)</f>
        <v/>
      </c>
      <c r="H45" s="640">
        <f>(H44/H51)+H43/(2*H34/H22)</f>
        <v/>
      </c>
      <c r="I45" s="640">
        <f>(I44/I51)+I43/(2*I34/I22)</f>
        <v/>
      </c>
      <c r="J45" s="641" t="n"/>
    </row>
    <row r="46">
      <c r="B46" s="487" t="n"/>
      <c r="C46" s="176" t="inlineStr">
        <is>
          <t>fc</t>
        </is>
      </c>
      <c r="D46" s="177" t="inlineStr">
        <is>
          <t>[kN/m2]</t>
        </is>
      </c>
      <c r="E46" s="639">
        <f>2/3*E32</f>
        <v/>
      </c>
      <c r="F46" s="640">
        <f>2/3*F32</f>
        <v/>
      </c>
      <c r="G46" s="640">
        <f>2/3*G32</f>
        <v/>
      </c>
      <c r="H46" s="640">
        <f>2/3*H32</f>
        <v/>
      </c>
      <c r="I46" s="640">
        <f>2/3*I32</f>
        <v/>
      </c>
      <c r="J46" s="641" t="n"/>
    </row>
    <row r="47">
      <c r="B47" s="487" t="n"/>
      <c r="C47" s="176" t="inlineStr">
        <is>
          <t>fc&gt;σmax</t>
        </is>
      </c>
      <c r="D47" s="178" t="n"/>
      <c r="E47" s="642">
        <f>IF(E46&gt;E45,"OK","NG")</f>
        <v/>
      </c>
      <c r="F47" s="643">
        <f>IF(F46&gt;F45,"OK","NG")</f>
        <v/>
      </c>
      <c r="G47" s="643">
        <f>IF(G46&gt;G45,"OK","NG")</f>
        <v/>
      </c>
      <c r="H47" s="643">
        <f>IF(H46&gt;H45,"OK","NG")</f>
        <v/>
      </c>
      <c r="I47" s="643">
        <f>IF(I46&gt;I45,"OK","NG")</f>
        <v/>
      </c>
      <c r="J47" s="644" t="n"/>
    </row>
    <row r="48">
      <c r="B48" s="487" t="n"/>
      <c r="C48" s="176" t="inlineStr">
        <is>
          <t>σmin</t>
        </is>
      </c>
      <c r="D48" s="177" t="inlineStr">
        <is>
          <t>[kN/m2]</t>
        </is>
      </c>
      <c r="E48" s="639">
        <f>(E44/E51)-E43/(2*E34/E22)</f>
        <v/>
      </c>
      <c r="F48" s="640">
        <f>(F44/F51)-F43/(2*F34/F22)</f>
        <v/>
      </c>
      <c r="G48" s="640">
        <f>(G44/G51)-G43/(2*G34/G22)</f>
        <v/>
      </c>
      <c r="H48" s="640">
        <f>(H44/H51)-H43/(2*H34/H22)</f>
        <v/>
      </c>
      <c r="I48" s="640">
        <f>(I44/I51)-I43/(2*I34/I22)</f>
        <v/>
      </c>
      <c r="J48" s="641" t="n"/>
    </row>
    <row r="49" ht="15.75" customHeight="1" s="160">
      <c r="B49" s="487" t="n"/>
      <c r="C49" s="176" t="inlineStr">
        <is>
          <t>ft</t>
        </is>
      </c>
      <c r="D49" s="177" t="inlineStr">
        <is>
          <t>[kN/m2]</t>
        </is>
      </c>
      <c r="E49" s="639">
        <f>-0.2*E46</f>
        <v/>
      </c>
      <c r="F49" s="640">
        <f>-0.2*F46</f>
        <v/>
      </c>
      <c r="G49" s="640">
        <f>-0.2*G46</f>
        <v/>
      </c>
      <c r="H49" s="640">
        <f>-0.2*H46</f>
        <v/>
      </c>
      <c r="I49" s="640">
        <f>-0.2*I46</f>
        <v/>
      </c>
      <c r="J49" s="641" t="n"/>
    </row>
    <row r="50">
      <c r="B50" s="488" t="n"/>
      <c r="C50" s="179" t="inlineStr">
        <is>
          <t>ft&lt;σmin</t>
        </is>
      </c>
      <c r="D50" s="182" t="n"/>
      <c r="E50" s="645">
        <f>IF(E48&gt;E49,"OK","NG")</f>
        <v/>
      </c>
      <c r="F50" s="646">
        <f>IF(F48&gt;F49,"OK","NG")</f>
        <v/>
      </c>
      <c r="G50" s="646">
        <f>IF(G48&gt;G49,"OK","NG")</f>
        <v/>
      </c>
      <c r="H50" s="646">
        <f>IF(H48&gt;H49,"OK","NG")</f>
        <v/>
      </c>
      <c r="I50" s="646">
        <f>IF(I48&gt;I49,"OK","NG")</f>
        <v/>
      </c>
      <c r="J50" s="647" t="n"/>
    </row>
    <row r="51">
      <c r="B51" s="494" t="inlineStr">
        <is>
          <t>せん断
応力度の
チェック</t>
        </is>
      </c>
      <c r="C51" s="174" t="inlineStr">
        <is>
          <t>Ap</t>
        </is>
      </c>
      <c r="D51" s="175" t="inlineStr">
        <is>
          <t>[m2]</t>
        </is>
      </c>
      <c r="E51" s="648">
        <f>(E21/2)^2*PI()</f>
        <v/>
      </c>
      <c r="F51" s="649">
        <f>(F21/2)^2*PI()</f>
        <v/>
      </c>
      <c r="G51" s="649">
        <f>(G21/2)^2*PI()</f>
        <v/>
      </c>
      <c r="H51" s="649">
        <f>(H21/2)^2*PI()</f>
        <v/>
      </c>
      <c r="I51" s="649">
        <f>(I21/2)^2*PI()</f>
        <v/>
      </c>
      <c r="J51" s="650" t="n"/>
    </row>
    <row r="52">
      <c r="B52" s="487" t="n"/>
      <c r="C52" s="176" t="inlineStr">
        <is>
          <t>σn</t>
        </is>
      </c>
      <c r="D52" s="177" t="inlineStr">
        <is>
          <t>[kN/m2]</t>
        </is>
      </c>
      <c r="E52" s="639">
        <f>E15/E51</f>
        <v/>
      </c>
      <c r="F52" s="640">
        <f>F15/F51</f>
        <v/>
      </c>
      <c r="G52" s="640">
        <f>G15/G51</f>
        <v/>
      </c>
      <c r="H52" s="640">
        <f>H15/H51</f>
        <v/>
      </c>
      <c r="I52" s="640">
        <f>I15/I51</f>
        <v/>
      </c>
      <c r="J52" s="641" t="n"/>
    </row>
    <row r="53">
      <c r="B53" s="487" t="n"/>
      <c r="C53" s="176" t="inlineStr">
        <is>
          <t>Fr</t>
        </is>
      </c>
      <c r="D53" s="177" t="inlineStr">
        <is>
          <t>[kN/m2]</t>
        </is>
      </c>
      <c r="E53" s="639">
        <f>MIN((0.3*E32+E52*TAN(30*PI()/180)),0.5*E32)</f>
        <v/>
      </c>
      <c r="F53" s="640">
        <f>MIN((0.3*F32+F52*TAN(30*PI()/180)),0.5*F32)</f>
        <v/>
      </c>
      <c r="G53" s="640">
        <f>MIN((0.3*G32+G52*TAN(30*PI()/180)),0.5*G32)</f>
        <v/>
      </c>
      <c r="H53" s="640">
        <f>MIN((0.3*H32+H52*TAN(30*PI()/180)),0.5*H32)</f>
        <v/>
      </c>
      <c r="I53" s="640">
        <f>MIN((0.3*I32+I52*TAN(30*PI()/180)),0.5*I32)</f>
        <v/>
      </c>
      <c r="J53" s="641" t="n"/>
    </row>
    <row r="54">
      <c r="B54" s="487" t="n"/>
      <c r="C54" s="176" t="inlineStr">
        <is>
          <t>fr</t>
        </is>
      </c>
      <c r="D54" s="177" t="inlineStr">
        <is>
          <t>[kN/m2]</t>
        </is>
      </c>
      <c r="E54" s="639">
        <f>2/3*E53</f>
        <v/>
      </c>
      <c r="F54" s="640">
        <f>2/3*F53</f>
        <v/>
      </c>
      <c r="G54" s="640">
        <f>2/3*G53</f>
        <v/>
      </c>
      <c r="H54" s="640">
        <f>2/3*H53</f>
        <v/>
      </c>
      <c r="I54" s="640">
        <f>2/3*I53</f>
        <v/>
      </c>
      <c r="J54" s="641" t="n"/>
    </row>
    <row r="55">
      <c r="B55" s="487" t="n"/>
      <c r="C55" s="176" t="inlineStr">
        <is>
          <t>τmax</t>
        </is>
      </c>
      <c r="D55" s="177" t="inlineStr">
        <is>
          <t>[kN/m2]</t>
        </is>
      </c>
      <c r="E55" s="639">
        <f>4/3*(E15/E51)</f>
        <v/>
      </c>
      <c r="F55" s="640">
        <f>4/3*(F15/F51)</f>
        <v/>
      </c>
      <c r="G55" s="640">
        <f>4/3*(G15/G51)</f>
        <v/>
      </c>
      <c r="H55" s="640">
        <f>4/3*(H15/H51)</f>
        <v/>
      </c>
      <c r="I55" s="640">
        <f>4/3*(I15/I51)</f>
        <v/>
      </c>
      <c r="J55" s="641" t="n"/>
    </row>
    <row r="56">
      <c r="B56" s="488" t="n"/>
      <c r="C56" s="179" t="inlineStr">
        <is>
          <t>fr&gt;τmax</t>
        </is>
      </c>
      <c r="D56" s="182" t="n"/>
      <c r="E56" s="645">
        <f>IF(E54&gt;E55,"OK","NG")</f>
        <v/>
      </c>
      <c r="F56" s="646">
        <f>IF(F54&gt;F55,"OK","NG")</f>
        <v/>
      </c>
      <c r="G56" s="646">
        <f>IF(G54&gt;G55,"OK","NG")</f>
        <v/>
      </c>
      <c r="H56" s="646">
        <f>IF(H54&gt;H55,"OK","NG")</f>
        <v/>
      </c>
      <c r="I56" s="646">
        <f>IF(I54&gt;I55,"OK","NG")</f>
        <v/>
      </c>
      <c r="J56" s="647" t="n"/>
    </row>
  </sheetData>
  <mergeCells count="9">
    <mergeCell ref="B32:B43"/>
    <mergeCell ref="B44:B50"/>
    <mergeCell ref="B51:B56"/>
    <mergeCell ref="B3:C3"/>
    <mergeCell ref="B4:C4"/>
    <mergeCell ref="B5:C5"/>
    <mergeCell ref="B6:B15"/>
    <mergeCell ref="B16:B20"/>
    <mergeCell ref="B21:B31"/>
  </mergeCells>
  <conditionalFormatting sqref="E47:J47">
    <cfRule type="cellIs" priority="1" operator="equal" dxfId="1" stopIfTrue="1">
      <formula>"NG"</formula>
    </cfRule>
  </conditionalFormatting>
  <conditionalFormatting sqref="E50:J50 E56:J56">
    <cfRule type="cellIs" priority="2" operator="equal" dxfId="0" stopIfTrue="1">
      <formula>"NG"</formula>
    </cfRule>
  </conditionalFormatting>
  <pageMargins left="0.75" right="0.75" top="1" bottom="1" header="0.512" footer="0.512"/>
  <pageSetup orientation="portrait" paperSize="9" scale="75" fitToWidth="2" blackAndWhite="1"/>
</worksheet>
</file>

<file path=xl/worksheets/sheet4.xml><?xml version="1.0" encoding="utf-8"?>
<worksheet xmlns="http://schemas.openxmlformats.org/spreadsheetml/2006/main">
  <sheetPr>
    <outlinePr summaryBelow="1" summaryRight="1"/>
    <pageSetUpPr/>
  </sheetPr>
  <dimension ref="B1:AS61"/>
  <sheetViews>
    <sheetView topLeftCell="A22" zoomScale="85" zoomScaleNormal="85" zoomScaleSheetLayoutView="100" workbookViewId="0">
      <selection activeCell="G40" sqref="G40"/>
    </sheetView>
  </sheetViews>
  <sheetFormatPr baseColWidth="8" defaultRowHeight="14.25"/>
  <cols>
    <col width="4.625" customWidth="1" style="206" min="1" max="1"/>
    <col width="9.625" customWidth="1" style="206" min="2" max="43"/>
    <col width="9" customWidth="1" style="206" min="44" max="44"/>
    <col width="9" customWidth="1" style="206" min="45" max="16384"/>
  </cols>
  <sheetData>
    <row r="1" ht="12.95" customHeight="1" s="160">
      <c r="B1" s="206" t="inlineStr">
        <is>
          <t>(8) 改良地盤の水平支持力の検討結果</t>
        </is>
      </c>
    </row>
    <row r="2" ht="12.95" customHeight="1" s="160"/>
    <row r="3" ht="12.95" customHeight="1" s="160">
      <c r="C3" s="185" t="inlineStr">
        <is>
          <t>Q(上部地震力）：</t>
        </is>
      </c>
      <c r="D3" s="651" t="n">
        <v>2643.6</v>
      </c>
      <c r="E3" s="206" t="inlineStr">
        <is>
          <t>kN　（一貫計算ヨリ）</t>
        </is>
      </c>
      <c r="G3" s="185" t="inlineStr">
        <is>
          <t>K=</t>
        </is>
      </c>
      <c r="H3" s="652" t="n">
        <v>0.1</v>
      </c>
      <c r="I3" s="653" t="n"/>
    </row>
    <row r="4" ht="12.95" customHeight="1" s="160">
      <c r="C4" s="185" t="inlineStr">
        <is>
          <t>Qｆ(下部地震力）：</t>
        </is>
      </c>
      <c r="D4" s="651">
        <f>I3</f>
        <v/>
      </c>
      <c r="E4" s="206" t="inlineStr">
        <is>
          <t>kN</t>
        </is>
      </c>
      <c r="G4" s="185" t="inlineStr">
        <is>
          <t>Z=</t>
        </is>
      </c>
      <c r="H4" s="652" t="n">
        <v>0.8</v>
      </c>
      <c r="I4" s="186" t="n"/>
    </row>
    <row r="5" ht="12.95" customHeight="1" s="160">
      <c r="C5" s="185" t="inlineStr">
        <is>
          <t>ΣQ（作用地震力）：</t>
        </is>
      </c>
      <c r="D5" s="654">
        <f>SUM(D3:D4)</f>
        <v/>
      </c>
      <c r="E5" s="206" t="inlineStr">
        <is>
          <t>kN</t>
        </is>
      </c>
      <c r="G5" s="185" t="inlineStr">
        <is>
          <t>W1=</t>
        </is>
      </c>
      <c r="H5" s="652" t="n">
        <v>12782.7</v>
      </c>
      <c r="I5" s="186" t="inlineStr">
        <is>
          <t>kN</t>
        </is>
      </c>
    </row>
    <row r="6" ht="12.95" customHeight="1" s="160">
      <c r="G6" s="185" t="inlineStr">
        <is>
          <t>Qf=K*Z*W1=</t>
        </is>
      </c>
      <c r="H6" s="655">
        <f>H3*H4*H5</f>
        <v/>
      </c>
      <c r="I6" s="187" t="inlineStr">
        <is>
          <t>kN</t>
        </is>
      </c>
    </row>
    <row r="7" ht="12.95" customHeight="1" s="160"/>
    <row r="8" ht="12.95" customFormat="1" customHeight="1" s="203">
      <c r="B8" s="499" t="inlineStr">
        <is>
          <t>基礎符号</t>
        </is>
      </c>
      <c r="C8" s="491" t="n"/>
      <c r="D8" s="188" t="n"/>
      <c r="E8" s="189" t="inlineStr">
        <is>
          <t>F3</t>
        </is>
      </c>
      <c r="F8" s="190" t="inlineStr">
        <is>
          <t>F3</t>
        </is>
      </c>
      <c r="G8" s="190" t="inlineStr">
        <is>
          <t>F2</t>
        </is>
      </c>
      <c r="H8" s="190" t="inlineStr">
        <is>
          <t>F4</t>
        </is>
      </c>
      <c r="I8" s="190" t="inlineStr">
        <is>
          <t>F6</t>
        </is>
      </c>
      <c r="J8" s="191" t="inlineStr">
        <is>
          <t>F4</t>
        </is>
      </c>
      <c r="K8" s="203" t="inlineStr">
        <is>
          <t>F4</t>
        </is>
      </c>
      <c r="L8" s="203" t="inlineStr">
        <is>
          <t>F6</t>
        </is>
      </c>
      <c r="M8" s="203" t="inlineStr">
        <is>
          <t>F4</t>
        </is>
      </c>
      <c r="N8" s="203" t="inlineStr">
        <is>
          <t>F4</t>
        </is>
      </c>
      <c r="O8" s="203" t="inlineStr">
        <is>
          <t>F6</t>
        </is>
      </c>
      <c r="P8" s="203" t="inlineStr">
        <is>
          <t>F4</t>
        </is>
      </c>
      <c r="Q8" s="203" t="inlineStr">
        <is>
          <t>F4</t>
        </is>
      </c>
      <c r="R8" s="203" t="inlineStr">
        <is>
          <t>F6</t>
        </is>
      </c>
      <c r="S8" s="203" t="inlineStr">
        <is>
          <t>F4</t>
        </is>
      </c>
      <c r="T8" s="203" t="inlineStr">
        <is>
          <t>F3</t>
        </is>
      </c>
      <c r="U8" s="203" t="inlineStr">
        <is>
          <t>F4</t>
        </is>
      </c>
      <c r="V8" s="203" t="inlineStr">
        <is>
          <t>F3</t>
        </is>
      </c>
      <c r="W8" s="203" t="inlineStr">
        <is>
          <t>F3</t>
        </is>
      </c>
      <c r="X8" s="203" t="inlineStr">
        <is>
          <t>F4</t>
        </is>
      </c>
      <c r="Y8" s="203" t="inlineStr">
        <is>
          <t>F6</t>
        </is>
      </c>
      <c r="Z8" s="203" t="inlineStr">
        <is>
          <t>F4</t>
        </is>
      </c>
      <c r="AA8" s="203" t="inlineStr">
        <is>
          <t>F6</t>
        </is>
      </c>
      <c r="AB8" s="203" t="inlineStr">
        <is>
          <t>F4</t>
        </is>
      </c>
      <c r="AC8" s="203" t="inlineStr">
        <is>
          <t>F4</t>
        </is>
      </c>
      <c r="AD8" s="203" t="inlineStr">
        <is>
          <t>F6</t>
        </is>
      </c>
      <c r="AE8" s="203" t="inlineStr">
        <is>
          <t>F6</t>
        </is>
      </c>
      <c r="AF8" s="203" t="inlineStr">
        <is>
          <t>F6</t>
        </is>
      </c>
      <c r="AG8" s="203" t="inlineStr">
        <is>
          <t>F6</t>
        </is>
      </c>
      <c r="AH8" s="203" t="inlineStr">
        <is>
          <t>F3</t>
        </is>
      </c>
      <c r="AI8" s="203" t="inlineStr">
        <is>
          <t>F3</t>
        </is>
      </c>
      <c r="AJ8" s="203" t="inlineStr">
        <is>
          <t>F4</t>
        </is>
      </c>
      <c r="AK8" s="203" t="inlineStr">
        <is>
          <t>F3</t>
        </is>
      </c>
      <c r="AL8" s="203" t="inlineStr">
        <is>
          <t>F3</t>
        </is>
      </c>
      <c r="AM8" s="203" t="inlineStr">
        <is>
          <t>F4</t>
        </is>
      </c>
      <c r="AN8" s="203" t="inlineStr">
        <is>
          <t>F4</t>
        </is>
      </c>
      <c r="AO8" s="203" t="inlineStr">
        <is>
          <t>F3</t>
        </is>
      </c>
      <c r="AP8" s="203" t="inlineStr">
        <is>
          <t>F3</t>
        </is>
      </c>
      <c r="AQ8" s="203" t="inlineStr">
        <is>
          <t>F2</t>
        </is>
      </c>
    </row>
    <row r="9" ht="12.95" customFormat="1" customHeight="1" s="203">
      <c r="B9" s="500" t="inlineStr">
        <is>
          <t>X通り</t>
        </is>
      </c>
      <c r="C9" s="479" t="n"/>
      <c r="D9" s="192" t="n"/>
      <c r="E9" s="192" t="inlineStr">
        <is>
          <t>7</t>
        </is>
      </c>
      <c r="F9" s="193" t="inlineStr">
        <is>
          <t>8</t>
        </is>
      </c>
      <c r="G9" s="193" t="inlineStr">
        <is>
          <t>9</t>
        </is>
      </c>
      <c r="H9" s="193" t="inlineStr">
        <is>
          <t>7</t>
        </is>
      </c>
      <c r="I9" s="193" t="inlineStr">
        <is>
          <t>8</t>
        </is>
      </c>
      <c r="J9" s="194" t="inlineStr">
        <is>
          <t>9</t>
        </is>
      </c>
      <c r="K9" s="203" t="inlineStr">
        <is>
          <t>7</t>
        </is>
      </c>
      <c r="L9" s="203" t="inlineStr">
        <is>
          <t>8</t>
        </is>
      </c>
      <c r="M9" s="203" t="inlineStr">
        <is>
          <t>9</t>
        </is>
      </c>
      <c r="N9" s="203" t="inlineStr">
        <is>
          <t>7</t>
        </is>
      </c>
      <c r="O9" s="203" t="inlineStr">
        <is>
          <t>8</t>
        </is>
      </c>
      <c r="P9" s="203" t="inlineStr">
        <is>
          <t>9</t>
        </is>
      </c>
      <c r="Q9" s="203" t="inlineStr">
        <is>
          <t>7</t>
        </is>
      </c>
      <c r="R9" s="203" t="inlineStr">
        <is>
          <t>8</t>
        </is>
      </c>
      <c r="S9" s="203" t="inlineStr">
        <is>
          <t>9</t>
        </is>
      </c>
      <c r="T9" s="203" t="inlineStr">
        <is>
          <t>1</t>
        </is>
      </c>
      <c r="U9" s="203" t="inlineStr">
        <is>
          <t>2</t>
        </is>
      </c>
      <c r="V9" s="203" t="inlineStr">
        <is>
          <t>3</t>
        </is>
      </c>
      <c r="W9" s="203" t="inlineStr">
        <is>
          <t>4</t>
        </is>
      </c>
      <c r="X9" s="203" t="inlineStr">
        <is>
          <t>5</t>
        </is>
      </c>
      <c r="Y9" s="203" t="inlineStr">
        <is>
          <t>6</t>
        </is>
      </c>
      <c r="Z9" s="203" t="inlineStr">
        <is>
          <t>1</t>
        </is>
      </c>
      <c r="AA9" s="203" t="inlineStr">
        <is>
          <t>2</t>
        </is>
      </c>
      <c r="AB9" s="203" t="inlineStr">
        <is>
          <t>3</t>
        </is>
      </c>
      <c r="AC9" s="203" t="inlineStr">
        <is>
          <t>4</t>
        </is>
      </c>
      <c r="AD9" s="203" t="inlineStr">
        <is>
          <t>5</t>
        </is>
      </c>
      <c r="AE9" s="203" t="inlineStr">
        <is>
          <t>6</t>
        </is>
      </c>
      <c r="AF9" s="203" t="inlineStr">
        <is>
          <t>7</t>
        </is>
      </c>
      <c r="AG9" s="203" t="inlineStr">
        <is>
          <t>8</t>
        </is>
      </c>
      <c r="AH9" s="203" t="inlineStr">
        <is>
          <t>9</t>
        </is>
      </c>
      <c r="AI9" s="203" t="inlineStr">
        <is>
          <t>1</t>
        </is>
      </c>
      <c r="AJ9" s="203" t="inlineStr">
        <is>
          <t>2</t>
        </is>
      </c>
      <c r="AK9" s="203" t="inlineStr">
        <is>
          <t>3</t>
        </is>
      </c>
      <c r="AL9" s="203" t="inlineStr">
        <is>
          <t>4</t>
        </is>
      </c>
      <c r="AM9" s="203" t="inlineStr">
        <is>
          <t>5</t>
        </is>
      </c>
      <c r="AN9" s="203" t="inlineStr">
        <is>
          <t>6</t>
        </is>
      </c>
      <c r="AO9" s="203" t="inlineStr">
        <is>
          <t>7</t>
        </is>
      </c>
      <c r="AP9" s="203" t="inlineStr">
        <is>
          <t>8</t>
        </is>
      </c>
      <c r="AQ9" s="203" t="inlineStr">
        <is>
          <t>9</t>
        </is>
      </c>
    </row>
    <row r="10" ht="12.95" customFormat="1" customHeight="1" s="203">
      <c r="B10" s="500" t="inlineStr">
        <is>
          <t>Y通り</t>
        </is>
      </c>
      <c r="C10" s="479" t="n"/>
      <c r="D10" s="195" t="n"/>
      <c r="E10" s="196" t="inlineStr">
        <is>
          <t>A</t>
        </is>
      </c>
      <c r="F10" s="197" t="inlineStr">
        <is>
          <t>A</t>
        </is>
      </c>
      <c r="G10" s="197" t="inlineStr">
        <is>
          <t>A</t>
        </is>
      </c>
      <c r="H10" s="197" t="inlineStr">
        <is>
          <t>B</t>
        </is>
      </c>
      <c r="I10" s="197" t="inlineStr">
        <is>
          <t>B</t>
        </is>
      </c>
      <c r="J10" s="198" t="inlineStr">
        <is>
          <t>B</t>
        </is>
      </c>
      <c r="K10" s="203" t="inlineStr">
        <is>
          <t>C</t>
        </is>
      </c>
      <c r="L10" s="203" t="inlineStr">
        <is>
          <t>C</t>
        </is>
      </c>
      <c r="M10" s="203" t="inlineStr">
        <is>
          <t>C</t>
        </is>
      </c>
      <c r="N10" s="203" t="inlineStr">
        <is>
          <t>D</t>
        </is>
      </c>
      <c r="O10" s="203" t="inlineStr">
        <is>
          <t>D</t>
        </is>
      </c>
      <c r="P10" s="203" t="inlineStr">
        <is>
          <t>D</t>
        </is>
      </c>
      <c r="Q10" s="203" t="inlineStr">
        <is>
          <t>E</t>
        </is>
      </c>
      <c r="R10" s="203" t="inlineStr">
        <is>
          <t>E</t>
        </is>
      </c>
      <c r="S10" s="203" t="inlineStr">
        <is>
          <t>E</t>
        </is>
      </c>
      <c r="T10" s="203" t="inlineStr">
        <is>
          <t>F</t>
        </is>
      </c>
      <c r="U10" s="203" t="inlineStr">
        <is>
          <t>F</t>
        </is>
      </c>
      <c r="V10" s="203" t="inlineStr">
        <is>
          <t>F</t>
        </is>
      </c>
      <c r="W10" s="203" t="inlineStr">
        <is>
          <t>F</t>
        </is>
      </c>
      <c r="X10" s="203" t="inlineStr">
        <is>
          <t>F</t>
        </is>
      </c>
      <c r="Y10" s="203" t="inlineStr">
        <is>
          <t>F</t>
        </is>
      </c>
      <c r="Z10" s="203" t="inlineStr">
        <is>
          <t>G</t>
        </is>
      </c>
      <c r="AA10" s="203" t="inlineStr">
        <is>
          <t>G</t>
        </is>
      </c>
      <c r="AB10" s="203" t="inlineStr">
        <is>
          <t>G</t>
        </is>
      </c>
      <c r="AC10" s="203" t="inlineStr">
        <is>
          <t>G</t>
        </is>
      </c>
      <c r="AD10" s="203" t="inlineStr">
        <is>
          <t>G</t>
        </is>
      </c>
      <c r="AE10" s="203" t="inlineStr">
        <is>
          <t>G</t>
        </is>
      </c>
      <c r="AF10" s="203" t="inlineStr">
        <is>
          <t>G</t>
        </is>
      </c>
      <c r="AG10" s="203" t="inlineStr">
        <is>
          <t>G</t>
        </is>
      </c>
      <c r="AH10" s="203" t="inlineStr">
        <is>
          <t>G</t>
        </is>
      </c>
      <c r="AI10" s="203" t="inlineStr">
        <is>
          <t>H</t>
        </is>
      </c>
      <c r="AJ10" s="203" t="inlineStr">
        <is>
          <t>H</t>
        </is>
      </c>
      <c r="AK10" s="203" t="inlineStr">
        <is>
          <t>H</t>
        </is>
      </c>
      <c r="AL10" s="203" t="inlineStr">
        <is>
          <t>H</t>
        </is>
      </c>
      <c r="AM10" s="203" t="inlineStr">
        <is>
          <t>H</t>
        </is>
      </c>
      <c r="AN10" s="203" t="inlineStr">
        <is>
          <t>H</t>
        </is>
      </c>
      <c r="AO10" s="203" t="inlineStr">
        <is>
          <t>H</t>
        </is>
      </c>
      <c r="AP10" s="203" t="inlineStr">
        <is>
          <t>H</t>
        </is>
      </c>
      <c r="AQ10" s="203" t="inlineStr">
        <is>
          <t>H</t>
        </is>
      </c>
    </row>
    <row r="11" ht="12.95" customFormat="1" customHeight="1" s="203">
      <c r="B11" s="497" t="inlineStr">
        <is>
          <t>改良体に作用する
水平荷重</t>
        </is>
      </c>
      <c r="C11" s="199" t="inlineStr">
        <is>
          <t>N</t>
        </is>
      </c>
      <c r="D11" s="200" t="inlineStr">
        <is>
          <t>[m]</t>
        </is>
      </c>
      <c r="E11" s="656" t="n">
        <v>402.3</v>
      </c>
      <c r="F11" s="657" t="n">
        <v>650</v>
      </c>
      <c r="G11" s="657" t="n">
        <v>463.1</v>
      </c>
      <c r="H11" s="657" t="n">
        <v>762.8</v>
      </c>
      <c r="I11" s="657" t="n">
        <v>989.1</v>
      </c>
      <c r="J11" s="658" t="n">
        <v>808</v>
      </c>
      <c r="K11" s="203" t="n">
        <v>715.8</v>
      </c>
      <c r="L11" s="203" t="n">
        <v>1010.1</v>
      </c>
      <c r="M11" s="203" t="n">
        <v>871.9</v>
      </c>
      <c r="N11" s="203" t="n">
        <v>788.1</v>
      </c>
      <c r="O11" s="203" t="n">
        <v>1120.9</v>
      </c>
      <c r="P11" s="203" t="n">
        <v>1003.9</v>
      </c>
      <c r="Q11" s="203" t="n">
        <v>930</v>
      </c>
      <c r="R11" s="203" t="n">
        <v>1056.6</v>
      </c>
      <c r="S11" s="659" t="n">
        <v>953.5</v>
      </c>
      <c r="T11" s="203" t="n">
        <v>457.1</v>
      </c>
      <c r="U11" s="203" t="n">
        <v>847</v>
      </c>
      <c r="V11" s="203" t="n">
        <v>669.5</v>
      </c>
      <c r="W11" s="203" t="n">
        <v>630.2</v>
      </c>
      <c r="X11" s="203" t="n">
        <v>801.4</v>
      </c>
      <c r="Y11" s="203" t="n">
        <v>1038.6</v>
      </c>
      <c r="Z11" s="203" t="n">
        <v>795.4</v>
      </c>
      <c r="AA11" s="203" t="n">
        <v>1197.3</v>
      </c>
      <c r="AB11" s="203" t="n">
        <v>905.5</v>
      </c>
      <c r="AC11" s="203" t="n">
        <v>962.8</v>
      </c>
      <c r="AD11" s="203" t="n">
        <v>1078.1</v>
      </c>
      <c r="AE11" s="203" t="n">
        <v>1339.5</v>
      </c>
      <c r="AF11" s="203" t="n">
        <v>1138.6</v>
      </c>
      <c r="AG11" s="203" t="n">
        <v>1095</v>
      </c>
      <c r="AH11" s="203" t="n">
        <v>828.8</v>
      </c>
      <c r="AI11" s="203" t="n">
        <v>460.8</v>
      </c>
      <c r="AJ11" s="203" t="n">
        <v>840.3</v>
      </c>
      <c r="AK11" s="203" t="n">
        <v>683.1</v>
      </c>
      <c r="AL11" s="203" t="n">
        <v>658.6</v>
      </c>
      <c r="AM11" s="203" t="n">
        <v>831.2</v>
      </c>
      <c r="AN11" s="203" t="n">
        <v>970.7</v>
      </c>
      <c r="AO11" s="203" t="n">
        <v>722.6</v>
      </c>
      <c r="AP11" s="203" t="n">
        <v>474.1</v>
      </c>
      <c r="AQ11" s="203" t="n">
        <v>455.4</v>
      </c>
    </row>
    <row r="12" ht="12.95" customFormat="1" customHeight="1" s="203">
      <c r="B12" s="473" t="n"/>
      <c r="C12" s="201" t="inlineStr">
        <is>
          <t>ΣN</t>
        </is>
      </c>
      <c r="D12" s="202" t="inlineStr">
        <is>
          <t>[m]</t>
        </is>
      </c>
      <c r="E12" s="660">
        <f>SUM(E11:AQ11)</f>
        <v/>
      </c>
      <c r="F12" s="660">
        <f>SUM(E13:AA13)</f>
        <v/>
      </c>
      <c r="G12" s="660" t="n"/>
      <c r="H12" s="660" t="n"/>
      <c r="I12" s="660" t="n"/>
      <c r="J12" s="660" t="n"/>
      <c r="K12" s="660" t="n"/>
      <c r="L12" s="660" t="n"/>
      <c r="M12" s="660" t="n"/>
      <c r="N12" s="660" t="n"/>
      <c r="O12" s="660" t="n"/>
      <c r="P12" s="660" t="n"/>
      <c r="Q12" s="660" t="n"/>
      <c r="R12" s="660" t="n"/>
    </row>
    <row r="13" ht="12.95" customFormat="1" customHeight="1" s="203">
      <c r="B13" s="473" t="n"/>
      <c r="C13" s="201" t="inlineStr">
        <is>
          <t>ｐ＝N/ΣN</t>
        </is>
      </c>
      <c r="D13" s="202" t="inlineStr">
        <is>
          <t>[m]</t>
        </is>
      </c>
      <c r="E13" s="661">
        <f>IF(E11="","",E11/E12)</f>
        <v/>
      </c>
      <c r="F13" s="661">
        <f>IF(F11="","",F11/$E12)</f>
        <v/>
      </c>
      <c r="G13" s="661">
        <f>IF(G11="","",G11/$E12)</f>
        <v/>
      </c>
      <c r="H13" s="661">
        <f>IF(H11="","",H11/$E12)</f>
        <v/>
      </c>
      <c r="I13" s="661">
        <f>IF(I11="","",I11/$E12)</f>
        <v/>
      </c>
      <c r="J13" s="661">
        <f>IF(J11="","",J11/$E12)</f>
        <v/>
      </c>
      <c r="K13" s="661">
        <f>IF(K11="","",K11/$E12)</f>
        <v/>
      </c>
      <c r="L13" s="661">
        <f>IF(L11="","",L11/$E12)</f>
        <v/>
      </c>
      <c r="M13" s="661">
        <f>IF(M11="","",M11/$E12)</f>
        <v/>
      </c>
      <c r="N13" s="661">
        <f>IF(N11="","",N11/$E12)</f>
        <v/>
      </c>
      <c r="O13" s="661">
        <f>IF(O11="","",O11/$E12)</f>
        <v/>
      </c>
      <c r="P13" s="661">
        <f>IF(P11="","",P11/$E12)</f>
        <v/>
      </c>
      <c r="Q13" s="661">
        <f>IF(Q11="","",Q11/$E12)</f>
        <v/>
      </c>
      <c r="R13" s="661">
        <f>IF(R11="","",R11/$E12)</f>
        <v/>
      </c>
      <c r="S13" s="661">
        <f>IF(S11="","",S11/$E12)</f>
        <v/>
      </c>
      <c r="T13" s="661">
        <f>IF(T11="","",T11/$E12)</f>
        <v/>
      </c>
      <c r="U13" s="661">
        <f>IF(U11="","",U11/$E12)</f>
        <v/>
      </c>
      <c r="V13" s="661">
        <f>IF(V11="","",V11/$E12)</f>
        <v/>
      </c>
      <c r="W13" s="661">
        <f>IF(W11="","",W11/$E12)</f>
        <v/>
      </c>
      <c r="X13" s="661">
        <f>IF(X11="","",X11/$E12)</f>
        <v/>
      </c>
      <c r="Y13" s="661">
        <f>IF(Y11="","",Y11/$E12)</f>
        <v/>
      </c>
      <c r="Z13" s="661">
        <f>IF(Z11="","",Z11/$E12)</f>
        <v/>
      </c>
      <c r="AA13" s="661">
        <f>IF(AA11="","",AA11/$E12)</f>
        <v/>
      </c>
      <c r="AB13" s="661">
        <f>IF(AB11="","",AB11/$E12)</f>
        <v/>
      </c>
      <c r="AC13" s="661">
        <f>IF(AC11="","",AC11/$E12)</f>
        <v/>
      </c>
      <c r="AD13" s="661">
        <f>IF(AD11="","",AD11/$E12)</f>
        <v/>
      </c>
      <c r="AE13" s="661">
        <f>IF(AE11="","",AE11/$E12)</f>
        <v/>
      </c>
      <c r="AF13" s="661">
        <f>IF(AF11="","",AF11/$E12)</f>
        <v/>
      </c>
      <c r="AG13" s="661">
        <f>IF(AG11="","",AG11/$E12)</f>
        <v/>
      </c>
      <c r="AH13" s="661">
        <f>IF(AH11="","",AH11/$E12)</f>
        <v/>
      </c>
      <c r="AI13" s="661">
        <f>IF(AI11="","",AI11/$E12)</f>
        <v/>
      </c>
      <c r="AJ13" s="661">
        <f>IF(AJ11="","",AJ11/$E12)</f>
        <v/>
      </c>
      <c r="AK13" s="661">
        <f>IF(AK11="","",AK11/$E12)</f>
        <v/>
      </c>
      <c r="AL13" s="661">
        <f>IF(AL11="","",AL11/$E12)</f>
        <v/>
      </c>
      <c r="AM13" s="661">
        <f>IF(AM11="","",AM11/$E12)</f>
        <v/>
      </c>
      <c r="AN13" s="661">
        <f>IF(AN11="","",AN11/$E12)</f>
        <v/>
      </c>
      <c r="AO13" s="661">
        <f>IF(AO11="","",AO11/$E12)</f>
        <v/>
      </c>
      <c r="AP13" s="661">
        <f>IF(AP11="","",AP11/$E12)</f>
        <v/>
      </c>
      <c r="AQ13" s="661">
        <f>IF(AQ11="","",AQ11/$E12)</f>
        <v/>
      </c>
    </row>
    <row r="14" ht="12.95" customFormat="1" customHeight="1" s="203">
      <c r="B14" s="473" t="n"/>
      <c r="C14" s="201" t="inlineStr">
        <is>
          <t>ΣQ</t>
        </is>
      </c>
      <c r="D14" s="202" t="inlineStr">
        <is>
          <t>[kN]</t>
        </is>
      </c>
      <c r="E14" s="662">
        <f>+D5</f>
        <v/>
      </c>
      <c r="F14" s="663" t="n"/>
      <c r="G14" s="663" t="n"/>
      <c r="H14" s="663" t="n"/>
      <c r="I14" s="663" t="n"/>
      <c r="J14" s="664" t="n"/>
    </row>
    <row r="15" ht="12.95" customFormat="1" customHeight="1" s="203">
      <c r="B15" s="473" t="n"/>
      <c r="C15" s="201" t="inlineStr">
        <is>
          <t>Q=p*ΣQ</t>
        </is>
      </c>
      <c r="D15" s="202" t="inlineStr">
        <is>
          <t>[kN]</t>
        </is>
      </c>
      <c r="E15" s="662">
        <f>IF(E13="","",E13*$E14)</f>
        <v/>
      </c>
      <c r="F15" s="662">
        <f>IF(F13="","",F13*$E14)</f>
        <v/>
      </c>
      <c r="G15" s="662">
        <f>IF(G13="","",G13*$E14)</f>
        <v/>
      </c>
      <c r="H15" s="662">
        <f>IF(H13="","",H13*$E14)</f>
        <v/>
      </c>
      <c r="I15" s="662">
        <f>IF(I13="","",I13*$E14)</f>
        <v/>
      </c>
      <c r="J15" s="662">
        <f>IF(J13="","",J13*$E14)</f>
        <v/>
      </c>
      <c r="K15" s="662">
        <f>IF(K13="","",K13*$E14)</f>
        <v/>
      </c>
      <c r="L15" s="662">
        <f>IF(L13="","",L13*$E14)</f>
        <v/>
      </c>
      <c r="M15" s="662">
        <f>IF(M13="","",M13*$E14)</f>
        <v/>
      </c>
      <c r="N15" s="662">
        <f>IF(N13="","",N13*$E14)</f>
        <v/>
      </c>
      <c r="O15" s="662">
        <f>IF(O13="","",O13*$E14)</f>
        <v/>
      </c>
      <c r="P15" s="662">
        <f>IF(P13="","",P13*$E14)</f>
        <v/>
      </c>
      <c r="Q15" s="662">
        <f>IF(Q13="","",Q13*$E14)</f>
        <v/>
      </c>
      <c r="R15" s="662">
        <f>IF(R13="","",R13*$E14)</f>
        <v/>
      </c>
      <c r="S15" s="662">
        <f>IF(S13="","",S13*$E14)</f>
        <v/>
      </c>
      <c r="T15" s="662">
        <f>IF(T13="","",T13*$E14)</f>
        <v/>
      </c>
      <c r="U15" s="662">
        <f>IF(U13="","",U13*$E14)</f>
        <v/>
      </c>
      <c r="V15" s="662">
        <f>IF(V13="","",V13*$E14)</f>
        <v/>
      </c>
      <c r="W15" s="662">
        <f>IF(W13="","",W13*$E14)</f>
        <v/>
      </c>
      <c r="X15" s="662">
        <f>IF(X13="","",X13*$E14)</f>
        <v/>
      </c>
      <c r="Y15" s="662">
        <f>IF(Y13="","",Y13*$E14)</f>
        <v/>
      </c>
      <c r="Z15" s="662">
        <f>IF(Z13="","",Z13*$E14)</f>
        <v/>
      </c>
      <c r="AA15" s="662">
        <f>IF(AA13="","",AA13*$E14)</f>
        <v/>
      </c>
      <c r="AB15" s="662">
        <f>IF(AB13="","",AB13*$E14)</f>
        <v/>
      </c>
      <c r="AC15" s="662">
        <f>IF(AC13="","",AC13*$E14)</f>
        <v/>
      </c>
      <c r="AD15" s="662">
        <f>IF(AD13="","",AD13*$E14)</f>
        <v/>
      </c>
      <c r="AE15" s="662">
        <f>IF(AE13="","",AE13*$E14)</f>
        <v/>
      </c>
      <c r="AF15" s="662">
        <f>IF(AF13="","",AF13*$E14)</f>
        <v/>
      </c>
      <c r="AG15" s="662">
        <f>IF(AG13="","",AG13*$E14)</f>
        <v/>
      </c>
      <c r="AH15" s="662">
        <f>IF(AH13="","",AH13*$E14)</f>
        <v/>
      </c>
      <c r="AI15" s="662">
        <f>IF(AI13="","",AI13*$E14)</f>
        <v/>
      </c>
      <c r="AJ15" s="662">
        <f>IF(AJ13="","",AJ13*$E14)</f>
        <v/>
      </c>
      <c r="AK15" s="662">
        <f>IF(AK13="","",AK13*$E14)</f>
        <v/>
      </c>
      <c r="AL15" s="662">
        <f>IF(AL13="","",AL13*$E14)</f>
        <v/>
      </c>
      <c r="AM15" s="662">
        <f>IF(AM13="","",AM13*$E14)</f>
        <v/>
      </c>
      <c r="AN15" s="662">
        <f>IF(AN13="","",AN13*$E14)</f>
        <v/>
      </c>
      <c r="AO15" s="662">
        <f>IF(AO13="","",AO13*$E14)</f>
        <v/>
      </c>
      <c r="AP15" s="662">
        <f>IF(AP13="","",AP13*$E14)</f>
        <v/>
      </c>
      <c r="AQ15" s="662">
        <f>IF(AQ13="","",AQ13*$E14)</f>
        <v/>
      </c>
    </row>
    <row r="16" ht="12.95" customFormat="1" customHeight="1" s="203">
      <c r="B16" s="473" t="n"/>
      <c r="C16" s="201" t="n"/>
      <c r="D16" s="202" t="n"/>
      <c r="E16" s="662" t="n"/>
      <c r="F16" s="663" t="n"/>
      <c r="G16" s="663" t="n"/>
      <c r="H16" s="663" t="n"/>
      <c r="I16" s="663" t="n"/>
      <c r="J16" s="664" t="n"/>
    </row>
    <row r="17" ht="12.95" customFormat="1" customHeight="1" s="203">
      <c r="B17" s="473" t="n"/>
      <c r="C17" s="201" t="n"/>
      <c r="D17" s="202" t="n"/>
      <c r="E17" s="662" t="n"/>
      <c r="F17" s="663" t="n"/>
      <c r="G17" s="663" t="n"/>
      <c r="H17" s="663" t="n"/>
      <c r="I17" s="663" t="n"/>
      <c r="J17" s="664" t="n"/>
    </row>
    <row r="18" ht="12.95" customFormat="1" customHeight="1" s="203">
      <c r="B18" s="473" t="n"/>
      <c r="C18" s="203" t="inlineStr">
        <is>
          <t>Af</t>
        </is>
      </c>
      <c r="D18" s="202" t="inlineStr">
        <is>
          <t>m2</t>
        </is>
      </c>
      <c r="E18" s="203" t="n">
        <v>3</v>
      </c>
      <c r="F18" s="203" t="n">
        <v>3</v>
      </c>
      <c r="G18" s="203" t="n">
        <v>2</v>
      </c>
      <c r="H18" s="203" t="n">
        <v>4</v>
      </c>
      <c r="I18" s="203" t="n">
        <v>6</v>
      </c>
      <c r="J18" s="203" t="n">
        <v>4</v>
      </c>
      <c r="K18" s="203" t="n">
        <v>4</v>
      </c>
      <c r="L18" s="203" t="n">
        <v>6</v>
      </c>
      <c r="M18" s="203" t="n">
        <v>4</v>
      </c>
      <c r="N18" s="203" t="n">
        <v>4</v>
      </c>
      <c r="O18" s="203" t="n">
        <v>6</v>
      </c>
      <c r="P18" s="203" t="n">
        <v>4</v>
      </c>
      <c r="Q18" s="203" t="n">
        <v>4</v>
      </c>
      <c r="R18" s="203" t="n">
        <v>6</v>
      </c>
      <c r="S18" s="203" t="n">
        <v>4</v>
      </c>
      <c r="T18" s="203" t="n">
        <v>3</v>
      </c>
      <c r="U18" s="203" t="n">
        <v>4</v>
      </c>
      <c r="V18" s="203" t="n">
        <v>3</v>
      </c>
      <c r="W18" s="203" t="n">
        <v>3</v>
      </c>
      <c r="X18" s="203" t="n">
        <v>4</v>
      </c>
      <c r="Y18" s="203" t="n">
        <v>6</v>
      </c>
      <c r="Z18" s="203" t="n">
        <v>4</v>
      </c>
      <c r="AA18" s="203" t="n">
        <v>6</v>
      </c>
      <c r="AB18" s="203" t="n">
        <v>4</v>
      </c>
      <c r="AC18" s="203" t="n">
        <v>4</v>
      </c>
      <c r="AD18" s="203" t="n">
        <v>6</v>
      </c>
      <c r="AE18" s="203" t="n">
        <v>6</v>
      </c>
      <c r="AF18" s="203" t="n">
        <v>6</v>
      </c>
      <c r="AG18" s="203" t="n">
        <v>6</v>
      </c>
      <c r="AH18" s="203" t="n">
        <v>3</v>
      </c>
      <c r="AI18" s="203" t="n">
        <v>3</v>
      </c>
      <c r="AJ18" s="203" t="n">
        <v>4</v>
      </c>
      <c r="AK18" s="203" t="n">
        <v>3</v>
      </c>
      <c r="AL18" s="203" t="n">
        <v>3</v>
      </c>
      <c r="AM18" s="203" t="n">
        <v>4</v>
      </c>
      <c r="AN18" s="203" t="n">
        <v>4</v>
      </c>
      <c r="AO18" s="203" t="n">
        <v>3</v>
      </c>
      <c r="AP18" s="203" t="n">
        <v>3</v>
      </c>
      <c r="AQ18" s="203" t="n">
        <v>2</v>
      </c>
    </row>
    <row r="19" ht="12.95" customFormat="1" customHeight="1" s="203">
      <c r="B19" s="473" t="n"/>
      <c r="C19" s="201" t="inlineStr">
        <is>
          <t>n</t>
        </is>
      </c>
      <c r="D19" s="202" t="inlineStr">
        <is>
          <t>[本]</t>
        </is>
      </c>
      <c r="E19" s="660">
        <f>E18</f>
        <v/>
      </c>
      <c r="F19" s="660">
        <f>F18</f>
        <v/>
      </c>
      <c r="G19" s="660">
        <f>G18</f>
        <v/>
      </c>
      <c r="H19" s="660">
        <f>H18</f>
        <v/>
      </c>
      <c r="I19" s="660">
        <f>I18</f>
        <v/>
      </c>
      <c r="J19" s="660">
        <f>J18</f>
        <v/>
      </c>
      <c r="K19" s="660">
        <f>K18</f>
        <v/>
      </c>
      <c r="L19" s="660">
        <f>L18</f>
        <v/>
      </c>
      <c r="M19" s="660">
        <f>M18</f>
        <v/>
      </c>
      <c r="N19" s="660">
        <f>N18</f>
        <v/>
      </c>
      <c r="O19" s="660">
        <f>O18</f>
        <v/>
      </c>
      <c r="P19" s="660">
        <f>P18</f>
        <v/>
      </c>
      <c r="Q19" s="660">
        <f>Q18</f>
        <v/>
      </c>
      <c r="R19" s="660">
        <f>R18</f>
        <v/>
      </c>
      <c r="S19" s="660">
        <f>S18</f>
        <v/>
      </c>
      <c r="T19" s="660">
        <f>T18</f>
        <v/>
      </c>
      <c r="U19" s="660">
        <f>U18</f>
        <v/>
      </c>
      <c r="V19" s="660">
        <f>V18</f>
        <v/>
      </c>
      <c r="W19" s="660">
        <f>W18</f>
        <v/>
      </c>
      <c r="X19" s="660">
        <f>X18</f>
        <v/>
      </c>
      <c r="Y19" s="660">
        <f>Y18</f>
        <v/>
      </c>
      <c r="Z19" s="660">
        <f>Z18</f>
        <v/>
      </c>
      <c r="AA19" s="660">
        <f>AA18</f>
        <v/>
      </c>
      <c r="AB19" s="660">
        <f>AB18</f>
        <v/>
      </c>
      <c r="AC19" s="660">
        <f>AC18</f>
        <v/>
      </c>
      <c r="AD19" s="660">
        <f>AD18</f>
        <v/>
      </c>
      <c r="AE19" s="660">
        <f>AE18</f>
        <v/>
      </c>
      <c r="AF19" s="660">
        <f>AF18</f>
        <v/>
      </c>
      <c r="AG19" s="660">
        <f>AG18</f>
        <v/>
      </c>
      <c r="AH19" s="660">
        <f>AH18</f>
        <v/>
      </c>
      <c r="AI19" s="660">
        <f>AI18</f>
        <v/>
      </c>
      <c r="AJ19" s="660">
        <f>AJ18</f>
        <v/>
      </c>
      <c r="AK19" s="660">
        <f>AK18</f>
        <v/>
      </c>
      <c r="AL19" s="660">
        <f>AL18</f>
        <v/>
      </c>
      <c r="AM19" s="660">
        <f>AM18</f>
        <v/>
      </c>
      <c r="AN19" s="660">
        <f>AN18</f>
        <v/>
      </c>
      <c r="AO19" s="660">
        <f>AO18</f>
        <v/>
      </c>
      <c r="AP19" s="660">
        <f>AP18</f>
        <v/>
      </c>
      <c r="AQ19" s="660">
        <f>AQ18</f>
        <v/>
      </c>
    </row>
    <row r="20" ht="12.95" customFormat="1" customHeight="1" s="203">
      <c r="B20" s="469" t="n"/>
      <c r="C20" s="204" t="inlineStr">
        <is>
          <t>Qp</t>
        </is>
      </c>
      <c r="D20" s="205" t="inlineStr">
        <is>
          <t>[kN/本]</t>
        </is>
      </c>
      <c r="E20" s="662">
        <f>IF(E18="","",$E15/E19)</f>
        <v/>
      </c>
      <c r="F20" s="662">
        <f>IF(F18="","",$E15/F19)</f>
        <v/>
      </c>
      <c r="G20" s="662">
        <f>IF(G18="","",$E15/G19)</f>
        <v/>
      </c>
      <c r="H20" s="662">
        <f>IF(H18="","",$E15/H19)</f>
        <v/>
      </c>
      <c r="I20" s="662">
        <f>IF(I18="","",$E15/I19)</f>
        <v/>
      </c>
      <c r="J20" s="662">
        <f>IF(J18="","",$E15/J19)</f>
        <v/>
      </c>
      <c r="K20" s="662">
        <f>IF(K18="","",$E15/K19)</f>
        <v/>
      </c>
      <c r="L20" s="662">
        <f>IF(L18="","",$E15/L19)</f>
        <v/>
      </c>
      <c r="M20" s="662">
        <f>IF(M18="","",$E15/M19)</f>
        <v/>
      </c>
      <c r="N20" s="662">
        <f>IF(N18="","",$E15/N19)</f>
        <v/>
      </c>
      <c r="O20" s="662">
        <f>IF(O18="","",$E15/O19)</f>
        <v/>
      </c>
      <c r="P20" s="662">
        <f>IF(P18="","",$E15/P19)</f>
        <v/>
      </c>
      <c r="Q20" s="662">
        <f>IF(Q18="","",$E15/Q19)</f>
        <v/>
      </c>
      <c r="R20" s="662">
        <f>IF(R18="","",$E15/R19)</f>
        <v/>
      </c>
      <c r="S20" s="662">
        <f>IF(S18="","",$E15/S19)</f>
        <v/>
      </c>
      <c r="T20" s="662">
        <f>IF(T18="","",$E15/T19)</f>
        <v/>
      </c>
      <c r="U20" s="662">
        <f>IF(U18="","",$E15/U19)</f>
        <v/>
      </c>
      <c r="V20" s="662">
        <f>IF(V18="","",$E15/V19)</f>
        <v/>
      </c>
      <c r="W20" s="662">
        <f>IF(W18="","",$E15/W19)</f>
        <v/>
      </c>
      <c r="X20" s="662">
        <f>IF(X18="","",$E15/X19)</f>
        <v/>
      </c>
      <c r="Y20" s="662">
        <f>IF(Y18="","",$E15/Y19)</f>
        <v/>
      </c>
      <c r="Z20" s="662">
        <f>IF(Z18="","",$E15/Z19)</f>
        <v/>
      </c>
      <c r="AA20" s="662">
        <f>IF(AA18="","",$E15/AA19)</f>
        <v/>
      </c>
      <c r="AB20" s="662">
        <f>IF(AB18="","",$E15/AB19)</f>
        <v/>
      </c>
      <c r="AC20" s="662">
        <f>IF(AC18="","",$E15/AC19)</f>
        <v/>
      </c>
      <c r="AD20" s="662">
        <f>IF(AD18="","",$E15/AD19)</f>
        <v/>
      </c>
      <c r="AE20" s="662">
        <f>IF(AE18="","",$E15/AE19)</f>
        <v/>
      </c>
      <c r="AF20" s="662">
        <f>IF(AF18="","",$E15/AF19)</f>
        <v/>
      </c>
      <c r="AG20" s="662">
        <f>IF(AG18="","",$E15/AG19)</f>
        <v/>
      </c>
      <c r="AH20" s="662">
        <f>IF(AH18="","",$E15/AH19)</f>
        <v/>
      </c>
      <c r="AI20" s="662">
        <f>IF(AI18="","",$E15/AI19)</f>
        <v/>
      </c>
      <c r="AJ20" s="662">
        <f>IF(AJ18="","",$E15/AJ19)</f>
        <v/>
      </c>
      <c r="AK20" s="662">
        <f>IF(AK18="","",$E15/AK19)</f>
        <v/>
      </c>
      <c r="AL20" s="662">
        <f>IF(AL18="","",$E15/AL19)</f>
        <v/>
      </c>
      <c r="AM20" s="662">
        <f>IF(AM18="","",$E15/AM19)</f>
        <v/>
      </c>
      <c r="AN20" s="662">
        <f>IF(AN18="","",$E15/AN19)</f>
        <v/>
      </c>
      <c r="AO20" s="662">
        <f>IF(AO18="","",$E15/AO19)</f>
        <v/>
      </c>
      <c r="AP20" s="662">
        <f>IF(AP18="","",$E15/AP19)</f>
        <v/>
      </c>
      <c r="AQ20" s="662">
        <f>IF(AQ18="","",$E15/AQ19)</f>
        <v/>
      </c>
    </row>
    <row r="21" ht="12.95" customHeight="1" s="160">
      <c r="B21" s="497" t="inlineStr">
        <is>
          <t>水平方向
地盤反力
係数</t>
        </is>
      </c>
      <c r="C21" s="199" t="inlineStr">
        <is>
          <t>α</t>
        </is>
      </c>
      <c r="D21" s="200" t="n"/>
      <c r="E21" s="665" t="n">
        <v>4</v>
      </c>
      <c r="F21" s="665" t="n">
        <v>4</v>
      </c>
      <c r="G21" s="665" t="n">
        <v>4</v>
      </c>
      <c r="H21" s="665" t="n">
        <v>4</v>
      </c>
      <c r="I21" s="665" t="n">
        <v>4</v>
      </c>
      <c r="J21" s="665" t="n">
        <v>4</v>
      </c>
      <c r="K21" s="665" t="n">
        <v>4</v>
      </c>
      <c r="L21" s="665" t="n">
        <v>4</v>
      </c>
      <c r="M21" s="665" t="n">
        <v>4</v>
      </c>
      <c r="N21" s="665" t="n">
        <v>4</v>
      </c>
      <c r="O21" s="665" t="n">
        <v>4</v>
      </c>
      <c r="P21" s="665" t="n">
        <v>4</v>
      </c>
      <c r="Q21" s="665" t="n">
        <v>4</v>
      </c>
      <c r="R21" s="665" t="n">
        <v>4</v>
      </c>
      <c r="S21" s="665" t="n">
        <v>4</v>
      </c>
      <c r="T21" s="665" t="n">
        <v>4</v>
      </c>
      <c r="U21" s="665" t="n">
        <v>4</v>
      </c>
      <c r="V21" s="665" t="n">
        <v>4</v>
      </c>
      <c r="W21" s="665" t="n">
        <v>4</v>
      </c>
      <c r="X21" s="665" t="n">
        <v>4</v>
      </c>
      <c r="Y21" s="665" t="n">
        <v>4</v>
      </c>
      <c r="Z21" s="665" t="n">
        <v>4</v>
      </c>
      <c r="AA21" s="665" t="n">
        <v>4</v>
      </c>
      <c r="AB21" s="665" t="n">
        <v>4</v>
      </c>
      <c r="AC21" s="665" t="n">
        <v>4</v>
      </c>
      <c r="AD21" s="665" t="n">
        <v>4</v>
      </c>
      <c r="AE21" s="665" t="n">
        <v>4</v>
      </c>
      <c r="AF21" s="665" t="n">
        <v>4</v>
      </c>
      <c r="AG21" s="665" t="n">
        <v>4</v>
      </c>
      <c r="AH21" s="665" t="n">
        <v>4</v>
      </c>
      <c r="AI21" s="665" t="n">
        <v>4</v>
      </c>
      <c r="AJ21" s="665" t="n">
        <v>4</v>
      </c>
      <c r="AK21" s="665" t="n">
        <v>4</v>
      </c>
      <c r="AL21" s="665" t="n">
        <v>4</v>
      </c>
      <c r="AM21" s="665" t="n">
        <v>4</v>
      </c>
      <c r="AN21" s="665" t="n">
        <v>4</v>
      </c>
      <c r="AO21" s="665" t="n">
        <v>4</v>
      </c>
      <c r="AP21" s="665" t="n">
        <v>4</v>
      </c>
      <c r="AQ21" s="665" t="n">
        <v>4</v>
      </c>
    </row>
    <row r="22" ht="12.95" customHeight="1" s="160">
      <c r="B22" s="473" t="n"/>
      <c r="C22" s="201" t="inlineStr">
        <is>
          <t>上部N値</t>
        </is>
      </c>
      <c r="D22" s="202" t="n"/>
      <c r="E22" s="666" t="n">
        <v>2</v>
      </c>
      <c r="F22" s="667" t="n">
        <v>2</v>
      </c>
      <c r="G22" s="667" t="n">
        <v>2</v>
      </c>
      <c r="H22" s="667" t="n">
        <v>2</v>
      </c>
      <c r="I22" s="667" t="n">
        <v>2</v>
      </c>
      <c r="J22" s="667" t="n">
        <v>2</v>
      </c>
      <c r="K22" s="667" t="n">
        <v>2</v>
      </c>
      <c r="L22" s="667" t="n">
        <v>2</v>
      </c>
      <c r="M22" s="667" t="n">
        <v>2</v>
      </c>
      <c r="N22" s="667" t="n">
        <v>2</v>
      </c>
      <c r="O22" s="667" t="n">
        <v>2</v>
      </c>
      <c r="P22" s="667" t="n">
        <v>2</v>
      </c>
      <c r="Q22" s="667" t="n">
        <v>2</v>
      </c>
      <c r="R22" s="667" t="n">
        <v>2</v>
      </c>
      <c r="S22" s="667" t="n">
        <v>2</v>
      </c>
      <c r="T22" s="667" t="n">
        <v>2</v>
      </c>
      <c r="U22" s="667" t="n">
        <v>2</v>
      </c>
      <c r="V22" s="667" t="n">
        <v>2</v>
      </c>
      <c r="W22" s="667" t="n">
        <v>2</v>
      </c>
      <c r="X22" s="667" t="n">
        <v>2</v>
      </c>
      <c r="Y22" s="667" t="n">
        <v>2</v>
      </c>
      <c r="Z22" s="667" t="n">
        <v>2</v>
      </c>
      <c r="AA22" s="667" t="n">
        <v>2</v>
      </c>
      <c r="AB22" s="667" t="n">
        <v>2</v>
      </c>
      <c r="AC22" s="667" t="n">
        <v>2</v>
      </c>
      <c r="AD22" s="667" t="n">
        <v>2</v>
      </c>
      <c r="AE22" s="667" t="n">
        <v>2</v>
      </c>
      <c r="AF22" s="667" t="n">
        <v>2</v>
      </c>
      <c r="AG22" s="667" t="n">
        <v>2</v>
      </c>
      <c r="AH22" s="667" t="n">
        <v>2</v>
      </c>
      <c r="AI22" s="667" t="n">
        <v>2</v>
      </c>
      <c r="AJ22" s="667" t="n">
        <v>2</v>
      </c>
      <c r="AK22" s="667" t="n">
        <v>2</v>
      </c>
      <c r="AL22" s="667" t="n">
        <v>2</v>
      </c>
      <c r="AM22" s="667" t="n">
        <v>2</v>
      </c>
      <c r="AN22" s="667" t="n">
        <v>2</v>
      </c>
      <c r="AO22" s="667" t="n">
        <v>2</v>
      </c>
      <c r="AP22" s="667" t="n">
        <v>2</v>
      </c>
      <c r="AQ22" s="667" t="n">
        <v>2</v>
      </c>
    </row>
    <row r="23" ht="12.95" customHeight="1" s="160">
      <c r="B23" s="473" t="n"/>
      <c r="C23" s="201" t="inlineStr">
        <is>
          <t>Eo</t>
        </is>
      </c>
      <c r="D23" s="202" t="inlineStr">
        <is>
          <t>[kN/m2]</t>
        </is>
      </c>
      <c r="E23" s="668">
        <f>7*E22*100</f>
        <v/>
      </c>
      <c r="F23" s="669">
        <f>7*F22*100</f>
        <v/>
      </c>
      <c r="G23" s="669">
        <f>7*G22*100</f>
        <v/>
      </c>
      <c r="H23" s="669">
        <f>7*H22*100</f>
        <v/>
      </c>
      <c r="I23" s="669">
        <f>7*I22*100</f>
        <v/>
      </c>
      <c r="J23" s="669">
        <f>7*J22*100</f>
        <v/>
      </c>
      <c r="K23" s="669">
        <f>7*K22*100</f>
        <v/>
      </c>
      <c r="L23" s="669">
        <f>7*L22*100</f>
        <v/>
      </c>
      <c r="M23" s="669">
        <f>7*M22*100</f>
        <v/>
      </c>
      <c r="N23" s="669">
        <f>7*N22*100</f>
        <v/>
      </c>
      <c r="O23" s="669">
        <f>7*O22*100</f>
        <v/>
      </c>
      <c r="P23" s="669">
        <f>7*P22*100</f>
        <v/>
      </c>
      <c r="Q23" s="669">
        <f>7*Q22*100</f>
        <v/>
      </c>
      <c r="R23" s="669">
        <f>7*R22*100</f>
        <v/>
      </c>
      <c r="S23" s="669">
        <f>7*S22*100</f>
        <v/>
      </c>
      <c r="T23" s="669">
        <f>7*T22*100</f>
        <v/>
      </c>
      <c r="U23" s="669">
        <f>7*U22*100</f>
        <v/>
      </c>
      <c r="V23" s="669">
        <f>7*V22*100</f>
        <v/>
      </c>
      <c r="W23" s="669">
        <f>7*W22*100</f>
        <v/>
      </c>
      <c r="X23" s="669">
        <f>7*X22*100</f>
        <v/>
      </c>
      <c r="Y23" s="669">
        <f>7*Y22*100</f>
        <v/>
      </c>
      <c r="Z23" s="669">
        <f>7*Z22*100</f>
        <v/>
      </c>
      <c r="AA23" s="669">
        <f>7*AA22*100</f>
        <v/>
      </c>
      <c r="AB23" s="669">
        <f>7*AB22*100</f>
        <v/>
      </c>
      <c r="AC23" s="669">
        <f>7*AC22*100</f>
        <v/>
      </c>
      <c r="AD23" s="669">
        <f>7*AD22*100</f>
        <v/>
      </c>
      <c r="AE23" s="669">
        <f>7*AE22*100</f>
        <v/>
      </c>
      <c r="AF23" s="669">
        <f>7*AF22*100</f>
        <v/>
      </c>
      <c r="AG23" s="669">
        <f>7*AG22*100</f>
        <v/>
      </c>
      <c r="AH23" s="669">
        <f>7*AH22*100</f>
        <v/>
      </c>
      <c r="AI23" s="669">
        <f>7*AI22*100</f>
        <v/>
      </c>
      <c r="AJ23" s="669">
        <f>7*AJ22*100</f>
        <v/>
      </c>
      <c r="AK23" s="669">
        <f>7*AK22*100</f>
        <v/>
      </c>
      <c r="AL23" s="669">
        <f>7*AL22*100</f>
        <v/>
      </c>
      <c r="AM23" s="669">
        <f>7*AM22*100</f>
        <v/>
      </c>
      <c r="AN23" s="669">
        <f>7*AN22*100</f>
        <v/>
      </c>
      <c r="AO23" s="669">
        <f>7*AO22*100</f>
        <v/>
      </c>
      <c r="AP23" s="669">
        <f>7*AP22*100</f>
        <v/>
      </c>
      <c r="AQ23" s="669">
        <f>7*AQ22*100</f>
        <v/>
      </c>
    </row>
    <row r="24" ht="12.95" customHeight="1" s="160">
      <c r="B24" s="473" t="n"/>
      <c r="C24" s="201" t="inlineStr">
        <is>
          <t>改良径</t>
        </is>
      </c>
      <c r="D24" s="202" t="inlineStr">
        <is>
          <t>[m]</t>
        </is>
      </c>
      <c r="E24" s="668">
        <f>鉛直!O8</f>
        <v/>
      </c>
      <c r="F24" s="669">
        <f>鉛直!P8</f>
        <v/>
      </c>
      <c r="G24" s="669">
        <f>鉛直!Q8</f>
        <v/>
      </c>
      <c r="H24" s="669">
        <f>鉛直!R8</f>
        <v/>
      </c>
      <c r="I24" s="669">
        <f>鉛直!S8</f>
        <v/>
      </c>
      <c r="J24" s="669" t="n">
        <v>1</v>
      </c>
      <c r="K24" s="669" t="n">
        <v>1</v>
      </c>
      <c r="L24" s="669" t="n">
        <v>1</v>
      </c>
      <c r="M24" s="669" t="n">
        <v>1</v>
      </c>
      <c r="N24" s="669" t="n">
        <v>1</v>
      </c>
      <c r="O24" s="669" t="n">
        <v>1</v>
      </c>
      <c r="P24" s="669" t="n">
        <v>1</v>
      </c>
      <c r="Q24" s="669" t="n">
        <v>1</v>
      </c>
      <c r="R24" s="669" t="n">
        <v>1</v>
      </c>
      <c r="S24" s="669" t="n">
        <v>1</v>
      </c>
      <c r="T24" s="669" t="n">
        <v>1</v>
      </c>
      <c r="U24" s="669" t="n">
        <v>1</v>
      </c>
      <c r="V24" s="669" t="n">
        <v>1</v>
      </c>
      <c r="W24" s="669" t="n">
        <v>1</v>
      </c>
      <c r="X24" s="669" t="n">
        <v>1</v>
      </c>
      <c r="Y24" s="669" t="n">
        <v>1</v>
      </c>
      <c r="Z24" s="669" t="n">
        <v>1</v>
      </c>
      <c r="AA24" s="669" t="n">
        <v>1</v>
      </c>
      <c r="AB24" s="669" t="n">
        <v>1</v>
      </c>
      <c r="AC24" s="669" t="n">
        <v>1</v>
      </c>
      <c r="AD24" s="669" t="n">
        <v>1</v>
      </c>
      <c r="AE24" s="669" t="n">
        <v>1</v>
      </c>
      <c r="AF24" s="669" t="n">
        <v>1</v>
      </c>
      <c r="AG24" s="669" t="n">
        <v>1</v>
      </c>
      <c r="AH24" s="669" t="n">
        <v>1</v>
      </c>
      <c r="AI24" s="669" t="n">
        <v>1</v>
      </c>
      <c r="AJ24" s="669" t="n">
        <v>1</v>
      </c>
      <c r="AK24" s="669" t="n">
        <v>1</v>
      </c>
      <c r="AL24" s="669" t="n">
        <v>1</v>
      </c>
      <c r="AM24" s="669" t="n">
        <v>1</v>
      </c>
      <c r="AN24" s="669" t="n">
        <v>1</v>
      </c>
      <c r="AO24" s="669" t="n">
        <v>1</v>
      </c>
      <c r="AP24" s="669" t="n">
        <v>1</v>
      </c>
      <c r="AQ24" s="669" t="n">
        <v>1</v>
      </c>
    </row>
    <row r="25" ht="12.95" customHeight="1" s="160">
      <c r="B25" s="469" t="n"/>
      <c r="C25" s="204" t="inlineStr">
        <is>
          <t>kh</t>
        </is>
      </c>
      <c r="D25" s="205" t="n"/>
      <c r="E25" s="670">
        <f>ROUNDDOWN((1/30)*E21*E23*(E24*100/30)^(-3/4)*10^2,3)</f>
        <v/>
      </c>
      <c r="F25" s="671">
        <f>ROUNDDOWN((1/30)*F21*F23*(F24*100/30)^(-3/4)*10^2,3)</f>
        <v/>
      </c>
      <c r="G25" s="671">
        <f>ROUNDDOWN((1/30)*G21*G23*(G24*100/30)^(-3/4)*10^2,3)</f>
        <v/>
      </c>
      <c r="H25" s="671">
        <f>ROUNDDOWN((1/30)*H21*H23*(H24*100/30)^(-3/4)*10^2,3)</f>
        <v/>
      </c>
      <c r="I25" s="671">
        <f>ROUNDDOWN((1/30)*I21*I23*(I24*100/30)^(-3/4)*10^2,3)</f>
        <v/>
      </c>
      <c r="J25" s="671">
        <f>ROUNDDOWN((1/30)*J21*J23*(J24*100/30)^(-3/4)*10^2,3)</f>
        <v/>
      </c>
      <c r="K25" s="671">
        <f>ROUNDDOWN((1/30)*K21*K23*(K24*100/30)^(-3/4)*10^2,3)</f>
        <v/>
      </c>
      <c r="L25" s="671">
        <f>ROUNDDOWN((1/30)*L21*L23*(L24*100/30)^(-3/4)*10^2,3)</f>
        <v/>
      </c>
      <c r="M25" s="671">
        <f>ROUNDDOWN((1/30)*M21*M23*(M24*100/30)^(-3/4)*10^2,3)</f>
        <v/>
      </c>
      <c r="N25" s="671">
        <f>ROUNDDOWN((1/30)*N21*N23*(N24*100/30)^(-3/4)*10^2,3)</f>
        <v/>
      </c>
      <c r="O25" s="671">
        <f>ROUNDDOWN((1/30)*O21*O23*(O24*100/30)^(-3/4)*10^2,3)</f>
        <v/>
      </c>
      <c r="P25" s="671">
        <f>ROUNDDOWN((1/30)*P21*P23*(P24*100/30)^(-3/4)*10^2,3)</f>
        <v/>
      </c>
      <c r="Q25" s="671">
        <f>ROUNDDOWN((1/30)*Q21*Q23*(Q24*100/30)^(-3/4)*10^2,3)</f>
        <v/>
      </c>
      <c r="R25" s="671">
        <f>ROUNDDOWN((1/30)*R21*R23*(R24*100/30)^(-3/4)*10^2,3)</f>
        <v/>
      </c>
      <c r="S25" s="671">
        <f>ROUNDDOWN((1/30)*S21*S23*(S24*100/30)^(-3/4)*10^2,3)</f>
        <v/>
      </c>
      <c r="T25" s="671">
        <f>ROUNDDOWN((1/30)*T21*T23*(T24*100/30)^(-3/4)*10^2,3)</f>
        <v/>
      </c>
      <c r="U25" s="671">
        <f>ROUNDDOWN((1/30)*U21*U23*(U24*100/30)^(-3/4)*10^2,3)</f>
        <v/>
      </c>
      <c r="V25" s="671">
        <f>ROUNDDOWN((1/30)*V21*V23*(V24*100/30)^(-3/4)*10^2,3)</f>
        <v/>
      </c>
      <c r="W25" s="671">
        <f>ROUNDDOWN((1/30)*W21*W23*(W24*100/30)^(-3/4)*10^2,3)</f>
        <v/>
      </c>
      <c r="X25" s="671">
        <f>ROUNDDOWN((1/30)*X21*X23*(X24*100/30)^(-3/4)*10^2,3)</f>
        <v/>
      </c>
      <c r="Y25" s="671">
        <f>ROUNDDOWN((1/30)*Y21*Y23*(Y24*100/30)^(-3/4)*10^2,3)</f>
        <v/>
      </c>
      <c r="Z25" s="671">
        <f>ROUNDDOWN((1/30)*Z21*Z23*(Z24*100/30)^(-3/4)*10^2,3)</f>
        <v/>
      </c>
      <c r="AA25" s="671">
        <f>ROUNDDOWN((1/30)*AA21*AA23*(AA24*100/30)^(-3/4)*10^2,3)</f>
        <v/>
      </c>
      <c r="AB25" s="671">
        <f>ROUNDDOWN((1/30)*AB21*AB23*(AB24*100/30)^(-3/4)*10^2,3)</f>
        <v/>
      </c>
      <c r="AC25" s="671">
        <f>ROUNDDOWN((1/30)*AC21*AC23*(AC24*100/30)^(-3/4)*10^2,3)</f>
        <v/>
      </c>
      <c r="AD25" s="671">
        <f>ROUNDDOWN((1/30)*AD21*AD23*(AD24*100/30)^(-3/4)*10^2,3)</f>
        <v/>
      </c>
      <c r="AE25" s="671">
        <f>ROUNDDOWN((1/30)*AE21*AE23*(AE24*100/30)^(-3/4)*10^2,3)</f>
        <v/>
      </c>
      <c r="AF25" s="671">
        <f>ROUNDDOWN((1/30)*AF21*AF23*(AF24*100/30)^(-3/4)*10^2,3)</f>
        <v/>
      </c>
      <c r="AG25" s="671">
        <f>ROUNDDOWN((1/30)*AG21*AG23*(AG24*100/30)^(-3/4)*10^2,3)</f>
        <v/>
      </c>
      <c r="AH25" s="671">
        <f>ROUNDDOWN((1/30)*AH21*AH23*(AH24*100/30)^(-3/4)*10^2,3)</f>
        <v/>
      </c>
      <c r="AI25" s="671">
        <f>ROUNDDOWN((1/30)*AI21*AI23*(AI24*100/30)^(-3/4)*10^2,3)</f>
        <v/>
      </c>
      <c r="AJ25" s="671">
        <f>ROUNDDOWN((1/30)*AJ21*AJ23*(AJ24*100/30)^(-3/4)*10^2,3)</f>
        <v/>
      </c>
      <c r="AK25" s="671">
        <f>ROUNDDOWN((1/30)*AK21*AK23*(AK24*100/30)^(-3/4)*10^2,3)</f>
        <v/>
      </c>
      <c r="AL25" s="671">
        <f>ROUNDDOWN((1/30)*AL21*AL23*(AL24*100/30)^(-3/4)*10^2,3)</f>
        <v/>
      </c>
      <c r="AM25" s="671">
        <f>ROUNDDOWN((1/30)*AM21*AM23*(AM24*100/30)^(-3/4)*10^2,3)</f>
        <v/>
      </c>
      <c r="AN25" s="671">
        <f>ROUNDDOWN((1/30)*AN21*AN23*(AN24*100/30)^(-3/4)*10^2,3)</f>
        <v/>
      </c>
      <c r="AO25" s="671">
        <f>ROUNDDOWN((1/30)*AO21*AO23*(AO24*100/30)^(-3/4)*10^2,3)</f>
        <v/>
      </c>
      <c r="AP25" s="671">
        <f>ROUNDDOWN((1/30)*AP21*AP23*(AP24*100/30)^(-3/4)*10^2,3)</f>
        <v/>
      </c>
      <c r="AQ25" s="671">
        <f>ROUNDDOWN((1/30)*AQ21*AQ23*(AQ24*100/30)^(-3/4)*10^2,3)</f>
        <v/>
      </c>
    </row>
    <row r="26" ht="12.95" customHeight="1" s="160">
      <c r="B26" s="497" t="inlineStr">
        <is>
          <t>群杭効果を考慮した
地盤反力係数</t>
        </is>
      </c>
      <c r="C26" s="199" t="inlineStr">
        <is>
          <t>d</t>
        </is>
      </c>
      <c r="D26" s="200" t="inlineStr">
        <is>
          <t>[m]</t>
        </is>
      </c>
      <c r="E26" s="672" t="n">
        <v>1</v>
      </c>
      <c r="F26" s="673" t="n">
        <v>1</v>
      </c>
      <c r="G26" s="673" t="n">
        <v>1</v>
      </c>
      <c r="H26" s="673" t="n">
        <v>1</v>
      </c>
      <c r="I26" s="673" t="n">
        <v>1</v>
      </c>
      <c r="J26" s="673" t="n">
        <v>1</v>
      </c>
      <c r="K26" s="673" t="n">
        <v>1</v>
      </c>
      <c r="L26" s="673" t="n">
        <v>1</v>
      </c>
      <c r="M26" s="673" t="n">
        <v>1</v>
      </c>
      <c r="N26" s="673" t="n">
        <v>1</v>
      </c>
      <c r="O26" s="673" t="n">
        <v>1</v>
      </c>
      <c r="P26" s="673" t="n">
        <v>1</v>
      </c>
      <c r="Q26" s="673" t="n">
        <v>1</v>
      </c>
      <c r="R26" s="673" t="n">
        <v>1</v>
      </c>
      <c r="S26" s="673" t="n">
        <v>1</v>
      </c>
      <c r="T26" s="673" t="n">
        <v>1</v>
      </c>
      <c r="U26" s="673" t="n">
        <v>1</v>
      </c>
      <c r="V26" s="673" t="n">
        <v>1</v>
      </c>
      <c r="W26" s="673" t="n">
        <v>1</v>
      </c>
      <c r="X26" s="673" t="n">
        <v>1</v>
      </c>
      <c r="Y26" s="673" t="n">
        <v>1</v>
      </c>
      <c r="Z26" s="673" t="n">
        <v>1</v>
      </c>
      <c r="AA26" s="673" t="n">
        <v>1</v>
      </c>
      <c r="AB26" s="673" t="n">
        <v>1</v>
      </c>
      <c r="AC26" s="673" t="n">
        <v>1</v>
      </c>
      <c r="AD26" s="673" t="n">
        <v>1</v>
      </c>
      <c r="AE26" s="673" t="n">
        <v>1</v>
      </c>
      <c r="AF26" s="673" t="n">
        <v>1</v>
      </c>
      <c r="AG26" s="673" t="n">
        <v>1</v>
      </c>
      <c r="AH26" s="673" t="n">
        <v>1</v>
      </c>
      <c r="AI26" s="673" t="n">
        <v>1</v>
      </c>
      <c r="AJ26" s="673" t="n">
        <v>1</v>
      </c>
      <c r="AK26" s="673" t="n">
        <v>1</v>
      </c>
      <c r="AL26" s="673" t="n">
        <v>1</v>
      </c>
      <c r="AM26" s="673" t="n">
        <v>1</v>
      </c>
      <c r="AN26" s="673" t="n">
        <v>1</v>
      </c>
      <c r="AO26" s="673" t="n">
        <v>1</v>
      </c>
      <c r="AP26" s="673" t="n">
        <v>1</v>
      </c>
      <c r="AQ26" s="673" t="n">
        <v>1</v>
      </c>
    </row>
    <row r="27" ht="12.95" customHeight="1" s="160">
      <c r="B27" s="473" t="n"/>
      <c r="C27" s="201" t="inlineStr">
        <is>
          <t>b</t>
        </is>
      </c>
      <c r="D27" s="202" t="inlineStr">
        <is>
          <t>[m]</t>
        </is>
      </c>
      <c r="E27" s="674" t="n">
        <v>1</v>
      </c>
      <c r="F27" s="675" t="n">
        <v>1</v>
      </c>
      <c r="G27" s="675" t="n">
        <v>1</v>
      </c>
      <c r="H27" s="675" t="n">
        <v>1</v>
      </c>
      <c r="I27" s="675" t="n">
        <v>1</v>
      </c>
      <c r="J27" s="675" t="n">
        <v>1</v>
      </c>
      <c r="K27" s="675" t="n">
        <v>1</v>
      </c>
      <c r="L27" s="675" t="n">
        <v>1</v>
      </c>
      <c r="M27" s="675" t="n">
        <v>1</v>
      </c>
      <c r="N27" s="675" t="n">
        <v>1</v>
      </c>
      <c r="O27" s="675" t="n">
        <v>1</v>
      </c>
      <c r="P27" s="675" t="n">
        <v>1</v>
      </c>
      <c r="Q27" s="675" t="n">
        <v>1</v>
      </c>
      <c r="R27" s="675" t="n">
        <v>1</v>
      </c>
      <c r="S27" s="675" t="n">
        <v>1</v>
      </c>
      <c r="T27" s="675" t="n">
        <v>1</v>
      </c>
      <c r="U27" s="675" t="n">
        <v>1</v>
      </c>
      <c r="V27" s="675" t="n">
        <v>1</v>
      </c>
      <c r="W27" s="675" t="n">
        <v>1</v>
      </c>
      <c r="X27" s="675" t="n">
        <v>1</v>
      </c>
      <c r="Y27" s="675" t="n">
        <v>1</v>
      </c>
      <c r="Z27" s="675" t="n">
        <v>1</v>
      </c>
      <c r="AA27" s="675" t="n">
        <v>1</v>
      </c>
      <c r="AB27" s="675" t="n">
        <v>1</v>
      </c>
      <c r="AC27" s="675" t="n">
        <v>1</v>
      </c>
      <c r="AD27" s="675" t="n">
        <v>1</v>
      </c>
      <c r="AE27" s="675" t="n">
        <v>1</v>
      </c>
      <c r="AF27" s="675" t="n">
        <v>1</v>
      </c>
      <c r="AG27" s="675" t="n">
        <v>1</v>
      </c>
      <c r="AH27" s="675" t="n">
        <v>1</v>
      </c>
      <c r="AI27" s="675" t="n">
        <v>1</v>
      </c>
      <c r="AJ27" s="675" t="n">
        <v>1</v>
      </c>
      <c r="AK27" s="675" t="n">
        <v>1</v>
      </c>
      <c r="AL27" s="675" t="n">
        <v>1</v>
      </c>
      <c r="AM27" s="675" t="n">
        <v>1</v>
      </c>
      <c r="AN27" s="675" t="n">
        <v>1</v>
      </c>
      <c r="AO27" s="675" t="n">
        <v>1</v>
      </c>
      <c r="AP27" s="675" t="n">
        <v>1</v>
      </c>
      <c r="AQ27" s="675" t="n">
        <v>1</v>
      </c>
    </row>
    <row r="28" ht="12.95" customHeight="1" s="160">
      <c r="B28" s="473" t="n"/>
      <c r="C28" s="201" t="inlineStr">
        <is>
          <t>R</t>
        </is>
      </c>
      <c r="D28" s="202" t="n"/>
      <c r="E28" s="668">
        <f>E26/E27</f>
        <v/>
      </c>
      <c r="F28" s="669">
        <f>F26/F27</f>
        <v/>
      </c>
      <c r="G28" s="669">
        <f>G26/G27</f>
        <v/>
      </c>
      <c r="H28" s="669">
        <f>H26/H27</f>
        <v/>
      </c>
      <c r="I28" s="669">
        <f>I26/I27</f>
        <v/>
      </c>
      <c r="J28" s="669">
        <f>J26/J27</f>
        <v/>
      </c>
      <c r="K28" s="669">
        <f>K26/K27</f>
        <v/>
      </c>
      <c r="L28" s="669">
        <f>L26/L27</f>
        <v/>
      </c>
      <c r="M28" s="669">
        <f>M26/M27</f>
        <v/>
      </c>
      <c r="N28" s="669">
        <f>N26/N27</f>
        <v/>
      </c>
      <c r="O28" s="669">
        <f>O26/O27</f>
        <v/>
      </c>
      <c r="P28" s="669">
        <f>P26/P27</f>
        <v/>
      </c>
      <c r="Q28" s="669">
        <f>Q26/Q27</f>
        <v/>
      </c>
      <c r="R28" s="669">
        <f>R26/R27</f>
        <v/>
      </c>
      <c r="S28" s="669">
        <f>S26/S27</f>
        <v/>
      </c>
      <c r="T28" s="669">
        <f>T26/T27</f>
        <v/>
      </c>
      <c r="U28" s="669">
        <f>U26/U27</f>
        <v/>
      </c>
      <c r="V28" s="669">
        <f>V26/V27</f>
        <v/>
      </c>
      <c r="W28" s="669">
        <f>W26/W27</f>
        <v/>
      </c>
      <c r="X28" s="669">
        <f>X26/X27</f>
        <v/>
      </c>
      <c r="Y28" s="669">
        <f>Y26/Y27</f>
        <v/>
      </c>
      <c r="Z28" s="669">
        <f>Z26/Z27</f>
        <v/>
      </c>
      <c r="AA28" s="669">
        <f>AA26/AA27</f>
        <v/>
      </c>
      <c r="AB28" s="669">
        <f>AB26/AB27</f>
        <v/>
      </c>
      <c r="AC28" s="669">
        <f>AC26/AC27</f>
        <v/>
      </c>
      <c r="AD28" s="669">
        <f>AD26/AD27</f>
        <v/>
      </c>
      <c r="AE28" s="669">
        <f>AE26/AE27</f>
        <v/>
      </c>
      <c r="AF28" s="669">
        <f>AF26/AF27</f>
        <v/>
      </c>
      <c r="AG28" s="669">
        <f>AG26/AG27</f>
        <v/>
      </c>
      <c r="AH28" s="669">
        <f>AH26/AH27</f>
        <v/>
      </c>
      <c r="AI28" s="669">
        <f>AI26/AI27</f>
        <v/>
      </c>
      <c r="AJ28" s="669">
        <f>AJ26/AJ27</f>
        <v/>
      </c>
      <c r="AK28" s="669">
        <f>AK26/AK27</f>
        <v/>
      </c>
      <c r="AL28" s="669">
        <f>AL26/AL27</f>
        <v/>
      </c>
      <c r="AM28" s="669">
        <f>AM26/AM27</f>
        <v/>
      </c>
      <c r="AN28" s="669">
        <f>AN26/AN27</f>
        <v/>
      </c>
      <c r="AO28" s="669">
        <f>AO26/AO27</f>
        <v/>
      </c>
      <c r="AP28" s="669">
        <f>AP26/AP27</f>
        <v/>
      </c>
      <c r="AQ28" s="669">
        <f>AQ26/AQ27</f>
        <v/>
      </c>
    </row>
    <row r="29" ht="12.95" customHeight="1" s="160">
      <c r="B29" s="473" t="n"/>
      <c r="C29" s="201" t="inlineStr">
        <is>
          <t>μ1'</t>
        </is>
      </c>
      <c r="D29" s="202" t="n"/>
      <c r="E29" s="668">
        <f>ROUNDDOWN((1-0.2*(3-E28)),1)</f>
        <v/>
      </c>
      <c r="F29" s="669">
        <f>ROUNDDOWN((1-0.2*(3-F28)),1)</f>
        <v/>
      </c>
      <c r="G29" s="669">
        <f>ROUNDDOWN((1-0.2*(3-G28)),1)</f>
        <v/>
      </c>
      <c r="H29" s="669">
        <f>ROUNDDOWN((1-0.2*(3-H28)),1)</f>
        <v/>
      </c>
      <c r="I29" s="669">
        <f>ROUNDDOWN((1-0.2*(3-I28)),1)</f>
        <v/>
      </c>
      <c r="J29" s="669">
        <f>ROUNDDOWN((1-0.2*(3-J28)),1)</f>
        <v/>
      </c>
      <c r="K29" s="669">
        <f>ROUNDDOWN((1-0.2*(3-K28)),1)</f>
        <v/>
      </c>
      <c r="L29" s="669">
        <f>ROUNDDOWN((1-0.2*(3-L28)),1)</f>
        <v/>
      </c>
      <c r="M29" s="669">
        <f>ROUNDDOWN((1-0.2*(3-M28)),1)</f>
        <v/>
      </c>
      <c r="N29" s="669">
        <f>ROUNDDOWN((1-0.2*(3-N28)),1)</f>
        <v/>
      </c>
      <c r="O29" s="669">
        <f>ROUNDDOWN((1-0.2*(3-O28)),1)</f>
        <v/>
      </c>
      <c r="P29" s="669">
        <f>ROUNDDOWN((1-0.2*(3-P28)),1)</f>
        <v/>
      </c>
      <c r="Q29" s="669">
        <f>ROUNDDOWN((1-0.2*(3-Q28)),1)</f>
        <v/>
      </c>
      <c r="R29" s="669">
        <f>ROUNDDOWN((1-0.2*(3-R28)),1)</f>
        <v/>
      </c>
      <c r="S29" s="669">
        <f>ROUNDDOWN((1-0.2*(3-S28)),1)</f>
        <v/>
      </c>
      <c r="T29" s="669">
        <f>ROUNDDOWN((1-0.2*(3-T28)),1)</f>
        <v/>
      </c>
      <c r="U29" s="669">
        <f>ROUNDDOWN((1-0.2*(3-U28)),1)</f>
        <v/>
      </c>
      <c r="V29" s="669">
        <f>ROUNDDOWN((1-0.2*(3-V28)),1)</f>
        <v/>
      </c>
      <c r="W29" s="669">
        <f>ROUNDDOWN((1-0.2*(3-W28)),1)</f>
        <v/>
      </c>
      <c r="X29" s="669">
        <f>ROUNDDOWN((1-0.2*(3-X28)),1)</f>
        <v/>
      </c>
      <c r="Y29" s="669">
        <f>ROUNDDOWN((1-0.2*(3-Y28)),1)</f>
        <v/>
      </c>
      <c r="Z29" s="669">
        <f>ROUNDDOWN((1-0.2*(3-Z28)),1)</f>
        <v/>
      </c>
      <c r="AA29" s="669">
        <f>ROUNDDOWN((1-0.2*(3-AA28)),1)</f>
        <v/>
      </c>
      <c r="AB29" s="669">
        <f>ROUNDDOWN((1-0.2*(3-AB28)),1)</f>
        <v/>
      </c>
      <c r="AC29" s="669">
        <f>ROUNDDOWN((1-0.2*(3-AC28)),1)</f>
        <v/>
      </c>
      <c r="AD29" s="669">
        <f>ROUNDDOWN((1-0.2*(3-AD28)),1)</f>
        <v/>
      </c>
      <c r="AE29" s="669">
        <f>ROUNDDOWN((1-0.2*(3-AE28)),1)</f>
        <v/>
      </c>
      <c r="AF29" s="669">
        <f>ROUNDDOWN((1-0.2*(3-AF28)),1)</f>
        <v/>
      </c>
      <c r="AG29" s="669">
        <f>ROUNDDOWN((1-0.2*(3-AG28)),1)</f>
        <v/>
      </c>
      <c r="AH29" s="669">
        <f>ROUNDDOWN((1-0.2*(3-AH28)),1)</f>
        <v/>
      </c>
      <c r="AI29" s="669">
        <f>ROUNDDOWN((1-0.2*(3-AI28)),1)</f>
        <v/>
      </c>
      <c r="AJ29" s="669">
        <f>ROUNDDOWN((1-0.2*(3-AJ28)),1)</f>
        <v/>
      </c>
      <c r="AK29" s="669">
        <f>ROUNDDOWN((1-0.2*(3-AK28)),1)</f>
        <v/>
      </c>
      <c r="AL29" s="669">
        <f>ROUNDDOWN((1-0.2*(3-AL28)),1)</f>
        <v/>
      </c>
      <c r="AM29" s="669">
        <f>ROUNDDOWN((1-0.2*(3-AM28)),1)</f>
        <v/>
      </c>
      <c r="AN29" s="669">
        <f>ROUNDDOWN((1-0.2*(3-AN28)),1)</f>
        <v/>
      </c>
      <c r="AO29" s="669">
        <f>ROUNDDOWN((1-0.2*(3-AO28)),1)</f>
        <v/>
      </c>
      <c r="AP29" s="669">
        <f>ROUNDDOWN((1-0.2*(3-AP28)),1)</f>
        <v/>
      </c>
      <c r="AQ29" s="669">
        <f>ROUNDDOWN((1-0.2*(3-AQ28)),1)</f>
        <v/>
      </c>
    </row>
    <row r="30" ht="12.95" customHeight="1" s="160">
      <c r="B30" s="473" t="n"/>
      <c r="C30" s="201" t="inlineStr">
        <is>
          <t>B</t>
        </is>
      </c>
      <c r="D30" s="202" t="inlineStr">
        <is>
          <t>[m]</t>
        </is>
      </c>
      <c r="E30" s="668">
        <f>E11</f>
        <v/>
      </c>
      <c r="F30" s="669">
        <f>F11</f>
        <v/>
      </c>
      <c r="G30" s="669">
        <f>G11</f>
        <v/>
      </c>
      <c r="H30" s="669">
        <f>H11</f>
        <v/>
      </c>
      <c r="I30" s="669">
        <f>I11</f>
        <v/>
      </c>
      <c r="J30" s="669">
        <f>J11</f>
        <v/>
      </c>
      <c r="K30" s="669">
        <f>K11</f>
        <v/>
      </c>
      <c r="L30" s="669">
        <f>L11</f>
        <v/>
      </c>
      <c r="M30" s="669">
        <f>M11</f>
        <v/>
      </c>
      <c r="N30" s="669">
        <f>N11</f>
        <v/>
      </c>
      <c r="O30" s="669">
        <f>O11</f>
        <v/>
      </c>
      <c r="P30" s="669">
        <f>P11</f>
        <v/>
      </c>
      <c r="Q30" s="669">
        <f>Q11</f>
        <v/>
      </c>
      <c r="R30" s="669">
        <f>R11</f>
        <v/>
      </c>
      <c r="S30" s="669">
        <f>S11</f>
        <v/>
      </c>
      <c r="T30" s="669">
        <f>T11</f>
        <v/>
      </c>
      <c r="U30" s="669">
        <f>U11</f>
        <v/>
      </c>
      <c r="V30" s="669">
        <f>V11</f>
        <v/>
      </c>
      <c r="W30" s="669">
        <f>W11</f>
        <v/>
      </c>
      <c r="X30" s="669">
        <f>X11</f>
        <v/>
      </c>
      <c r="Y30" s="669">
        <f>Y11</f>
        <v/>
      </c>
      <c r="Z30" s="669">
        <f>Z11</f>
        <v/>
      </c>
      <c r="AA30" s="669">
        <f>AA11</f>
        <v/>
      </c>
      <c r="AB30" s="669">
        <f>AB11</f>
        <v/>
      </c>
      <c r="AC30" s="669">
        <f>AC11</f>
        <v/>
      </c>
      <c r="AD30" s="669">
        <f>AD11</f>
        <v/>
      </c>
      <c r="AE30" s="669">
        <f>AE11</f>
        <v/>
      </c>
      <c r="AF30" s="669">
        <f>AF11</f>
        <v/>
      </c>
      <c r="AG30" s="669">
        <f>AG11</f>
        <v/>
      </c>
      <c r="AH30" s="669">
        <f>AH11</f>
        <v/>
      </c>
      <c r="AI30" s="669">
        <f>AI11</f>
        <v/>
      </c>
      <c r="AJ30" s="669">
        <f>AJ11</f>
        <v/>
      </c>
      <c r="AK30" s="669">
        <f>AK11</f>
        <v/>
      </c>
      <c r="AL30" s="669">
        <f>AL11</f>
        <v/>
      </c>
      <c r="AM30" s="669">
        <f>AM11</f>
        <v/>
      </c>
      <c r="AN30" s="669">
        <f>AN11</f>
        <v/>
      </c>
      <c r="AO30" s="669">
        <f>AO11</f>
        <v/>
      </c>
      <c r="AP30" s="669">
        <f>AP11</f>
        <v/>
      </c>
      <c r="AQ30" s="669">
        <f>AQ11</f>
        <v/>
      </c>
    </row>
    <row r="31" ht="12.95" customHeight="1" s="160">
      <c r="B31" s="473" t="n"/>
      <c r="C31" s="201" t="inlineStr">
        <is>
          <t>kh''</t>
        </is>
      </c>
      <c r="D31" s="202" t="n"/>
      <c r="E31" s="676">
        <f>ROUNDDOWN((1/30)*E21*E23*(E30*100/30)^(-3/4)*10^2,2)</f>
        <v/>
      </c>
      <c r="F31" s="677">
        <f>ROUNDDOWN((1/30)*F21*F23*(F30*100/30)^(-3/4)*10^2,2)</f>
        <v/>
      </c>
      <c r="G31" s="677">
        <f>ROUNDDOWN((1/30)*G21*G23*(G30*100/30)^(-3/4)*10^2,2)</f>
        <v/>
      </c>
      <c r="H31" s="677">
        <f>ROUNDDOWN((1/30)*H21*H23*(H30*100/30)^(-3/4)*10^2,2)</f>
        <v/>
      </c>
      <c r="I31" s="677">
        <f>ROUNDDOWN((1/30)*I21*I23*(I30*100/30)^(-3/4)*10^2,2)</f>
        <v/>
      </c>
      <c r="J31" s="677">
        <f>ROUNDDOWN((1/30)*J21*J23*(J30*100/30)^(-3/4)*10^2,2)</f>
        <v/>
      </c>
      <c r="K31" s="677">
        <f>ROUNDDOWN((1/30)*K21*K23*(K30*100/30)^(-3/4)*10^2,2)</f>
        <v/>
      </c>
      <c r="L31" s="677">
        <f>ROUNDDOWN((1/30)*L21*L23*(L30*100/30)^(-3/4)*10^2,2)</f>
        <v/>
      </c>
      <c r="M31" s="677">
        <f>ROUNDDOWN((1/30)*M21*M23*(M30*100/30)^(-3/4)*10^2,2)</f>
        <v/>
      </c>
      <c r="N31" s="677">
        <f>ROUNDDOWN((1/30)*N21*N23*(N30*100/30)^(-3/4)*10^2,2)</f>
        <v/>
      </c>
      <c r="O31" s="677">
        <f>ROUNDDOWN((1/30)*O21*O23*(O30*100/30)^(-3/4)*10^2,2)</f>
        <v/>
      </c>
      <c r="P31" s="677">
        <f>ROUNDDOWN((1/30)*P21*P23*(P30*100/30)^(-3/4)*10^2,2)</f>
        <v/>
      </c>
      <c r="Q31" s="677">
        <f>ROUNDDOWN((1/30)*Q21*Q23*(Q30*100/30)^(-3/4)*10^2,2)</f>
        <v/>
      </c>
      <c r="R31" s="677">
        <f>ROUNDDOWN((1/30)*R21*R23*(R30*100/30)^(-3/4)*10^2,2)</f>
        <v/>
      </c>
      <c r="S31" s="677">
        <f>ROUNDDOWN((1/30)*S21*S23*(S30*100/30)^(-3/4)*10^2,2)</f>
        <v/>
      </c>
      <c r="T31" s="677">
        <f>ROUNDDOWN((1/30)*T21*T23*(T30*100/30)^(-3/4)*10^2,2)</f>
        <v/>
      </c>
      <c r="U31" s="677">
        <f>ROUNDDOWN((1/30)*U21*U23*(U30*100/30)^(-3/4)*10^2,2)</f>
        <v/>
      </c>
      <c r="V31" s="677">
        <f>ROUNDDOWN((1/30)*V21*V23*(V30*100/30)^(-3/4)*10^2,2)</f>
        <v/>
      </c>
      <c r="W31" s="677">
        <f>ROUNDDOWN((1/30)*W21*W23*(W30*100/30)^(-3/4)*10^2,2)</f>
        <v/>
      </c>
      <c r="X31" s="677">
        <f>ROUNDDOWN((1/30)*X21*X23*(X30*100/30)^(-3/4)*10^2,2)</f>
        <v/>
      </c>
      <c r="Y31" s="677">
        <f>ROUNDDOWN((1/30)*Y21*Y23*(Y30*100/30)^(-3/4)*10^2,2)</f>
        <v/>
      </c>
      <c r="Z31" s="677">
        <f>ROUNDDOWN((1/30)*Z21*Z23*(Z30*100/30)^(-3/4)*10^2,2)</f>
        <v/>
      </c>
      <c r="AA31" s="677">
        <f>ROUNDDOWN((1/30)*AA21*AA23*(AA30*100/30)^(-3/4)*10^2,2)</f>
        <v/>
      </c>
      <c r="AB31" s="677">
        <f>ROUNDDOWN((1/30)*AB21*AB23*(AB30*100/30)^(-3/4)*10^2,2)</f>
        <v/>
      </c>
      <c r="AC31" s="677">
        <f>ROUNDDOWN((1/30)*AC21*AC23*(AC30*100/30)^(-3/4)*10^2,2)</f>
        <v/>
      </c>
      <c r="AD31" s="677">
        <f>ROUNDDOWN((1/30)*AD21*AD23*(AD30*100/30)^(-3/4)*10^2,2)</f>
        <v/>
      </c>
      <c r="AE31" s="677">
        <f>ROUNDDOWN((1/30)*AE21*AE23*(AE30*100/30)^(-3/4)*10^2,2)</f>
        <v/>
      </c>
      <c r="AF31" s="677">
        <f>ROUNDDOWN((1/30)*AF21*AF23*(AF30*100/30)^(-3/4)*10^2,2)</f>
        <v/>
      </c>
      <c r="AG31" s="677">
        <f>ROUNDDOWN((1/30)*AG21*AG23*(AG30*100/30)^(-3/4)*10^2,2)</f>
        <v/>
      </c>
      <c r="AH31" s="677">
        <f>ROUNDDOWN((1/30)*AH21*AH23*(AH30*100/30)^(-3/4)*10^2,2)</f>
        <v/>
      </c>
      <c r="AI31" s="677">
        <f>ROUNDDOWN((1/30)*AI21*AI23*(AI30*100/30)^(-3/4)*10^2,2)</f>
        <v/>
      </c>
      <c r="AJ31" s="677">
        <f>ROUNDDOWN((1/30)*AJ21*AJ23*(AJ30*100/30)^(-3/4)*10^2,2)</f>
        <v/>
      </c>
      <c r="AK31" s="677">
        <f>ROUNDDOWN((1/30)*AK21*AK23*(AK30*100/30)^(-3/4)*10^2,2)</f>
        <v/>
      </c>
      <c r="AL31" s="677">
        <f>ROUNDDOWN((1/30)*AL21*AL23*(AL30*100/30)^(-3/4)*10^2,2)</f>
        <v/>
      </c>
      <c r="AM31" s="677">
        <f>ROUNDDOWN((1/30)*AM21*AM23*(AM30*100/30)^(-3/4)*10^2,2)</f>
        <v/>
      </c>
      <c r="AN31" s="677">
        <f>ROUNDDOWN((1/30)*AN21*AN23*(AN30*100/30)^(-3/4)*10^2,2)</f>
        <v/>
      </c>
      <c r="AO31" s="677">
        <f>ROUNDDOWN((1/30)*AO21*AO23*(AO30*100/30)^(-3/4)*10^2,2)</f>
        <v/>
      </c>
      <c r="AP31" s="677">
        <f>ROUNDDOWN((1/30)*AP21*AP23*(AP30*100/30)^(-3/4)*10^2,2)</f>
        <v/>
      </c>
      <c r="AQ31" s="677">
        <f>ROUNDDOWN((1/30)*AQ21*AQ23*(AQ30*100/30)^(-3/4)*10^2,2)</f>
        <v/>
      </c>
    </row>
    <row r="32" ht="12.95" customHeight="1" s="160">
      <c r="B32" s="473" t="n"/>
      <c r="C32" s="201" t="inlineStr">
        <is>
          <t>μ1''</t>
        </is>
      </c>
      <c r="D32" s="202" t="n"/>
      <c r="E32" s="676">
        <f>ROUNDDOWN(E31/E25,2)</f>
        <v/>
      </c>
      <c r="F32" s="677">
        <f>ROUNDDOWN(F31/F25,2)</f>
        <v/>
      </c>
      <c r="G32" s="677">
        <f>ROUNDDOWN(G31/G25,2)</f>
        <v/>
      </c>
      <c r="H32" s="677">
        <f>ROUNDDOWN(H31/H25,2)</f>
        <v/>
      </c>
      <c r="I32" s="677">
        <f>ROUNDDOWN(I31/I25,2)</f>
        <v/>
      </c>
      <c r="J32" s="677">
        <f>ROUNDDOWN(J31/J25,2)</f>
        <v/>
      </c>
      <c r="K32" s="677">
        <f>ROUNDDOWN(K31/K25,2)</f>
        <v/>
      </c>
      <c r="L32" s="677">
        <f>ROUNDDOWN(L31/L25,2)</f>
        <v/>
      </c>
      <c r="M32" s="677">
        <f>ROUNDDOWN(M31/M25,2)</f>
        <v/>
      </c>
      <c r="N32" s="677">
        <f>ROUNDDOWN(N31/N25,2)</f>
        <v/>
      </c>
      <c r="O32" s="677">
        <f>ROUNDDOWN(O31/O25,2)</f>
        <v/>
      </c>
      <c r="P32" s="677">
        <f>ROUNDDOWN(P31/P25,2)</f>
        <v/>
      </c>
      <c r="Q32" s="677">
        <f>ROUNDDOWN(Q31/Q25,2)</f>
        <v/>
      </c>
      <c r="R32" s="677">
        <f>ROUNDDOWN(R31/R25,2)</f>
        <v/>
      </c>
      <c r="S32" s="677">
        <f>ROUNDDOWN(S31/S25,2)</f>
        <v/>
      </c>
      <c r="T32" s="677">
        <f>ROUNDDOWN(T31/T25,2)</f>
        <v/>
      </c>
      <c r="U32" s="677">
        <f>ROUNDDOWN(U31/U25,2)</f>
        <v/>
      </c>
      <c r="V32" s="677">
        <f>ROUNDDOWN(V31/V25,2)</f>
        <v/>
      </c>
      <c r="W32" s="677">
        <f>ROUNDDOWN(W31/W25,2)</f>
        <v/>
      </c>
      <c r="X32" s="677">
        <f>ROUNDDOWN(X31/X25,2)</f>
        <v/>
      </c>
      <c r="Y32" s="677">
        <f>ROUNDDOWN(Y31/Y25,2)</f>
        <v/>
      </c>
      <c r="Z32" s="677">
        <f>ROUNDDOWN(Z31/Z25,2)</f>
        <v/>
      </c>
      <c r="AA32" s="677">
        <f>ROUNDDOWN(AA31/AA25,2)</f>
        <v/>
      </c>
      <c r="AB32" s="677">
        <f>ROUNDDOWN(AB31/AB25,2)</f>
        <v/>
      </c>
      <c r="AC32" s="677">
        <f>ROUNDDOWN(AC31/AC25,2)</f>
        <v/>
      </c>
      <c r="AD32" s="677">
        <f>ROUNDDOWN(AD31/AD25,2)</f>
        <v/>
      </c>
      <c r="AE32" s="677">
        <f>ROUNDDOWN(AE31/AE25,2)</f>
        <v/>
      </c>
      <c r="AF32" s="677">
        <f>ROUNDDOWN(AF31/AF25,2)</f>
        <v/>
      </c>
      <c r="AG32" s="677">
        <f>ROUNDDOWN(AG31/AG25,2)</f>
        <v/>
      </c>
      <c r="AH32" s="677">
        <f>ROUNDDOWN(AH31/AH25,2)</f>
        <v/>
      </c>
      <c r="AI32" s="677">
        <f>ROUNDDOWN(AI31/AI25,2)</f>
        <v/>
      </c>
      <c r="AJ32" s="677">
        <f>ROUNDDOWN(AJ31/AJ25,2)</f>
        <v/>
      </c>
      <c r="AK32" s="677">
        <f>ROUNDDOWN(AK31/AK25,2)</f>
        <v/>
      </c>
      <c r="AL32" s="677">
        <f>ROUNDDOWN(AL31/AL25,2)</f>
        <v/>
      </c>
      <c r="AM32" s="677">
        <f>ROUNDDOWN(AM31/AM25,2)</f>
        <v/>
      </c>
      <c r="AN32" s="677">
        <f>ROUNDDOWN(AN31/AN25,2)</f>
        <v/>
      </c>
      <c r="AO32" s="677">
        <f>ROUNDDOWN(AO31/AO25,2)</f>
        <v/>
      </c>
      <c r="AP32" s="677">
        <f>ROUNDDOWN(AP31/AP25,2)</f>
        <v/>
      </c>
      <c r="AQ32" s="677">
        <f>ROUNDDOWN(AQ31/AQ25,2)</f>
        <v/>
      </c>
    </row>
    <row r="33" ht="12.95" customHeight="1" s="160">
      <c r="B33" s="473" t="n"/>
      <c r="C33" s="201" t="inlineStr">
        <is>
          <t>μ1</t>
        </is>
      </c>
      <c r="D33" s="202" t="n"/>
      <c r="E33" s="668">
        <f>MAX(E29,E32)</f>
        <v/>
      </c>
      <c r="F33" s="669">
        <f>MAX(F29,F32)</f>
        <v/>
      </c>
      <c r="G33" s="669">
        <f>MAX(G29,G32)</f>
        <v/>
      </c>
      <c r="H33" s="669">
        <f>MAX(H29,H32)</f>
        <v/>
      </c>
      <c r="I33" s="669">
        <f>MAX(I29,I32)</f>
        <v/>
      </c>
      <c r="J33" s="669">
        <f>MAX(J29,J32)</f>
        <v/>
      </c>
      <c r="K33" s="669">
        <f>MAX(K29,K32)</f>
        <v/>
      </c>
      <c r="L33" s="669">
        <f>MAX(L29,L32)</f>
        <v/>
      </c>
      <c r="M33" s="669">
        <f>MAX(M29,M32)</f>
        <v/>
      </c>
      <c r="N33" s="669">
        <f>MAX(N29,N32)</f>
        <v/>
      </c>
      <c r="O33" s="669">
        <f>MAX(O29,O32)</f>
        <v/>
      </c>
      <c r="P33" s="669">
        <f>MAX(P29,P32)</f>
        <v/>
      </c>
      <c r="Q33" s="669">
        <f>MAX(Q29,Q32)</f>
        <v/>
      </c>
      <c r="R33" s="669">
        <f>MAX(R29,R32)</f>
        <v/>
      </c>
      <c r="S33" s="669">
        <f>MAX(S29,S32)</f>
        <v/>
      </c>
      <c r="T33" s="669">
        <f>MAX(T29,T32)</f>
        <v/>
      </c>
      <c r="U33" s="669">
        <f>MAX(U29,U32)</f>
        <v/>
      </c>
      <c r="V33" s="669">
        <f>MAX(V29,V32)</f>
        <v/>
      </c>
      <c r="W33" s="669">
        <f>MAX(W29,W32)</f>
        <v/>
      </c>
      <c r="X33" s="669">
        <f>MAX(X29,X32)</f>
        <v/>
      </c>
      <c r="Y33" s="669">
        <f>MAX(Y29,Y32)</f>
        <v/>
      </c>
      <c r="Z33" s="669">
        <f>MAX(Z29,Z32)</f>
        <v/>
      </c>
      <c r="AA33" s="669">
        <f>MAX(AA29,AA32)</f>
        <v/>
      </c>
      <c r="AB33" s="669">
        <f>MAX(AB29,AB32)</f>
        <v/>
      </c>
      <c r="AC33" s="669">
        <f>MAX(AC29,AC32)</f>
        <v/>
      </c>
      <c r="AD33" s="669">
        <f>MAX(AD29,AD32)</f>
        <v/>
      </c>
      <c r="AE33" s="669">
        <f>MAX(AE29,AE32)</f>
        <v/>
      </c>
      <c r="AF33" s="669">
        <f>MAX(AF29,AF32)</f>
        <v/>
      </c>
      <c r="AG33" s="669">
        <f>MAX(AG29,AG32)</f>
        <v/>
      </c>
      <c r="AH33" s="669">
        <f>MAX(AH29,AH32)</f>
        <v/>
      </c>
      <c r="AI33" s="669">
        <f>MAX(AI29,AI32)</f>
        <v/>
      </c>
      <c r="AJ33" s="669">
        <f>MAX(AJ29,AJ32)</f>
        <v/>
      </c>
      <c r="AK33" s="669">
        <f>MAX(AK29,AK32)</f>
        <v/>
      </c>
      <c r="AL33" s="669">
        <f>MAX(AL29,AL32)</f>
        <v/>
      </c>
      <c r="AM33" s="669">
        <f>MAX(AM29,AM32)</f>
        <v/>
      </c>
      <c r="AN33" s="669">
        <f>MAX(AN29,AN32)</f>
        <v/>
      </c>
      <c r="AO33" s="669">
        <f>MAX(AO29,AO32)</f>
        <v/>
      </c>
      <c r="AP33" s="669">
        <f>MAX(AP29,AP32)</f>
        <v/>
      </c>
      <c r="AQ33" s="669">
        <f>MAX(AQ29,AQ32)</f>
        <v/>
      </c>
    </row>
    <row r="34" ht="12.95" customHeight="1" s="160">
      <c r="B34" s="473" t="n"/>
      <c r="C34" s="201" t="inlineStr">
        <is>
          <t>μ2</t>
        </is>
      </c>
      <c r="D34" s="202" t="n"/>
      <c r="E34" s="668">
        <f>(1-0.3*(3-E28))</f>
        <v/>
      </c>
      <c r="F34" s="669">
        <f>(1-0.3*(3-F28))</f>
        <v/>
      </c>
      <c r="G34" s="669">
        <f>(1-0.3*(3-G28))</f>
        <v/>
      </c>
      <c r="H34" s="669">
        <f>(1-0.3*(3-H28))</f>
        <v/>
      </c>
      <c r="I34" s="669">
        <f>(1-0.3*(3-I28))</f>
        <v/>
      </c>
      <c r="J34" s="669">
        <f>(1-0.3*(3-J28))</f>
        <v/>
      </c>
      <c r="K34" s="669">
        <f>(1-0.3*(3-K28))</f>
        <v/>
      </c>
      <c r="L34" s="669">
        <f>(1-0.3*(3-L28))</f>
        <v/>
      </c>
      <c r="M34" s="669">
        <f>(1-0.3*(3-M28))</f>
        <v/>
      </c>
      <c r="N34" s="669">
        <f>(1-0.3*(3-N28))</f>
        <v/>
      </c>
      <c r="O34" s="669">
        <f>(1-0.3*(3-O28))</f>
        <v/>
      </c>
      <c r="P34" s="669">
        <f>(1-0.3*(3-P28))</f>
        <v/>
      </c>
      <c r="Q34" s="669">
        <f>(1-0.3*(3-Q28))</f>
        <v/>
      </c>
      <c r="R34" s="669">
        <f>(1-0.3*(3-R28))</f>
        <v/>
      </c>
      <c r="S34" s="669">
        <f>(1-0.3*(3-S28))</f>
        <v/>
      </c>
      <c r="T34" s="669">
        <f>(1-0.3*(3-T28))</f>
        <v/>
      </c>
      <c r="U34" s="669">
        <f>(1-0.3*(3-U28))</f>
        <v/>
      </c>
      <c r="V34" s="669">
        <f>(1-0.3*(3-V28))</f>
        <v/>
      </c>
      <c r="W34" s="669">
        <f>(1-0.3*(3-W28))</f>
        <v/>
      </c>
      <c r="X34" s="669">
        <f>(1-0.3*(3-X28))</f>
        <v/>
      </c>
      <c r="Y34" s="669">
        <f>(1-0.3*(3-Y28))</f>
        <v/>
      </c>
      <c r="Z34" s="669">
        <f>(1-0.3*(3-Z28))</f>
        <v/>
      </c>
      <c r="AA34" s="669">
        <f>(1-0.3*(3-AA28))</f>
        <v/>
      </c>
      <c r="AB34" s="669">
        <f>(1-0.3*(3-AB28))</f>
        <v/>
      </c>
      <c r="AC34" s="669">
        <f>(1-0.3*(3-AC28))</f>
        <v/>
      </c>
      <c r="AD34" s="669">
        <f>(1-0.3*(3-AD28))</f>
        <v/>
      </c>
      <c r="AE34" s="669">
        <f>(1-0.3*(3-AE28))</f>
        <v/>
      </c>
      <c r="AF34" s="669">
        <f>(1-0.3*(3-AF28))</f>
        <v/>
      </c>
      <c r="AG34" s="669">
        <f>(1-0.3*(3-AG28))</f>
        <v/>
      </c>
      <c r="AH34" s="669">
        <f>(1-0.3*(3-AH28))</f>
        <v/>
      </c>
      <c r="AI34" s="669">
        <f>(1-0.3*(3-AI28))</f>
        <v/>
      </c>
      <c r="AJ34" s="669">
        <f>(1-0.3*(3-AJ28))</f>
        <v/>
      </c>
      <c r="AK34" s="669">
        <f>(1-0.3*(3-AK28))</f>
        <v/>
      </c>
      <c r="AL34" s="669">
        <f>(1-0.3*(3-AL28))</f>
        <v/>
      </c>
      <c r="AM34" s="669">
        <f>(1-0.3*(3-AM28))</f>
        <v/>
      </c>
      <c r="AN34" s="669">
        <f>(1-0.3*(3-AN28))</f>
        <v/>
      </c>
      <c r="AO34" s="669">
        <f>(1-0.3*(3-AO28))</f>
        <v/>
      </c>
      <c r="AP34" s="669">
        <f>(1-0.3*(3-AP28))</f>
        <v/>
      </c>
      <c r="AQ34" s="669">
        <f>(1-0.3*(3-AQ28))</f>
        <v/>
      </c>
    </row>
    <row r="35" ht="12.95" customHeight="1" s="160">
      <c r="B35" s="473" t="n"/>
      <c r="C35" s="201" t="inlineStr">
        <is>
          <t>μ</t>
        </is>
      </c>
      <c r="D35" s="202" t="n"/>
      <c r="E35" s="668">
        <f>E33*E34</f>
        <v/>
      </c>
      <c r="F35" s="669">
        <f>F33*F34</f>
        <v/>
      </c>
      <c r="G35" s="669">
        <f>G33*G34</f>
        <v/>
      </c>
      <c r="H35" s="669">
        <f>H33*H34</f>
        <v/>
      </c>
      <c r="I35" s="669">
        <f>I33*I34</f>
        <v/>
      </c>
      <c r="J35" s="669">
        <f>J33*J34</f>
        <v/>
      </c>
      <c r="K35" s="669">
        <f>K33*K34</f>
        <v/>
      </c>
      <c r="L35" s="669">
        <f>L33*L34</f>
        <v/>
      </c>
      <c r="M35" s="669">
        <f>M33*M34</f>
        <v/>
      </c>
      <c r="N35" s="669">
        <f>N33*N34</f>
        <v/>
      </c>
      <c r="O35" s="669">
        <f>O33*O34</f>
        <v/>
      </c>
      <c r="P35" s="669">
        <f>P33*P34</f>
        <v/>
      </c>
      <c r="Q35" s="669">
        <f>Q33*Q34</f>
        <v/>
      </c>
      <c r="R35" s="669">
        <f>R33*R34</f>
        <v/>
      </c>
      <c r="S35" s="669">
        <f>S33*S34</f>
        <v/>
      </c>
      <c r="T35" s="669">
        <f>T33*T34</f>
        <v/>
      </c>
      <c r="U35" s="669">
        <f>U33*U34</f>
        <v/>
      </c>
      <c r="V35" s="669">
        <f>V33*V34</f>
        <v/>
      </c>
      <c r="W35" s="669">
        <f>W33*W34</f>
        <v/>
      </c>
      <c r="X35" s="669">
        <f>X33*X34</f>
        <v/>
      </c>
      <c r="Y35" s="669">
        <f>Y33*Y34</f>
        <v/>
      </c>
      <c r="Z35" s="669">
        <f>Z33*Z34</f>
        <v/>
      </c>
      <c r="AA35" s="669">
        <f>AA33*AA34</f>
        <v/>
      </c>
      <c r="AB35" s="669">
        <f>AB33*AB34</f>
        <v/>
      </c>
      <c r="AC35" s="669">
        <f>AC33*AC34</f>
        <v/>
      </c>
      <c r="AD35" s="669">
        <f>AD33*AD34</f>
        <v/>
      </c>
      <c r="AE35" s="669">
        <f>AE33*AE34</f>
        <v/>
      </c>
      <c r="AF35" s="669">
        <f>AF33*AF34</f>
        <v/>
      </c>
      <c r="AG35" s="669">
        <f>AG33*AG34</f>
        <v/>
      </c>
      <c r="AH35" s="669">
        <f>AH33*AH34</f>
        <v/>
      </c>
      <c r="AI35" s="669">
        <f>AI33*AI34</f>
        <v/>
      </c>
      <c r="AJ35" s="669">
        <f>AJ33*AJ34</f>
        <v/>
      </c>
      <c r="AK35" s="669">
        <f>AK33*AK34</f>
        <v/>
      </c>
      <c r="AL35" s="669">
        <f>AL33*AL34</f>
        <v/>
      </c>
      <c r="AM35" s="669">
        <f>AM33*AM34</f>
        <v/>
      </c>
      <c r="AN35" s="669">
        <f>AN33*AN34</f>
        <v/>
      </c>
      <c r="AO35" s="669">
        <f>AO33*AO34</f>
        <v/>
      </c>
      <c r="AP35" s="669">
        <f>AP33*AP34</f>
        <v/>
      </c>
      <c r="AQ35" s="669">
        <f>AQ33*AQ34</f>
        <v/>
      </c>
    </row>
    <row r="36" ht="12.95" customHeight="1" s="160">
      <c r="B36" s="469" t="n"/>
      <c r="C36" s="204" t="inlineStr">
        <is>
          <t xml:space="preserve">k'h </t>
        </is>
      </c>
      <c r="D36" s="205" t="n"/>
      <c r="E36" s="670">
        <f>ROUNDDOWN(E35*E25,2)</f>
        <v/>
      </c>
      <c r="F36" s="671">
        <f>ROUNDDOWN(F35*F25,2)</f>
        <v/>
      </c>
      <c r="G36" s="671">
        <f>ROUNDDOWN(G35*G25,2)</f>
        <v/>
      </c>
      <c r="H36" s="671">
        <f>ROUNDDOWN(H35*H25,2)</f>
        <v/>
      </c>
      <c r="I36" s="671">
        <f>ROUNDDOWN(I35*I25,2)</f>
        <v/>
      </c>
      <c r="J36" s="671">
        <f>ROUNDDOWN(J35*J25,2)</f>
        <v/>
      </c>
      <c r="K36" s="671">
        <f>ROUNDDOWN(K35*K25,2)</f>
        <v/>
      </c>
      <c r="L36" s="671">
        <f>ROUNDDOWN(L35*L25,2)</f>
        <v/>
      </c>
      <c r="M36" s="671">
        <f>ROUNDDOWN(M35*M25,2)</f>
        <v/>
      </c>
      <c r="N36" s="671">
        <f>ROUNDDOWN(N35*N25,2)</f>
        <v/>
      </c>
      <c r="O36" s="671">
        <f>ROUNDDOWN(O35*O25,2)</f>
        <v/>
      </c>
      <c r="P36" s="671">
        <f>ROUNDDOWN(P35*P25,2)</f>
        <v/>
      </c>
      <c r="Q36" s="671">
        <f>ROUNDDOWN(Q35*Q25,2)</f>
        <v/>
      </c>
      <c r="R36" s="671">
        <f>ROUNDDOWN(R35*R25,2)</f>
        <v/>
      </c>
      <c r="S36" s="671">
        <f>ROUNDDOWN(S35*S25,2)</f>
        <v/>
      </c>
      <c r="T36" s="671">
        <f>ROUNDDOWN(T35*T25,2)</f>
        <v/>
      </c>
      <c r="U36" s="671">
        <f>ROUNDDOWN(U35*U25,2)</f>
        <v/>
      </c>
      <c r="V36" s="671">
        <f>ROUNDDOWN(V35*V25,2)</f>
        <v/>
      </c>
      <c r="W36" s="671">
        <f>ROUNDDOWN(W35*W25,2)</f>
        <v/>
      </c>
      <c r="X36" s="671">
        <f>ROUNDDOWN(X35*X25,2)</f>
        <v/>
      </c>
      <c r="Y36" s="671">
        <f>ROUNDDOWN(Y35*Y25,2)</f>
        <v/>
      </c>
      <c r="Z36" s="671">
        <f>ROUNDDOWN(Z35*Z25,2)</f>
        <v/>
      </c>
      <c r="AA36" s="671">
        <f>ROUNDDOWN(AA35*AA25,2)</f>
        <v/>
      </c>
      <c r="AB36" s="671">
        <f>ROUNDDOWN(AB35*AB25,2)</f>
        <v/>
      </c>
      <c r="AC36" s="671">
        <f>ROUNDDOWN(AC35*AC25,2)</f>
        <v/>
      </c>
      <c r="AD36" s="671">
        <f>ROUNDDOWN(AD35*AD25,2)</f>
        <v/>
      </c>
      <c r="AE36" s="671">
        <f>ROUNDDOWN(AE35*AE25,2)</f>
        <v/>
      </c>
      <c r="AF36" s="671">
        <f>ROUNDDOWN(AF35*AF25,2)</f>
        <v/>
      </c>
      <c r="AG36" s="671">
        <f>ROUNDDOWN(AG35*AG25,2)</f>
        <v/>
      </c>
      <c r="AH36" s="671">
        <f>ROUNDDOWN(AH35*AH25,2)</f>
        <v/>
      </c>
      <c r="AI36" s="671">
        <f>ROUNDDOWN(AI35*AI25,2)</f>
        <v/>
      </c>
      <c r="AJ36" s="671">
        <f>ROUNDDOWN(AJ35*AJ25,2)</f>
        <v/>
      </c>
      <c r="AK36" s="671">
        <f>ROUNDDOWN(AK35*AK25,2)</f>
        <v/>
      </c>
      <c r="AL36" s="671">
        <f>ROUNDDOWN(AL35*AL25,2)</f>
        <v/>
      </c>
      <c r="AM36" s="671">
        <f>ROUNDDOWN(AM35*AM25,2)</f>
        <v/>
      </c>
      <c r="AN36" s="671">
        <f>ROUNDDOWN(AN35*AN25,2)</f>
        <v/>
      </c>
      <c r="AO36" s="671">
        <f>ROUNDDOWN(AO35*AO25,2)</f>
        <v/>
      </c>
      <c r="AP36" s="671">
        <f>ROUNDDOWN(AP35*AP25,2)</f>
        <v/>
      </c>
      <c r="AQ36" s="671">
        <f>ROUNDDOWN(AQ35*AQ25,2)</f>
        <v/>
      </c>
    </row>
    <row r="37" ht="12.95" customHeight="1" s="160">
      <c r="B37" s="497" t="inlineStr">
        <is>
          <t>曲げモーメントの算定</t>
        </is>
      </c>
      <c r="C37" s="199" t="inlineStr">
        <is>
          <t>Fc</t>
        </is>
      </c>
      <c r="D37" s="200" t="inlineStr">
        <is>
          <t>[kN/m2]</t>
        </is>
      </c>
      <c r="E37" s="678" t="n">
        <v>800</v>
      </c>
      <c r="F37" s="679" t="n">
        <v>800</v>
      </c>
      <c r="G37" s="679" t="n">
        <v>800</v>
      </c>
      <c r="H37" s="679" t="n">
        <v>800</v>
      </c>
      <c r="I37" s="679" t="n">
        <v>800</v>
      </c>
      <c r="J37" s="679" t="n">
        <v>800</v>
      </c>
      <c r="K37" s="679" t="n">
        <v>800</v>
      </c>
      <c r="L37" s="679" t="n">
        <v>800</v>
      </c>
      <c r="M37" s="679" t="n">
        <v>800</v>
      </c>
      <c r="N37" s="679" t="n">
        <v>800</v>
      </c>
      <c r="O37" s="679" t="n">
        <v>800</v>
      </c>
      <c r="P37" s="679" t="n">
        <v>800</v>
      </c>
      <c r="Q37" s="679" t="n">
        <v>800</v>
      </c>
      <c r="R37" s="679" t="n">
        <v>800</v>
      </c>
      <c r="S37" s="679" t="n">
        <v>800</v>
      </c>
      <c r="T37" s="679" t="n">
        <v>800</v>
      </c>
      <c r="U37" s="679" t="n">
        <v>800</v>
      </c>
      <c r="V37" s="679" t="n">
        <v>800</v>
      </c>
      <c r="W37" s="679" t="n">
        <v>800</v>
      </c>
      <c r="X37" s="679" t="n">
        <v>800</v>
      </c>
      <c r="Y37" s="679" t="n">
        <v>800</v>
      </c>
      <c r="Z37" s="679" t="n">
        <v>800</v>
      </c>
      <c r="AA37" s="679" t="n">
        <v>800</v>
      </c>
      <c r="AB37" s="679" t="n">
        <v>800</v>
      </c>
      <c r="AC37" s="679" t="n">
        <v>800</v>
      </c>
      <c r="AD37" s="679" t="n">
        <v>800</v>
      </c>
      <c r="AE37" s="679" t="n">
        <v>800</v>
      </c>
      <c r="AF37" s="679" t="n">
        <v>800</v>
      </c>
      <c r="AG37" s="679" t="n">
        <v>800</v>
      </c>
      <c r="AH37" s="679" t="n">
        <v>800</v>
      </c>
      <c r="AI37" s="679" t="n">
        <v>800</v>
      </c>
      <c r="AJ37" s="679" t="n">
        <v>800</v>
      </c>
      <c r="AK37" s="679" t="n">
        <v>800</v>
      </c>
      <c r="AL37" s="679" t="n">
        <v>800</v>
      </c>
      <c r="AM37" s="679" t="n">
        <v>800</v>
      </c>
      <c r="AN37" s="679" t="n">
        <v>800</v>
      </c>
      <c r="AO37" s="679" t="n">
        <v>800</v>
      </c>
      <c r="AP37" s="679" t="n">
        <v>800</v>
      </c>
      <c r="AQ37" s="679" t="n">
        <v>800</v>
      </c>
    </row>
    <row r="38" ht="12.95" customHeight="1" s="160">
      <c r="B38" s="473" t="n"/>
      <c r="C38" s="201" t="inlineStr">
        <is>
          <t>Ep</t>
        </is>
      </c>
      <c r="D38" s="202" t="inlineStr">
        <is>
          <t>[kN/m2]</t>
        </is>
      </c>
      <c r="E38" s="680">
        <f>E37*180</f>
        <v/>
      </c>
      <c r="F38" s="681">
        <f>F37*180</f>
        <v/>
      </c>
      <c r="G38" s="681">
        <f>G37*180</f>
        <v/>
      </c>
      <c r="H38" s="681">
        <f>H37*180</f>
        <v/>
      </c>
      <c r="I38" s="681">
        <f>I37*180</f>
        <v/>
      </c>
      <c r="J38" s="681">
        <f>J37*180</f>
        <v/>
      </c>
      <c r="K38" s="681">
        <f>K37*180</f>
        <v/>
      </c>
      <c r="L38" s="681">
        <f>L37*180</f>
        <v/>
      </c>
      <c r="M38" s="681">
        <f>M37*180</f>
        <v/>
      </c>
      <c r="N38" s="681">
        <f>N37*180</f>
        <v/>
      </c>
      <c r="O38" s="681">
        <f>O37*180</f>
        <v/>
      </c>
      <c r="P38" s="681">
        <f>P37*180</f>
        <v/>
      </c>
      <c r="Q38" s="681">
        <f>Q37*180</f>
        <v/>
      </c>
      <c r="R38" s="681">
        <f>R37*180</f>
        <v/>
      </c>
      <c r="S38" s="681">
        <f>S37*180</f>
        <v/>
      </c>
      <c r="T38" s="681">
        <f>T37*180</f>
        <v/>
      </c>
      <c r="U38" s="681">
        <f>U37*180</f>
        <v/>
      </c>
      <c r="V38" s="681">
        <f>V37*180</f>
        <v/>
      </c>
      <c r="W38" s="681">
        <f>W37*180</f>
        <v/>
      </c>
      <c r="X38" s="681">
        <f>X37*180</f>
        <v/>
      </c>
      <c r="Y38" s="681">
        <f>Y37*180</f>
        <v/>
      </c>
      <c r="Z38" s="681">
        <f>Z37*180</f>
        <v/>
      </c>
      <c r="AA38" s="681">
        <f>AA37*180</f>
        <v/>
      </c>
      <c r="AB38" s="681">
        <f>AB37*180</f>
        <v/>
      </c>
      <c r="AC38" s="681">
        <f>AC37*180</f>
        <v/>
      </c>
      <c r="AD38" s="681">
        <f>AD37*180</f>
        <v/>
      </c>
      <c r="AE38" s="681">
        <f>AE37*180</f>
        <v/>
      </c>
      <c r="AF38" s="681">
        <f>AF37*180</f>
        <v/>
      </c>
      <c r="AG38" s="681">
        <f>AG37*180</f>
        <v/>
      </c>
      <c r="AH38" s="681">
        <f>AH37*180</f>
        <v/>
      </c>
      <c r="AI38" s="681">
        <f>AI37*180</f>
        <v/>
      </c>
      <c r="AJ38" s="681">
        <f>AJ37*180</f>
        <v/>
      </c>
      <c r="AK38" s="681">
        <f>AK37*180</f>
        <v/>
      </c>
      <c r="AL38" s="681">
        <f>AL37*180</f>
        <v/>
      </c>
      <c r="AM38" s="681">
        <f>AM37*180</f>
        <v/>
      </c>
      <c r="AN38" s="681">
        <f>AN37*180</f>
        <v/>
      </c>
      <c r="AO38" s="681">
        <f>AO37*180</f>
        <v/>
      </c>
      <c r="AP38" s="681">
        <f>AP37*180</f>
        <v/>
      </c>
      <c r="AQ38" s="681">
        <f>AQ37*180</f>
        <v/>
      </c>
    </row>
    <row r="39" ht="12.95" customHeight="1" s="160">
      <c r="B39" s="473" t="n"/>
      <c r="C39" s="201" t="inlineStr">
        <is>
          <t>Ip</t>
        </is>
      </c>
      <c r="D39" s="202" t="inlineStr">
        <is>
          <t>[m３]</t>
        </is>
      </c>
      <c r="E39" s="682">
        <f>ROUNDDOWN(PI()*E24^4/64,3)</f>
        <v/>
      </c>
      <c r="F39" s="683">
        <f>ROUNDDOWN(PI()*F24^4/64,3)</f>
        <v/>
      </c>
      <c r="G39" s="683">
        <f>ROUNDDOWN(PI()*G24^4/64,3)</f>
        <v/>
      </c>
      <c r="H39" s="683">
        <f>ROUNDDOWN(PI()*H24^4/64,3)</f>
        <v/>
      </c>
      <c r="I39" s="683">
        <f>ROUNDDOWN(PI()*I24^4/64,3)</f>
        <v/>
      </c>
      <c r="J39" s="683">
        <f>ROUNDDOWN(PI()*J24^4/64,3)</f>
        <v/>
      </c>
      <c r="K39" s="683">
        <f>ROUNDDOWN(PI()*K24^4/64,3)</f>
        <v/>
      </c>
      <c r="L39" s="683">
        <f>ROUNDDOWN(PI()*L24^4/64,3)</f>
        <v/>
      </c>
      <c r="M39" s="683">
        <f>ROUNDDOWN(PI()*M24^4/64,3)</f>
        <v/>
      </c>
      <c r="N39" s="683">
        <f>ROUNDDOWN(PI()*N24^4/64,3)</f>
        <v/>
      </c>
      <c r="O39" s="683">
        <f>ROUNDDOWN(PI()*O24^4/64,3)</f>
        <v/>
      </c>
      <c r="P39" s="683">
        <f>ROUNDDOWN(PI()*P24^4/64,3)</f>
        <v/>
      </c>
      <c r="Q39" s="683">
        <f>ROUNDDOWN(PI()*Q24^4/64,3)</f>
        <v/>
      </c>
      <c r="R39" s="683">
        <f>ROUNDDOWN(PI()*R24^4/64,3)</f>
        <v/>
      </c>
      <c r="S39" s="683">
        <f>ROUNDDOWN(PI()*S24^4/64,3)</f>
        <v/>
      </c>
      <c r="T39" s="683">
        <f>ROUNDDOWN(PI()*T24^4/64,3)</f>
        <v/>
      </c>
      <c r="U39" s="683">
        <f>ROUNDDOWN(PI()*U24^4/64,3)</f>
        <v/>
      </c>
      <c r="V39" s="683">
        <f>ROUNDDOWN(PI()*V24^4/64,3)</f>
        <v/>
      </c>
      <c r="W39" s="683">
        <f>ROUNDDOWN(PI()*W24^4/64,3)</f>
        <v/>
      </c>
      <c r="X39" s="683">
        <f>ROUNDDOWN(PI()*X24^4/64,3)</f>
        <v/>
      </c>
      <c r="Y39" s="683">
        <f>ROUNDDOWN(PI()*Y24^4/64,3)</f>
        <v/>
      </c>
      <c r="Z39" s="683">
        <f>ROUNDDOWN(PI()*Z24^4/64,3)</f>
        <v/>
      </c>
      <c r="AA39" s="683">
        <f>ROUNDDOWN(PI()*AA24^4/64,3)</f>
        <v/>
      </c>
      <c r="AB39" s="683">
        <f>ROUNDDOWN(PI()*AB24^4/64,3)</f>
        <v/>
      </c>
      <c r="AC39" s="683">
        <f>ROUNDDOWN(PI()*AC24^4/64,3)</f>
        <v/>
      </c>
      <c r="AD39" s="683">
        <f>ROUNDDOWN(PI()*AD24^4/64,3)</f>
        <v/>
      </c>
      <c r="AE39" s="683">
        <f>ROUNDDOWN(PI()*AE24^4/64,3)</f>
        <v/>
      </c>
      <c r="AF39" s="683">
        <f>ROUNDDOWN(PI()*AF24^4/64,3)</f>
        <v/>
      </c>
      <c r="AG39" s="683">
        <f>ROUNDDOWN(PI()*AG24^4/64,3)</f>
        <v/>
      </c>
      <c r="AH39" s="683">
        <f>ROUNDDOWN(PI()*AH24^4/64,3)</f>
        <v/>
      </c>
      <c r="AI39" s="683">
        <f>ROUNDDOWN(PI()*AI24^4/64,3)</f>
        <v/>
      </c>
      <c r="AJ39" s="683">
        <f>ROUNDDOWN(PI()*AJ24^4/64,3)</f>
        <v/>
      </c>
      <c r="AK39" s="683">
        <f>ROUNDDOWN(PI()*AK24^4/64,3)</f>
        <v/>
      </c>
      <c r="AL39" s="683">
        <f>ROUNDDOWN(PI()*AL24^4/64,3)</f>
        <v/>
      </c>
      <c r="AM39" s="683">
        <f>ROUNDDOWN(PI()*AM24^4/64,3)</f>
        <v/>
      </c>
      <c r="AN39" s="683">
        <f>ROUNDDOWN(PI()*AN24^4/64,3)</f>
        <v/>
      </c>
      <c r="AO39" s="683">
        <f>ROUNDDOWN(PI()*AO24^4/64,3)</f>
        <v/>
      </c>
      <c r="AP39" s="683">
        <f>ROUNDDOWN(PI()*AP24^4/64,3)</f>
        <v/>
      </c>
      <c r="AQ39" s="683">
        <f>ROUNDDOWN(PI()*AQ24^4/64,3)</f>
        <v/>
      </c>
    </row>
    <row r="40" ht="12.95" customHeight="1" s="160">
      <c r="B40" s="473" t="n"/>
      <c r="C40" s="201" t="inlineStr">
        <is>
          <t>β</t>
        </is>
      </c>
      <c r="D40" s="202" t="n"/>
      <c r="E40" s="676">
        <f>ROUNDDOWN((E36*E24/4/E38/E39)^(1/4),2)</f>
        <v/>
      </c>
      <c r="F40" s="677">
        <f>ROUNDDOWN((F36*F24/4/F38/F39)^(1/4),2)</f>
        <v/>
      </c>
      <c r="G40" s="677">
        <f>ROUNDDOWN((G36*G24/4/G38/G39)^(1/4),2)</f>
        <v/>
      </c>
      <c r="H40" s="677">
        <f>ROUNDDOWN((H36*H24/4/H38/H39)^(1/4),2)</f>
        <v/>
      </c>
      <c r="I40" s="677">
        <f>ROUNDDOWN((I36*I24/4/I38/I39)^(1/4),2)</f>
        <v/>
      </c>
      <c r="J40" s="677">
        <f>ROUNDDOWN((J36*J24/4/J38/J39)^(1/4),2)</f>
        <v/>
      </c>
      <c r="K40" s="677">
        <f>ROUNDDOWN((K36*K24/4/K38/K39)^(1/4),2)</f>
        <v/>
      </c>
      <c r="L40" s="677">
        <f>ROUNDDOWN((L36*L24/4/L38/L39)^(1/4),2)</f>
        <v/>
      </c>
      <c r="M40" s="677">
        <f>ROUNDDOWN((M36*M24/4/M38/M39)^(1/4),2)</f>
        <v/>
      </c>
      <c r="N40" s="677">
        <f>ROUNDDOWN((N36*N24/4/N38/N39)^(1/4),2)</f>
        <v/>
      </c>
      <c r="O40" s="677">
        <f>ROUNDDOWN((O36*O24/4/O38/O39)^(1/4),2)</f>
        <v/>
      </c>
      <c r="P40" s="677">
        <f>ROUNDDOWN((P36*P24/4/P38/P39)^(1/4),2)</f>
        <v/>
      </c>
      <c r="Q40" s="677">
        <f>ROUNDDOWN((Q36*Q24/4/Q38/Q39)^(1/4),2)</f>
        <v/>
      </c>
      <c r="R40" s="677">
        <f>ROUNDDOWN((R36*R24/4/R38/R39)^(1/4),2)</f>
        <v/>
      </c>
      <c r="S40" s="677">
        <f>ROUNDDOWN((S36*S24/4/S38/S39)^(1/4),2)</f>
        <v/>
      </c>
      <c r="T40" s="677">
        <f>ROUNDDOWN((T36*T24/4/T38/T39)^(1/4),2)</f>
        <v/>
      </c>
      <c r="U40" s="677">
        <f>ROUNDDOWN((U36*U24/4/U38/U39)^(1/4),2)</f>
        <v/>
      </c>
      <c r="V40" s="677">
        <f>ROUNDDOWN((V36*V24/4/V38/V39)^(1/4),2)</f>
        <v/>
      </c>
      <c r="W40" s="677">
        <f>ROUNDDOWN((W36*W24/4/W38/W39)^(1/4),2)</f>
        <v/>
      </c>
      <c r="X40" s="677">
        <f>ROUNDDOWN((X36*X24/4/X38/X39)^(1/4),2)</f>
        <v/>
      </c>
      <c r="Y40" s="677">
        <f>ROUNDDOWN((Y36*Y24/4/Y38/Y39)^(1/4),2)</f>
        <v/>
      </c>
      <c r="Z40" s="677">
        <f>ROUNDDOWN((Z36*Z24/4/Z38/Z39)^(1/4),2)</f>
        <v/>
      </c>
      <c r="AA40" s="677">
        <f>ROUNDDOWN((AA36*AA24/4/AA38/AA39)^(1/4),2)</f>
        <v/>
      </c>
      <c r="AB40" s="677">
        <f>ROUNDDOWN((AB36*AB24/4/AB38/AB39)^(1/4),2)</f>
        <v/>
      </c>
      <c r="AC40" s="677">
        <f>ROUNDDOWN((AC36*AC24/4/AC38/AC39)^(1/4),2)</f>
        <v/>
      </c>
      <c r="AD40" s="677">
        <f>ROUNDDOWN((AD36*AD24/4/AD38/AD39)^(1/4),2)</f>
        <v/>
      </c>
      <c r="AE40" s="677">
        <f>ROUNDDOWN((AE36*AE24/4/AE38/AE39)^(1/4),2)</f>
        <v/>
      </c>
      <c r="AF40" s="677">
        <f>ROUNDDOWN((AF36*AF24/4/AF38/AF39)^(1/4),2)</f>
        <v/>
      </c>
      <c r="AG40" s="677">
        <f>ROUNDDOWN((AG36*AG24/4/AG38/AG39)^(1/4),2)</f>
        <v/>
      </c>
      <c r="AH40" s="677">
        <f>ROUNDDOWN((AH36*AH24/4/AH38/AH39)^(1/4),2)</f>
        <v/>
      </c>
      <c r="AI40" s="677">
        <f>ROUNDDOWN((AI36*AI24/4/AI38/AI39)^(1/4),2)</f>
        <v/>
      </c>
      <c r="AJ40" s="677">
        <f>ROUNDDOWN((AJ36*AJ24/4/AJ38/AJ39)^(1/4),2)</f>
        <v/>
      </c>
      <c r="AK40" s="677">
        <f>ROUNDDOWN((AK36*AK24/4/AK38/AK39)^(1/4),2)</f>
        <v/>
      </c>
      <c r="AL40" s="677">
        <f>ROUNDDOWN((AL36*AL24/4/AL38/AL39)^(1/4),2)</f>
        <v/>
      </c>
      <c r="AM40" s="677">
        <f>ROUNDDOWN((AM36*AM24/4/AM38/AM39)^(1/4),2)</f>
        <v/>
      </c>
      <c r="AN40" s="677">
        <f>ROUNDDOWN((AN36*AN24/4/AN38/AN39)^(1/4),2)</f>
        <v/>
      </c>
      <c r="AO40" s="677">
        <f>ROUNDDOWN((AO36*AO24/4/AO38/AO39)^(1/4),2)</f>
        <v/>
      </c>
      <c r="AP40" s="677">
        <f>ROUNDDOWN((AP36*AP24/4/AP38/AP39)^(1/4),2)</f>
        <v/>
      </c>
      <c r="AQ40" s="677">
        <f>ROUNDDOWN((AQ36*AQ24/4/AQ38/AQ39)^(1/4),2)</f>
        <v/>
      </c>
    </row>
    <row r="41" ht="12.95" customHeight="1" s="160">
      <c r="B41" s="473" t="n"/>
      <c r="C41" s="201" t="inlineStr">
        <is>
          <t>L</t>
        </is>
      </c>
      <c r="D41" s="202" t="inlineStr">
        <is>
          <t>[m]</t>
        </is>
      </c>
      <c r="E41" s="668">
        <f>鉛直!O10</f>
        <v/>
      </c>
      <c r="F41" s="669">
        <f>鉛直!P10</f>
        <v/>
      </c>
      <c r="G41" s="669">
        <f>鉛直!Q10</f>
        <v/>
      </c>
      <c r="H41" s="669">
        <f>鉛直!R10</f>
        <v/>
      </c>
      <c r="I41" s="669">
        <f>鉛直!S10</f>
        <v/>
      </c>
      <c r="J41" s="669">
        <f>I41</f>
        <v/>
      </c>
      <c r="K41" s="669">
        <f>J41</f>
        <v/>
      </c>
      <c r="L41" s="669">
        <f>K41</f>
        <v/>
      </c>
      <c r="M41" s="669">
        <f>L41</f>
        <v/>
      </c>
      <c r="N41" s="669">
        <f>M41</f>
        <v/>
      </c>
      <c r="O41" s="669">
        <f>N41</f>
        <v/>
      </c>
      <c r="P41" s="669">
        <f>O41</f>
        <v/>
      </c>
      <c r="Q41" s="669">
        <f>P41</f>
        <v/>
      </c>
      <c r="R41" s="669">
        <f>Q41</f>
        <v/>
      </c>
      <c r="S41" s="669">
        <f>R41</f>
        <v/>
      </c>
      <c r="T41" s="669">
        <f>S41</f>
        <v/>
      </c>
      <c r="U41" s="669">
        <f>T41</f>
        <v/>
      </c>
      <c r="V41" s="669">
        <f>U41</f>
        <v/>
      </c>
      <c r="W41" s="669">
        <f>V41</f>
        <v/>
      </c>
      <c r="X41" s="669">
        <f>W41</f>
        <v/>
      </c>
      <c r="Y41" s="669">
        <f>X41</f>
        <v/>
      </c>
      <c r="Z41" s="669">
        <f>Y41</f>
        <v/>
      </c>
      <c r="AA41" s="669">
        <f>Z41</f>
        <v/>
      </c>
      <c r="AB41" s="669">
        <f>AA41</f>
        <v/>
      </c>
      <c r="AC41" s="669">
        <f>AB41</f>
        <v/>
      </c>
      <c r="AD41" s="669">
        <f>AC41</f>
        <v/>
      </c>
      <c r="AE41" s="669">
        <f>AD41</f>
        <v/>
      </c>
      <c r="AF41" s="669">
        <f>AE41</f>
        <v/>
      </c>
      <c r="AG41" s="669">
        <f>AF41</f>
        <v/>
      </c>
      <c r="AH41" s="669">
        <f>AG41</f>
        <v/>
      </c>
      <c r="AI41" s="669">
        <f>AH41</f>
        <v/>
      </c>
      <c r="AJ41" s="669">
        <f>AI41</f>
        <v/>
      </c>
      <c r="AK41" s="669">
        <f>AJ41</f>
        <v/>
      </c>
      <c r="AL41" s="669">
        <f>AK41</f>
        <v/>
      </c>
      <c r="AM41" s="669">
        <f>AL41</f>
        <v/>
      </c>
      <c r="AN41" s="669">
        <f>AM41</f>
        <v/>
      </c>
      <c r="AO41" s="669">
        <f>AN41</f>
        <v/>
      </c>
      <c r="AP41" s="669">
        <f>AO41</f>
        <v/>
      </c>
      <c r="AQ41" s="669">
        <f>AP41</f>
        <v/>
      </c>
      <c r="AR41" s="669" t="n"/>
      <c r="AS41" s="669" t="n"/>
    </row>
    <row r="42" ht="12.95" customHeight="1" s="160">
      <c r="B42" s="473" t="n"/>
      <c r="C42" s="201" t="inlineStr">
        <is>
          <t>z</t>
        </is>
      </c>
      <c r="D42" s="202" t="n"/>
      <c r="E42" s="668">
        <f>ROUNDDOWN(E40*E41,1)</f>
        <v/>
      </c>
      <c r="F42" s="669">
        <f>ROUNDDOWN(F40*F41,1)</f>
        <v/>
      </c>
      <c r="G42" s="669">
        <f>ROUNDDOWN(G40*G41,1)</f>
        <v/>
      </c>
      <c r="H42" s="669">
        <f>ROUNDDOWN(H40*H41,1)</f>
        <v/>
      </c>
      <c r="I42" s="669">
        <f>ROUNDDOWN(I40*I41,1)</f>
        <v/>
      </c>
      <c r="J42" s="669">
        <f>ROUNDDOWN(J40*J41,1)</f>
        <v/>
      </c>
      <c r="K42" s="669">
        <f>ROUNDDOWN(K40*K41,1)</f>
        <v/>
      </c>
      <c r="L42" s="669">
        <f>ROUNDDOWN(L40*L41,1)</f>
        <v/>
      </c>
      <c r="M42" s="669">
        <f>ROUNDDOWN(M40*M41,1)</f>
        <v/>
      </c>
      <c r="N42" s="669">
        <f>ROUNDDOWN(N40*N41,1)</f>
        <v/>
      </c>
      <c r="O42" s="669">
        <f>ROUNDDOWN(O40*O41,1)</f>
        <v/>
      </c>
      <c r="P42" s="669">
        <f>ROUNDDOWN(P40*P41,1)</f>
        <v/>
      </c>
      <c r="Q42" s="669">
        <f>ROUNDDOWN(Q40*Q41,1)</f>
        <v/>
      </c>
      <c r="R42" s="669">
        <f>ROUNDDOWN(R40*R41,1)</f>
        <v/>
      </c>
      <c r="S42" s="669">
        <f>ROUNDDOWN(S40*S41,1)</f>
        <v/>
      </c>
      <c r="T42" s="669">
        <f>ROUNDDOWN(T40*T41,1)</f>
        <v/>
      </c>
      <c r="U42" s="669">
        <f>ROUNDDOWN(U40*U41,1)</f>
        <v/>
      </c>
      <c r="V42" s="669">
        <f>ROUNDDOWN(V40*V41,1)</f>
        <v/>
      </c>
      <c r="W42" s="669">
        <f>ROUNDDOWN(W40*W41,1)</f>
        <v/>
      </c>
      <c r="X42" s="669">
        <f>ROUNDDOWN(X40*X41,1)</f>
        <v/>
      </c>
      <c r="Y42" s="669">
        <f>ROUNDDOWN(Y40*Y41,1)</f>
        <v/>
      </c>
      <c r="Z42" s="669">
        <f>ROUNDDOWN(Z40*Z41,1)</f>
        <v/>
      </c>
      <c r="AA42" s="669">
        <f>ROUNDDOWN(AA40*AA41,1)</f>
        <v/>
      </c>
      <c r="AB42" s="669">
        <f>ROUNDDOWN(AB40*AB41,1)</f>
        <v/>
      </c>
      <c r="AC42" s="669">
        <f>ROUNDDOWN(AC40*AC41,1)</f>
        <v/>
      </c>
      <c r="AD42" s="669">
        <f>ROUNDDOWN(AD40*AD41,1)</f>
        <v/>
      </c>
      <c r="AE42" s="669">
        <f>ROUNDDOWN(AE40*AE41,1)</f>
        <v/>
      </c>
      <c r="AF42" s="669">
        <f>ROUNDDOWN(AF40*AF41,1)</f>
        <v/>
      </c>
      <c r="AG42" s="669">
        <f>ROUNDDOWN(AG40*AG41,1)</f>
        <v/>
      </c>
      <c r="AH42" s="669">
        <f>ROUNDDOWN(AH40*AH41,1)</f>
        <v/>
      </c>
      <c r="AI42" s="669">
        <f>ROUNDDOWN(AI40*AI41,1)</f>
        <v/>
      </c>
      <c r="AJ42" s="669">
        <f>ROUNDDOWN(AJ40*AJ41,1)</f>
        <v/>
      </c>
      <c r="AK42" s="669">
        <f>ROUNDDOWN(AK40*AK41,1)</f>
        <v/>
      </c>
      <c r="AL42" s="669">
        <f>ROUNDDOWN(AL40*AL41,1)</f>
        <v/>
      </c>
      <c r="AM42" s="669">
        <f>ROUNDDOWN(AM40*AM41,1)</f>
        <v/>
      </c>
      <c r="AN42" s="669">
        <f>ROUNDDOWN(AN40*AN41,1)</f>
        <v/>
      </c>
      <c r="AO42" s="669">
        <f>ROUNDDOWN(AO40*AO41,1)</f>
        <v/>
      </c>
      <c r="AP42" s="669">
        <f>ROUNDDOWN(AP40*AP41,1)</f>
        <v/>
      </c>
      <c r="AQ42" s="669">
        <f>ROUNDDOWN(AQ40*AQ41,1)</f>
        <v/>
      </c>
    </row>
    <row r="43" ht="12.95" customHeight="1" s="160">
      <c r="B43" s="473" t="n"/>
      <c r="C43" s="201" t="inlineStr">
        <is>
          <t>RMmax</t>
        </is>
      </c>
      <c r="D43" s="202" t="n"/>
      <c r="E43" s="682">
        <f>IF(E45=0.25,IF(E42&lt;5,VLOOKUP(E42,Sheet3!$A$5:$I$50,2,0),Sheet3!$B$50),IF(E42&lt;5,VLOOKUP(E42,Sheet3!$A$5:$I$50,6,0),Sheet3!$F$50))</f>
        <v/>
      </c>
      <c r="F43" s="682">
        <f>IF(F45=0.25,IF(F42&lt;5,VLOOKUP(F42,Sheet3!$A$5:$I$50,2,0),Sheet3!$B$50),IF(F42&lt;5,VLOOKUP(F42,Sheet3!$A$5:$I$50,6,0),Sheet3!$F$50))</f>
        <v/>
      </c>
      <c r="G43" s="682">
        <f>IF(G45=0.25,IF(G42&lt;5,VLOOKUP(G42,Sheet3!$A$5:$I$50,2,0),Sheet3!$B$50),IF(G42&lt;5,VLOOKUP(G42,Sheet3!$A$5:$I$50,6,0),Sheet3!$F$50))</f>
        <v/>
      </c>
      <c r="H43" s="682">
        <f>IF(H45=0.25,IF(H42&lt;5,VLOOKUP(H42,Sheet3!$A$5:$I$50,2,0),Sheet3!$B$50),IF(H42&lt;5,VLOOKUP(H42,Sheet3!$A$5:$I$50,6,0),Sheet3!$F$50))</f>
        <v/>
      </c>
      <c r="I43" s="682">
        <f>IF(I45=0.25,IF(I42&lt;5,VLOOKUP(I42,Sheet3!$A$5:$I$50,2,0),Sheet3!$B$50),IF(I42&lt;5,VLOOKUP(I42,Sheet3!$A$5:$I$50,6,0),Sheet3!$F$50))</f>
        <v/>
      </c>
      <c r="J43" s="682">
        <f>IF(J45=0.25,IF(J42&lt;5,VLOOKUP(J42,Sheet3!$A$5:$I$50,2,0),Sheet3!$B$50),IF(J42&lt;5,VLOOKUP(J42,Sheet3!$A$5:$I$50,6,0),Sheet3!$F$50))</f>
        <v/>
      </c>
      <c r="K43" s="682">
        <f>IF(K45=0.25,IF(K42&lt;5,VLOOKUP(K42,Sheet3!$A$5:$I$50,2,0),Sheet3!$B$50),IF(K42&lt;5,VLOOKUP(K42,Sheet3!$A$5:$I$50,6,0),Sheet3!$F$50))</f>
        <v/>
      </c>
      <c r="L43" s="682">
        <f>IF(L45=0.25,IF(L42&lt;5,VLOOKUP(L42,Sheet3!$A$5:$I$50,2,0),Sheet3!$B$50),IF(L42&lt;5,VLOOKUP(L42,Sheet3!$A$5:$I$50,6,0),Sheet3!$F$50))</f>
        <v/>
      </c>
      <c r="M43" s="682">
        <f>IF(M45=0.25,IF(M42&lt;5,VLOOKUP(M42,Sheet3!$A$5:$I$50,2,0),Sheet3!$B$50),IF(M42&lt;5,VLOOKUP(M42,Sheet3!$A$5:$I$50,6,0),Sheet3!$F$50))</f>
        <v/>
      </c>
      <c r="N43" s="682">
        <f>IF(N45=0.25,IF(N42&lt;5,VLOOKUP(N42,Sheet3!$A$5:$I$50,2,0),Sheet3!$B$50),IF(N42&lt;5,VLOOKUP(N42,Sheet3!$A$5:$I$50,6,0),Sheet3!$F$50))</f>
        <v/>
      </c>
      <c r="O43" s="682">
        <f>IF(O45=0.25,IF(O42&lt;5,VLOOKUP(O42,Sheet3!$A$5:$I$50,2,0),Sheet3!$B$50),IF(O42&lt;5,VLOOKUP(O42,Sheet3!$A$5:$I$50,6,0),Sheet3!$F$50))</f>
        <v/>
      </c>
      <c r="P43" s="682">
        <f>IF(P45=0.25,IF(P42&lt;5,VLOOKUP(P42,Sheet3!$A$5:$I$50,2,0),Sheet3!$B$50),IF(P42&lt;5,VLOOKUP(P42,Sheet3!$A$5:$I$50,6,0),Sheet3!$F$50))</f>
        <v/>
      </c>
      <c r="Q43" s="682">
        <f>IF(Q45=0.25,IF(Q42&lt;5,VLOOKUP(Q42,Sheet3!$A$5:$I$50,2,0),Sheet3!$B$50),IF(Q42&lt;5,VLOOKUP(Q42,Sheet3!$A$5:$I$50,6,0),Sheet3!$F$50))</f>
        <v/>
      </c>
      <c r="R43" s="682">
        <f>IF(R45=0.25,IF(R42&lt;5,VLOOKUP(R42,Sheet3!$A$5:$I$50,2,0),Sheet3!$B$50),IF(R42&lt;5,VLOOKUP(R42,Sheet3!$A$5:$I$50,6,0),Sheet3!$F$50))</f>
        <v/>
      </c>
      <c r="S43" s="682">
        <f>IF(S45=0.25,IF(S42&lt;5,VLOOKUP(S42,Sheet3!$A$5:$I$50,2,0),Sheet3!$B$50),IF(S42&lt;5,VLOOKUP(S42,Sheet3!$A$5:$I$50,6,0),Sheet3!$F$50))</f>
        <v/>
      </c>
      <c r="T43" s="682">
        <f>IF(T45=0.25,IF(T42&lt;5,VLOOKUP(T42,Sheet3!$A$5:$I$50,2,0),Sheet3!$B$50),IF(T42&lt;5,VLOOKUP(T42,Sheet3!$A$5:$I$50,6,0),Sheet3!$F$50))</f>
        <v/>
      </c>
      <c r="U43" s="682">
        <f>IF(U45=0.25,IF(U42&lt;5,VLOOKUP(U42,Sheet3!$A$5:$I$50,2,0),Sheet3!$B$50),IF(U42&lt;5,VLOOKUP(U42,Sheet3!$A$5:$I$50,6,0),Sheet3!$F$50))</f>
        <v/>
      </c>
      <c r="V43" s="682">
        <f>IF(V45=0.25,IF(V42&lt;5,VLOOKUP(V42,Sheet3!$A$5:$I$50,2,0),Sheet3!$B$50),IF(V42&lt;5,VLOOKUP(V42,Sheet3!$A$5:$I$50,6,0),Sheet3!$F$50))</f>
        <v/>
      </c>
      <c r="W43" s="682">
        <f>IF(W45=0.25,IF(W42&lt;5,VLOOKUP(W42,Sheet3!$A$5:$I$50,2,0),Sheet3!$B$50),IF(W42&lt;5,VLOOKUP(W42,Sheet3!$A$5:$I$50,6,0),Sheet3!$F$50))</f>
        <v/>
      </c>
      <c r="X43" s="682">
        <f>IF(X45=0.25,IF(X42&lt;5,VLOOKUP(X42,Sheet3!$A$5:$I$50,2,0),Sheet3!$B$50),IF(X42&lt;5,VLOOKUP(X42,Sheet3!$A$5:$I$50,6,0),Sheet3!$F$50))</f>
        <v/>
      </c>
      <c r="Y43" s="682">
        <f>IF(Y45=0.25,IF(Y42&lt;5,VLOOKUP(Y42,Sheet3!$A$5:$I$50,2,0),Sheet3!$B$50),IF(Y42&lt;5,VLOOKUP(Y42,Sheet3!$A$5:$I$50,6,0),Sheet3!$F$50))</f>
        <v/>
      </c>
      <c r="Z43" s="682">
        <f>IF(Z45=0.25,IF(Z42&lt;5,VLOOKUP(Z42,Sheet3!$A$5:$I$50,2,0),Sheet3!$B$50),IF(Z42&lt;5,VLOOKUP(Z42,Sheet3!$A$5:$I$50,6,0),Sheet3!$F$50))</f>
        <v/>
      </c>
      <c r="AA43" s="682">
        <f>IF(AA45=0.25,IF(AA42&lt;5,VLOOKUP(AA42,Sheet3!$A$5:$I$50,2,0),Sheet3!$B$50),IF(AA42&lt;5,VLOOKUP(AA42,Sheet3!$A$5:$I$50,6,0),Sheet3!$F$50))</f>
        <v/>
      </c>
      <c r="AB43" s="682">
        <f>IF(AB45=0.25,IF(AB42&lt;5,VLOOKUP(AB42,Sheet3!$A$5:$I$50,2,0),Sheet3!$B$50),IF(AB42&lt;5,VLOOKUP(AB42,Sheet3!$A$5:$I$50,6,0),Sheet3!$F$50))</f>
        <v/>
      </c>
      <c r="AC43" s="682">
        <f>IF(AC45=0.25,IF(AC42&lt;5,VLOOKUP(AC42,Sheet3!$A$5:$I$50,2,0),Sheet3!$B$50),IF(AC42&lt;5,VLOOKUP(AC42,Sheet3!$A$5:$I$50,6,0),Sheet3!$F$50))</f>
        <v/>
      </c>
      <c r="AD43" s="682">
        <f>IF(AD45=0.25,IF(AD42&lt;5,VLOOKUP(AD42,Sheet3!$A$5:$I$50,2,0),Sheet3!$B$50),IF(AD42&lt;5,VLOOKUP(AD42,Sheet3!$A$5:$I$50,6,0),Sheet3!$F$50))</f>
        <v/>
      </c>
      <c r="AE43" s="682">
        <f>IF(AE45=0.25,IF(AE42&lt;5,VLOOKUP(AE42,Sheet3!$A$5:$I$50,2,0),Sheet3!$B$50),IF(AE42&lt;5,VLOOKUP(AE42,Sheet3!$A$5:$I$50,6,0),Sheet3!$F$50))</f>
        <v/>
      </c>
      <c r="AF43" s="682">
        <f>IF(AF45=0.25,IF(AF42&lt;5,VLOOKUP(AF42,Sheet3!$A$5:$I$50,2,0),Sheet3!$B$50),IF(AF42&lt;5,VLOOKUP(AF42,Sheet3!$A$5:$I$50,6,0),Sheet3!$F$50))</f>
        <v/>
      </c>
      <c r="AG43" s="682">
        <f>IF(AG45=0.25,IF(AG42&lt;5,VLOOKUP(AG42,Sheet3!$A$5:$I$50,2,0),Sheet3!$B$50),IF(AG42&lt;5,VLOOKUP(AG42,Sheet3!$A$5:$I$50,6,0),Sheet3!$F$50))</f>
        <v/>
      </c>
      <c r="AH43" s="682">
        <f>IF(AH45=0.25,IF(AH42&lt;5,VLOOKUP(AH42,Sheet3!$A$5:$I$50,2,0),Sheet3!$B$50),IF(AH42&lt;5,VLOOKUP(AH42,Sheet3!$A$5:$I$50,6,0),Sheet3!$F$50))</f>
        <v/>
      </c>
      <c r="AI43" s="682">
        <f>IF(AI45=0.25,IF(AI42&lt;5,VLOOKUP(AI42,Sheet3!$A$5:$I$50,2,0),Sheet3!$B$50),IF(AI42&lt;5,VLOOKUP(AI42,Sheet3!$A$5:$I$50,6,0),Sheet3!$F$50))</f>
        <v/>
      </c>
      <c r="AJ43" s="682">
        <f>IF(AJ45=0.25,IF(AJ42&lt;5,VLOOKUP(AJ42,Sheet3!$A$5:$I$50,2,0),Sheet3!$B$50),IF(AJ42&lt;5,VLOOKUP(AJ42,Sheet3!$A$5:$I$50,6,0),Sheet3!$F$50))</f>
        <v/>
      </c>
      <c r="AK43" s="682">
        <f>IF(AK45=0.25,IF(AK42&lt;5,VLOOKUP(AK42,Sheet3!$A$5:$I$50,2,0),Sheet3!$B$50),IF(AK42&lt;5,VLOOKUP(AK42,Sheet3!$A$5:$I$50,6,0),Sheet3!$F$50))</f>
        <v/>
      </c>
      <c r="AL43" s="682">
        <f>IF(AL45=0.25,IF(AL42&lt;5,VLOOKUP(AL42,Sheet3!$A$5:$I$50,2,0),Sheet3!$B$50),IF(AL42&lt;5,VLOOKUP(AL42,Sheet3!$A$5:$I$50,6,0),Sheet3!$F$50))</f>
        <v/>
      </c>
      <c r="AM43" s="682">
        <f>IF(AM45=0.25,IF(AM42&lt;5,VLOOKUP(AM42,Sheet3!$A$5:$I$50,2,0),Sheet3!$B$50),IF(AM42&lt;5,VLOOKUP(AM42,Sheet3!$A$5:$I$50,6,0),Sheet3!$F$50))</f>
        <v/>
      </c>
      <c r="AN43" s="682">
        <f>IF(AN45=0.25,IF(AN42&lt;5,VLOOKUP(AN42,Sheet3!$A$5:$I$50,2,0),Sheet3!$B$50),IF(AN42&lt;5,VLOOKUP(AN42,Sheet3!$A$5:$I$50,6,0),Sheet3!$F$50))</f>
        <v/>
      </c>
      <c r="AO43" s="682">
        <f>IF(AO45=0.25,IF(AO42&lt;5,VLOOKUP(AO42,Sheet3!$A$5:$I$50,2,0),Sheet3!$B$50),IF(AO42&lt;5,VLOOKUP(AO42,Sheet3!$A$5:$I$50,6,0),Sheet3!$F$50))</f>
        <v/>
      </c>
      <c r="AP43" s="682">
        <f>IF(AP45=0.25,IF(AP42&lt;5,VLOOKUP(AP42,Sheet3!$A$5:$I$50,2,0),Sheet3!$B$50),IF(AP42&lt;5,VLOOKUP(AP42,Sheet3!$A$5:$I$50,6,0),Sheet3!$F$50))</f>
        <v/>
      </c>
      <c r="AQ43" s="682">
        <f>IF(AQ45=0.25,IF(AQ42&lt;5,VLOOKUP(AQ42,Sheet3!$A$5:$I$50,2,0),Sheet3!$B$50),IF(AQ42&lt;5,VLOOKUP(AQ42,Sheet3!$A$5:$I$50,6,0),Sheet3!$F$50))</f>
        <v/>
      </c>
    </row>
    <row r="44" ht="12.95" customHeight="1" s="160">
      <c r="B44" s="473" t="n"/>
      <c r="C44" s="201" t="inlineStr">
        <is>
          <t>RMo</t>
        </is>
      </c>
      <c r="D44" s="202" t="n"/>
      <c r="E44" s="682">
        <f>IF(E45=0.25,IF(E42&lt;5,VLOOKUP(E42,Sheet3!$A$5:$I$50,3,0),Sheet3!$C$50),IF(E42&lt;5,VLOOKUP(E42,Sheet3!$A$5:$I$50,7,0),Sheet3!$G$50))</f>
        <v/>
      </c>
      <c r="F44" s="682">
        <f>IF(F45=0.25,IF(F42&lt;5,VLOOKUP(F42,Sheet3!$A$5:$I$50,3,0),Sheet3!$C$50),IF(F42&lt;5,VLOOKUP(F42,Sheet3!$A$5:$I$50,7,0),Sheet3!$G$50))</f>
        <v/>
      </c>
      <c r="G44" s="682">
        <f>IF(G45=0.25,IF(G42&lt;5,VLOOKUP(G42,Sheet3!$A$5:$I$50,3,0),Sheet3!$C$50),IF(G42&lt;5,VLOOKUP(G42,Sheet3!$A$5:$I$50,7,0),Sheet3!$G$50))</f>
        <v/>
      </c>
      <c r="H44" s="682">
        <f>IF(H45=0.25,IF(H42&lt;5,VLOOKUP(H42,Sheet3!$A$5:$I$50,3,0),Sheet3!$C$50),IF(H42&lt;5,VLOOKUP(H42,Sheet3!$A$5:$I$50,7,0),Sheet3!$G$50))</f>
        <v/>
      </c>
      <c r="I44" s="682">
        <f>IF(I45=0.25,IF(I42&lt;5,VLOOKUP(I42,Sheet3!$A$5:$I$50,3,0),Sheet3!$C$50),IF(I42&lt;5,VLOOKUP(I42,Sheet3!$A$5:$I$50,7,0),Sheet3!$G$50))</f>
        <v/>
      </c>
      <c r="J44" s="682">
        <f>IF(J45=0.25,IF(J42&lt;5,VLOOKUP(J42,Sheet3!$A$5:$I$50,3,0),Sheet3!$C$50),IF(J42&lt;5,VLOOKUP(J42,Sheet3!$A$5:$I$50,7,0),Sheet3!$G$50))</f>
        <v/>
      </c>
      <c r="K44" s="682">
        <f>IF(K45=0.25,IF(K42&lt;5,VLOOKUP(K42,Sheet3!$A$5:$I$50,3,0),Sheet3!$C$50),IF(K42&lt;5,VLOOKUP(K42,Sheet3!$A$5:$I$50,7,0),Sheet3!$G$50))</f>
        <v/>
      </c>
      <c r="L44" s="682">
        <f>IF(L45=0.25,IF(L42&lt;5,VLOOKUP(L42,Sheet3!$A$5:$I$50,3,0),Sheet3!$C$50),IF(L42&lt;5,VLOOKUP(L42,Sheet3!$A$5:$I$50,7,0),Sheet3!$G$50))</f>
        <v/>
      </c>
      <c r="M44" s="682">
        <f>IF(M45=0.25,IF(M42&lt;5,VLOOKUP(M42,Sheet3!$A$5:$I$50,3,0),Sheet3!$C$50),IF(M42&lt;5,VLOOKUP(M42,Sheet3!$A$5:$I$50,7,0),Sheet3!$G$50))</f>
        <v/>
      </c>
      <c r="N44" s="682">
        <f>IF(N45=0.25,IF(N42&lt;5,VLOOKUP(N42,Sheet3!$A$5:$I$50,3,0),Sheet3!$C$50),IF(N42&lt;5,VLOOKUP(N42,Sheet3!$A$5:$I$50,7,0),Sheet3!$G$50))</f>
        <v/>
      </c>
      <c r="O44" s="682">
        <f>IF(O45=0.25,IF(O42&lt;5,VLOOKUP(O42,Sheet3!$A$5:$I$50,3,0),Sheet3!$C$50),IF(O42&lt;5,VLOOKUP(O42,Sheet3!$A$5:$I$50,7,0),Sheet3!$G$50))</f>
        <v/>
      </c>
      <c r="P44" s="682">
        <f>IF(P45=0.25,IF(P42&lt;5,VLOOKUP(P42,Sheet3!$A$5:$I$50,3,0),Sheet3!$C$50),IF(P42&lt;5,VLOOKUP(P42,Sheet3!$A$5:$I$50,7,0),Sheet3!$G$50))</f>
        <v/>
      </c>
      <c r="Q44" s="682">
        <f>IF(Q45=0.25,IF(Q42&lt;5,VLOOKUP(Q42,Sheet3!$A$5:$I$50,3,0),Sheet3!$C$50),IF(Q42&lt;5,VLOOKUP(Q42,Sheet3!$A$5:$I$50,7,0),Sheet3!$G$50))</f>
        <v/>
      </c>
      <c r="R44" s="682">
        <f>IF(R45=0.25,IF(R42&lt;5,VLOOKUP(R42,Sheet3!$A$5:$I$50,3,0),Sheet3!$C$50),IF(R42&lt;5,VLOOKUP(R42,Sheet3!$A$5:$I$50,7,0),Sheet3!$G$50))</f>
        <v/>
      </c>
      <c r="S44" s="682">
        <f>IF(S45=0.25,IF(S42&lt;5,VLOOKUP(S42,Sheet3!$A$5:$I$50,3,0),Sheet3!$C$50),IF(S42&lt;5,VLOOKUP(S42,Sheet3!$A$5:$I$50,7,0),Sheet3!$G$50))</f>
        <v/>
      </c>
      <c r="T44" s="682">
        <f>IF(T45=0.25,IF(T42&lt;5,VLOOKUP(T42,Sheet3!$A$5:$I$50,3,0),Sheet3!$C$50),IF(T42&lt;5,VLOOKUP(T42,Sheet3!$A$5:$I$50,7,0),Sheet3!$G$50))</f>
        <v/>
      </c>
      <c r="U44" s="682">
        <f>IF(U45=0.25,IF(U42&lt;5,VLOOKUP(U42,Sheet3!$A$5:$I$50,3,0),Sheet3!$C$50),IF(U42&lt;5,VLOOKUP(U42,Sheet3!$A$5:$I$50,7,0),Sheet3!$G$50))</f>
        <v/>
      </c>
      <c r="V44" s="682">
        <f>IF(V45=0.25,IF(V42&lt;5,VLOOKUP(V42,Sheet3!$A$5:$I$50,3,0),Sheet3!$C$50),IF(V42&lt;5,VLOOKUP(V42,Sheet3!$A$5:$I$50,7,0),Sheet3!$G$50))</f>
        <v/>
      </c>
      <c r="W44" s="682">
        <f>IF(W45=0.25,IF(W42&lt;5,VLOOKUP(W42,Sheet3!$A$5:$I$50,3,0),Sheet3!$C$50),IF(W42&lt;5,VLOOKUP(W42,Sheet3!$A$5:$I$50,7,0),Sheet3!$G$50))</f>
        <v/>
      </c>
      <c r="X44" s="682">
        <f>IF(X45=0.25,IF(X42&lt;5,VLOOKUP(X42,Sheet3!$A$5:$I$50,3,0),Sheet3!$C$50),IF(X42&lt;5,VLOOKUP(X42,Sheet3!$A$5:$I$50,7,0),Sheet3!$G$50))</f>
        <v/>
      </c>
      <c r="Y44" s="682">
        <f>IF(Y45=0.25,IF(Y42&lt;5,VLOOKUP(Y42,Sheet3!$A$5:$I$50,3,0),Sheet3!$C$50),IF(Y42&lt;5,VLOOKUP(Y42,Sheet3!$A$5:$I$50,7,0),Sheet3!$G$50))</f>
        <v/>
      </c>
      <c r="Z44" s="682">
        <f>IF(Z45=0.25,IF(Z42&lt;5,VLOOKUP(Z42,Sheet3!$A$5:$I$50,3,0),Sheet3!$C$50),IF(Z42&lt;5,VLOOKUP(Z42,Sheet3!$A$5:$I$50,7,0),Sheet3!$G$50))</f>
        <v/>
      </c>
      <c r="AA44" s="682">
        <f>IF(AA45=0.25,IF(AA42&lt;5,VLOOKUP(AA42,Sheet3!$A$5:$I$50,3,0),Sheet3!$C$50),IF(AA42&lt;5,VLOOKUP(AA42,Sheet3!$A$5:$I$50,7,0),Sheet3!$G$50))</f>
        <v/>
      </c>
      <c r="AB44" s="682">
        <f>IF(AB45=0.25,IF(AB42&lt;5,VLOOKUP(AB42,Sheet3!$A$5:$I$50,3,0),Sheet3!$C$50),IF(AB42&lt;5,VLOOKUP(AB42,Sheet3!$A$5:$I$50,7,0),Sheet3!$G$50))</f>
        <v/>
      </c>
      <c r="AC44" s="682">
        <f>IF(AC45=0.25,IF(AC42&lt;5,VLOOKUP(AC42,Sheet3!$A$5:$I$50,3,0),Sheet3!$C$50),IF(AC42&lt;5,VLOOKUP(AC42,Sheet3!$A$5:$I$50,7,0),Sheet3!$G$50))</f>
        <v/>
      </c>
      <c r="AD44" s="682">
        <f>IF(AD45=0.25,IF(AD42&lt;5,VLOOKUP(AD42,Sheet3!$A$5:$I$50,3,0),Sheet3!$C$50),IF(AD42&lt;5,VLOOKUP(AD42,Sheet3!$A$5:$I$50,7,0),Sheet3!$G$50))</f>
        <v/>
      </c>
      <c r="AE44" s="682">
        <f>IF(AE45=0.25,IF(AE42&lt;5,VLOOKUP(AE42,Sheet3!$A$5:$I$50,3,0),Sheet3!$C$50),IF(AE42&lt;5,VLOOKUP(AE42,Sheet3!$A$5:$I$50,7,0),Sheet3!$G$50))</f>
        <v/>
      </c>
      <c r="AF44" s="682">
        <f>IF(AF45=0.25,IF(AF42&lt;5,VLOOKUP(AF42,Sheet3!$A$5:$I$50,3,0),Sheet3!$C$50),IF(AF42&lt;5,VLOOKUP(AF42,Sheet3!$A$5:$I$50,7,0),Sheet3!$G$50))</f>
        <v/>
      </c>
      <c r="AG44" s="682">
        <f>IF(AG45=0.25,IF(AG42&lt;5,VLOOKUP(AG42,Sheet3!$A$5:$I$50,3,0),Sheet3!$C$50),IF(AG42&lt;5,VLOOKUP(AG42,Sheet3!$A$5:$I$50,7,0),Sheet3!$G$50))</f>
        <v/>
      </c>
      <c r="AH44" s="682">
        <f>IF(AH45=0.25,IF(AH42&lt;5,VLOOKUP(AH42,Sheet3!$A$5:$I$50,3,0),Sheet3!$C$50),IF(AH42&lt;5,VLOOKUP(AH42,Sheet3!$A$5:$I$50,7,0),Sheet3!$G$50))</f>
        <v/>
      </c>
      <c r="AI44" s="682">
        <f>IF(AI45=0.25,IF(AI42&lt;5,VLOOKUP(AI42,Sheet3!$A$5:$I$50,3,0),Sheet3!$C$50),IF(AI42&lt;5,VLOOKUP(AI42,Sheet3!$A$5:$I$50,7,0),Sheet3!$G$50))</f>
        <v/>
      </c>
      <c r="AJ44" s="682">
        <f>IF(AJ45=0.25,IF(AJ42&lt;5,VLOOKUP(AJ42,Sheet3!$A$5:$I$50,3,0),Sheet3!$C$50),IF(AJ42&lt;5,VLOOKUP(AJ42,Sheet3!$A$5:$I$50,7,0),Sheet3!$G$50))</f>
        <v/>
      </c>
      <c r="AK44" s="682">
        <f>IF(AK45=0.25,IF(AK42&lt;5,VLOOKUP(AK42,Sheet3!$A$5:$I$50,3,0),Sheet3!$C$50),IF(AK42&lt;5,VLOOKUP(AK42,Sheet3!$A$5:$I$50,7,0),Sheet3!$G$50))</f>
        <v/>
      </c>
      <c r="AL44" s="682">
        <f>IF(AL45=0.25,IF(AL42&lt;5,VLOOKUP(AL42,Sheet3!$A$5:$I$50,3,0),Sheet3!$C$50),IF(AL42&lt;5,VLOOKUP(AL42,Sheet3!$A$5:$I$50,7,0),Sheet3!$G$50))</f>
        <v/>
      </c>
      <c r="AM44" s="682">
        <f>IF(AM45=0.25,IF(AM42&lt;5,VLOOKUP(AM42,Sheet3!$A$5:$I$50,3,0),Sheet3!$C$50),IF(AM42&lt;5,VLOOKUP(AM42,Sheet3!$A$5:$I$50,7,0),Sheet3!$G$50))</f>
        <v/>
      </c>
      <c r="AN44" s="682">
        <f>IF(AN45=0.25,IF(AN42&lt;5,VLOOKUP(AN42,Sheet3!$A$5:$I$50,3,0),Sheet3!$C$50),IF(AN42&lt;5,VLOOKUP(AN42,Sheet3!$A$5:$I$50,7,0),Sheet3!$G$50))</f>
        <v/>
      </c>
      <c r="AO44" s="682">
        <f>IF(AO45=0.25,IF(AO42&lt;5,VLOOKUP(AO42,Sheet3!$A$5:$I$50,3,0),Sheet3!$C$50),IF(AO42&lt;5,VLOOKUP(AO42,Sheet3!$A$5:$I$50,7,0),Sheet3!$G$50))</f>
        <v/>
      </c>
      <c r="AP44" s="682">
        <f>IF(AP45=0.25,IF(AP42&lt;5,VLOOKUP(AP42,Sheet3!$A$5:$I$50,3,0),Sheet3!$C$50),IF(AP42&lt;5,VLOOKUP(AP42,Sheet3!$A$5:$I$50,7,0),Sheet3!$G$50))</f>
        <v/>
      </c>
      <c r="AQ44" s="682">
        <f>IF(AQ45=0.25,IF(AQ42&lt;5,VLOOKUP(AQ42,Sheet3!$A$5:$I$50,3,0),Sheet3!$C$50),IF(AQ42&lt;5,VLOOKUP(AQ42,Sheet3!$A$5:$I$50,7,0),Sheet3!$G$50))</f>
        <v/>
      </c>
    </row>
    <row r="45" ht="12.95" customHeight="1" s="160">
      <c r="B45" s="473" t="n"/>
      <c r="C45" s="201" t="inlineStr">
        <is>
          <t>αr</t>
        </is>
      </c>
      <c r="D45" s="202" t="n"/>
      <c r="E45" s="660" t="n">
        <v>0</v>
      </c>
      <c r="F45" s="660" t="n">
        <v>0</v>
      </c>
      <c r="G45" s="660" t="n">
        <v>0</v>
      </c>
      <c r="H45" s="660" t="n">
        <v>0</v>
      </c>
      <c r="I45" s="660" t="n">
        <v>0</v>
      </c>
      <c r="J45" s="660" t="n">
        <v>0</v>
      </c>
      <c r="K45" s="660" t="n">
        <v>0</v>
      </c>
      <c r="L45" s="660" t="n">
        <v>0</v>
      </c>
      <c r="M45" s="660" t="n">
        <v>0</v>
      </c>
      <c r="N45" s="660" t="n">
        <v>0</v>
      </c>
      <c r="O45" s="660" t="n">
        <v>0</v>
      </c>
      <c r="P45" s="660" t="n">
        <v>0</v>
      </c>
      <c r="Q45" s="660" t="n">
        <v>0</v>
      </c>
      <c r="R45" s="660" t="n">
        <v>0</v>
      </c>
      <c r="S45" s="660" t="n">
        <v>0</v>
      </c>
      <c r="T45" s="660" t="n">
        <v>0</v>
      </c>
      <c r="U45" s="660" t="n">
        <v>0</v>
      </c>
      <c r="V45" s="660" t="n">
        <v>0</v>
      </c>
      <c r="W45" s="660" t="n">
        <v>0</v>
      </c>
      <c r="X45" s="660" t="n">
        <v>0</v>
      </c>
      <c r="Y45" s="660" t="n">
        <v>0</v>
      </c>
      <c r="Z45" s="660" t="n">
        <v>0</v>
      </c>
      <c r="AA45" s="660" t="n">
        <v>0</v>
      </c>
      <c r="AB45" s="660" t="n">
        <v>0</v>
      </c>
      <c r="AC45" s="660" t="n">
        <v>0</v>
      </c>
      <c r="AD45" s="660" t="n">
        <v>0</v>
      </c>
      <c r="AE45" s="660" t="n">
        <v>0</v>
      </c>
      <c r="AF45" s="660" t="n">
        <v>0</v>
      </c>
      <c r="AG45" s="660" t="n">
        <v>0</v>
      </c>
      <c r="AH45" s="660" t="n">
        <v>0</v>
      </c>
      <c r="AI45" s="660" t="n">
        <v>0</v>
      </c>
      <c r="AJ45" s="660" t="n">
        <v>0</v>
      </c>
      <c r="AK45" s="660" t="n">
        <v>0</v>
      </c>
      <c r="AL45" s="660" t="n">
        <v>0</v>
      </c>
      <c r="AM45" s="660" t="n">
        <v>0</v>
      </c>
      <c r="AN45" s="660" t="n">
        <v>0</v>
      </c>
      <c r="AO45" s="660" t="n">
        <v>0</v>
      </c>
      <c r="AP45" s="660" t="n">
        <v>0</v>
      </c>
      <c r="AQ45" s="660" t="n">
        <v>0</v>
      </c>
    </row>
    <row r="46" ht="12.95" customHeight="1" s="160">
      <c r="B46" s="473" t="n"/>
      <c r="C46" s="201" t="inlineStr">
        <is>
          <t>Mmax</t>
        </is>
      </c>
      <c r="D46" s="202" t="inlineStr">
        <is>
          <t>[kN・m]</t>
        </is>
      </c>
      <c r="E46" s="676">
        <f>ROUNDDOWN(E20/2/E40*E43,2)</f>
        <v/>
      </c>
      <c r="F46" s="677">
        <f>ROUNDDOWN(F20/2/F40*F43,2)</f>
        <v/>
      </c>
      <c r="G46" s="677">
        <f>ROUNDDOWN(G20/2/G40*G43,2)</f>
        <v/>
      </c>
      <c r="H46" s="677">
        <f>ROUNDDOWN(H20/2/H40*H43,2)</f>
        <v/>
      </c>
      <c r="I46" s="677">
        <f>ROUNDDOWN(I20/2/I40*I43,2)</f>
        <v/>
      </c>
      <c r="J46" s="677">
        <f>ROUNDDOWN(J20/2/J40*J43,2)</f>
        <v/>
      </c>
      <c r="K46" s="677">
        <f>ROUNDDOWN(K20/2/K40*K43,2)</f>
        <v/>
      </c>
      <c r="L46" s="677">
        <f>ROUNDDOWN(L20/2/L40*L43,2)</f>
        <v/>
      </c>
      <c r="M46" s="677">
        <f>ROUNDDOWN(M20/2/M40*M43,2)</f>
        <v/>
      </c>
      <c r="N46" s="677">
        <f>ROUNDDOWN(N20/2/N40*N43,2)</f>
        <v/>
      </c>
      <c r="O46" s="677">
        <f>ROUNDDOWN(O20/2/O40*O43,2)</f>
        <v/>
      </c>
      <c r="P46" s="677">
        <f>ROUNDDOWN(P20/2/P40*P43,2)</f>
        <v/>
      </c>
      <c r="Q46" s="677">
        <f>ROUNDDOWN(Q20/2/Q40*Q43,2)</f>
        <v/>
      </c>
      <c r="R46" s="677">
        <f>ROUNDDOWN(R20/2/R40*R43,2)</f>
        <v/>
      </c>
      <c r="S46" s="677">
        <f>ROUNDDOWN(S20/2/S40*S43,2)</f>
        <v/>
      </c>
      <c r="T46" s="677">
        <f>ROUNDDOWN(T20/2/T40*T43,2)</f>
        <v/>
      </c>
      <c r="U46" s="677">
        <f>ROUNDDOWN(U20/2/U40*U43,2)</f>
        <v/>
      </c>
      <c r="V46" s="677">
        <f>ROUNDDOWN(V20/2/V40*V43,2)</f>
        <v/>
      </c>
      <c r="W46" s="677">
        <f>ROUNDDOWN(W20/2/W40*W43,2)</f>
        <v/>
      </c>
      <c r="X46" s="677">
        <f>ROUNDDOWN(X20/2/X40*X43,2)</f>
        <v/>
      </c>
      <c r="Y46" s="677">
        <f>ROUNDDOWN(Y20/2/Y40*Y43,2)</f>
        <v/>
      </c>
      <c r="Z46" s="677">
        <f>ROUNDDOWN(Z20/2/Z40*Z43,2)</f>
        <v/>
      </c>
      <c r="AA46" s="677">
        <f>ROUNDDOWN(AA20/2/AA40*AA43,2)</f>
        <v/>
      </c>
      <c r="AB46" s="677">
        <f>ROUNDDOWN(AB20/2/AB40*AB43,2)</f>
        <v/>
      </c>
      <c r="AC46" s="677">
        <f>ROUNDDOWN(AC20/2/AC40*AC43,2)</f>
        <v/>
      </c>
      <c r="AD46" s="677">
        <f>ROUNDDOWN(AD20/2/AD40*AD43,2)</f>
        <v/>
      </c>
      <c r="AE46" s="677">
        <f>ROUNDDOWN(AE20/2/AE40*AE43,2)</f>
        <v/>
      </c>
      <c r="AF46" s="677">
        <f>ROUNDDOWN(AF20/2/AF40*AF43,2)</f>
        <v/>
      </c>
      <c r="AG46" s="677">
        <f>ROUNDDOWN(AG20/2/AG40*AG43,2)</f>
        <v/>
      </c>
      <c r="AH46" s="677">
        <f>ROUNDDOWN(AH20/2/AH40*AH43,2)</f>
        <v/>
      </c>
      <c r="AI46" s="677">
        <f>ROUNDDOWN(AI20/2/AI40*AI43,2)</f>
        <v/>
      </c>
      <c r="AJ46" s="677">
        <f>ROUNDDOWN(AJ20/2/AJ40*AJ43,2)</f>
        <v/>
      </c>
      <c r="AK46" s="677">
        <f>ROUNDDOWN(AK20/2/AK40*AK43,2)</f>
        <v/>
      </c>
      <c r="AL46" s="677">
        <f>ROUNDDOWN(AL20/2/AL40*AL43,2)</f>
        <v/>
      </c>
      <c r="AM46" s="677">
        <f>ROUNDDOWN(AM20/2/AM40*AM43,2)</f>
        <v/>
      </c>
      <c r="AN46" s="677">
        <f>ROUNDDOWN(AN20/2/AN40*AN43,2)</f>
        <v/>
      </c>
      <c r="AO46" s="677">
        <f>ROUNDDOWN(AO20/2/AO40*AO43,2)</f>
        <v/>
      </c>
      <c r="AP46" s="677">
        <f>ROUNDDOWN(AP20/2/AP40*AP43,2)</f>
        <v/>
      </c>
      <c r="AQ46" s="677">
        <f>ROUNDDOWN(AQ20/2/AQ40*AQ43,2)</f>
        <v/>
      </c>
    </row>
    <row r="47" ht="12.95" customHeight="1" s="160">
      <c r="B47" s="473" t="n"/>
      <c r="C47" s="201" t="inlineStr">
        <is>
          <t>Mo</t>
        </is>
      </c>
      <c r="D47" s="202" t="inlineStr">
        <is>
          <t>[kN・m]</t>
        </is>
      </c>
      <c r="E47" s="676">
        <f>ROUNDDOWN(E20/2/E40*E44,2)</f>
        <v/>
      </c>
      <c r="F47" s="677">
        <f>ROUNDDOWN(F20/2/F40*F44,2)</f>
        <v/>
      </c>
      <c r="G47" s="677">
        <f>ROUNDDOWN(G20/2/G40*G44,2)</f>
        <v/>
      </c>
      <c r="H47" s="677">
        <f>ROUNDDOWN(H20/2/H40*H44,2)</f>
        <v/>
      </c>
      <c r="I47" s="677">
        <f>ROUNDDOWN(I20/2/I40*I44,2)</f>
        <v/>
      </c>
      <c r="J47" s="677">
        <f>ROUNDDOWN(J20/2/J40*J44,2)</f>
        <v/>
      </c>
      <c r="K47" s="677">
        <f>ROUNDDOWN(K20/2/K40*K44,2)</f>
        <v/>
      </c>
      <c r="L47" s="677">
        <f>ROUNDDOWN(L20/2/L40*L44,2)</f>
        <v/>
      </c>
      <c r="M47" s="677">
        <f>ROUNDDOWN(M20/2/M40*M44,2)</f>
        <v/>
      </c>
      <c r="N47" s="677">
        <f>ROUNDDOWN(N20/2/N40*N44,2)</f>
        <v/>
      </c>
      <c r="O47" s="677">
        <f>ROUNDDOWN(O20/2/O40*O44,2)</f>
        <v/>
      </c>
      <c r="P47" s="677">
        <f>ROUNDDOWN(P20/2/P40*P44,2)</f>
        <v/>
      </c>
      <c r="Q47" s="677">
        <f>ROUNDDOWN(Q20/2/Q40*Q44,2)</f>
        <v/>
      </c>
      <c r="R47" s="677">
        <f>ROUNDDOWN(R20/2/R40*R44,2)</f>
        <v/>
      </c>
      <c r="S47" s="677">
        <f>ROUNDDOWN(S20/2/S40*S44,2)</f>
        <v/>
      </c>
      <c r="T47" s="677">
        <f>ROUNDDOWN(T20/2/T40*T44,2)</f>
        <v/>
      </c>
      <c r="U47" s="677">
        <f>ROUNDDOWN(U20/2/U40*U44,2)</f>
        <v/>
      </c>
      <c r="V47" s="677">
        <f>ROUNDDOWN(V20/2/V40*V44,2)</f>
        <v/>
      </c>
      <c r="W47" s="677">
        <f>ROUNDDOWN(W20/2/W40*W44,2)</f>
        <v/>
      </c>
      <c r="X47" s="677">
        <f>ROUNDDOWN(X20/2/X40*X44,2)</f>
        <v/>
      </c>
      <c r="Y47" s="677">
        <f>ROUNDDOWN(Y20/2/Y40*Y44,2)</f>
        <v/>
      </c>
      <c r="Z47" s="677">
        <f>ROUNDDOWN(Z20/2/Z40*Z44,2)</f>
        <v/>
      </c>
      <c r="AA47" s="677">
        <f>ROUNDDOWN(AA20/2/AA40*AA44,2)</f>
        <v/>
      </c>
      <c r="AB47" s="677">
        <f>ROUNDDOWN(AB20/2/AB40*AB44,2)</f>
        <v/>
      </c>
      <c r="AC47" s="677">
        <f>ROUNDDOWN(AC20/2/AC40*AC44,2)</f>
        <v/>
      </c>
      <c r="AD47" s="677">
        <f>ROUNDDOWN(AD20/2/AD40*AD44,2)</f>
        <v/>
      </c>
      <c r="AE47" s="677">
        <f>ROUNDDOWN(AE20/2/AE40*AE44,2)</f>
        <v/>
      </c>
      <c r="AF47" s="677">
        <f>ROUNDDOWN(AF20/2/AF40*AF44,2)</f>
        <v/>
      </c>
      <c r="AG47" s="677">
        <f>ROUNDDOWN(AG20/2/AG40*AG44,2)</f>
        <v/>
      </c>
      <c r="AH47" s="677">
        <f>ROUNDDOWN(AH20/2/AH40*AH44,2)</f>
        <v/>
      </c>
      <c r="AI47" s="677">
        <f>ROUNDDOWN(AI20/2/AI40*AI44,2)</f>
        <v/>
      </c>
      <c r="AJ47" s="677">
        <f>ROUNDDOWN(AJ20/2/AJ40*AJ44,2)</f>
        <v/>
      </c>
      <c r="AK47" s="677">
        <f>ROUNDDOWN(AK20/2/AK40*AK44,2)</f>
        <v/>
      </c>
      <c r="AL47" s="677">
        <f>ROUNDDOWN(AL20/2/AL40*AL44,2)</f>
        <v/>
      </c>
      <c r="AM47" s="677">
        <f>ROUNDDOWN(AM20/2/AM40*AM44,2)</f>
        <v/>
      </c>
      <c r="AN47" s="677">
        <f>ROUNDDOWN(AN20/2/AN40*AN44,2)</f>
        <v/>
      </c>
      <c r="AO47" s="677">
        <f>ROUNDDOWN(AO20/2/AO40*AO44,2)</f>
        <v/>
      </c>
      <c r="AP47" s="677">
        <f>ROUNDDOWN(AP20/2/AP40*AP44,2)</f>
        <v/>
      </c>
      <c r="AQ47" s="677">
        <f>ROUNDDOWN(AQ20/2/AQ40*AQ44,2)</f>
        <v/>
      </c>
    </row>
    <row r="48" ht="12.95" customHeight="1" s="160">
      <c r="B48" s="469" t="n"/>
      <c r="C48" s="204" t="inlineStr">
        <is>
          <t>Md</t>
        </is>
      </c>
      <c r="D48" s="205" t="inlineStr">
        <is>
          <t>[kN・m]</t>
        </is>
      </c>
      <c r="E48" s="670">
        <f>ROUNDDOWN(MAX(E46:E47),2)</f>
        <v/>
      </c>
      <c r="F48" s="671">
        <f>ROUNDDOWN(MAX(F46:F47),2)</f>
        <v/>
      </c>
      <c r="G48" s="671">
        <f>ROUNDDOWN(MAX(G46:G47),2)</f>
        <v/>
      </c>
      <c r="H48" s="671">
        <f>ROUNDDOWN(MAX(H46:H47),2)</f>
        <v/>
      </c>
      <c r="I48" s="671">
        <f>ROUNDDOWN(MAX(I46:I47),2)</f>
        <v/>
      </c>
      <c r="J48" s="671">
        <f>ROUNDDOWN(MAX(J46:J47),2)</f>
        <v/>
      </c>
      <c r="K48" s="671">
        <f>ROUNDDOWN(MAX(K46:K47),2)</f>
        <v/>
      </c>
      <c r="L48" s="671">
        <f>ROUNDDOWN(MAX(L46:L47),2)</f>
        <v/>
      </c>
      <c r="M48" s="671">
        <f>ROUNDDOWN(MAX(M46:M47),2)</f>
        <v/>
      </c>
      <c r="N48" s="671">
        <f>ROUNDDOWN(MAX(N46:N47),2)</f>
        <v/>
      </c>
      <c r="O48" s="671">
        <f>ROUNDDOWN(MAX(O46:O47),2)</f>
        <v/>
      </c>
      <c r="P48" s="671">
        <f>ROUNDDOWN(MAX(P46:P47),2)</f>
        <v/>
      </c>
      <c r="Q48" s="671">
        <f>ROUNDDOWN(MAX(Q46:Q47),2)</f>
        <v/>
      </c>
      <c r="R48" s="671">
        <f>ROUNDDOWN(MAX(R46:R47),2)</f>
        <v/>
      </c>
      <c r="S48" s="671">
        <f>ROUNDDOWN(MAX(S46:S47),2)</f>
        <v/>
      </c>
      <c r="T48" s="671">
        <f>ROUNDDOWN(MAX(T46:T47),2)</f>
        <v/>
      </c>
      <c r="U48" s="671">
        <f>ROUNDDOWN(MAX(U46:U47),2)</f>
        <v/>
      </c>
      <c r="V48" s="671">
        <f>ROUNDDOWN(MAX(V46:V47),2)</f>
        <v/>
      </c>
      <c r="W48" s="671">
        <f>ROUNDDOWN(MAX(W46:W47),2)</f>
        <v/>
      </c>
      <c r="X48" s="671">
        <f>ROUNDDOWN(MAX(X46:X47),2)</f>
        <v/>
      </c>
      <c r="Y48" s="671">
        <f>ROUNDDOWN(MAX(Y46:Y47),2)</f>
        <v/>
      </c>
      <c r="Z48" s="671">
        <f>ROUNDDOWN(MAX(Z46:Z47),2)</f>
        <v/>
      </c>
      <c r="AA48" s="671">
        <f>ROUNDDOWN(MAX(AA46:AA47),2)</f>
        <v/>
      </c>
      <c r="AB48" s="671">
        <f>ROUNDDOWN(MAX(AB46:AB47),2)</f>
        <v/>
      </c>
      <c r="AC48" s="671">
        <f>ROUNDDOWN(MAX(AC46:AC47),2)</f>
        <v/>
      </c>
      <c r="AD48" s="671">
        <f>ROUNDDOWN(MAX(AD46:AD47),2)</f>
        <v/>
      </c>
      <c r="AE48" s="671">
        <f>ROUNDDOWN(MAX(AE46:AE47),2)</f>
        <v/>
      </c>
      <c r="AF48" s="671">
        <f>ROUNDDOWN(MAX(AF46:AF47),2)</f>
        <v/>
      </c>
      <c r="AG48" s="671">
        <f>ROUNDDOWN(MAX(AG46:AG47),2)</f>
        <v/>
      </c>
      <c r="AH48" s="671">
        <f>ROUNDDOWN(MAX(AH46:AH47),2)</f>
        <v/>
      </c>
      <c r="AI48" s="671">
        <f>ROUNDDOWN(MAX(AI46:AI47),2)</f>
        <v/>
      </c>
      <c r="AJ48" s="671">
        <f>ROUNDDOWN(MAX(AJ46:AJ47),2)</f>
        <v/>
      </c>
      <c r="AK48" s="671">
        <f>ROUNDDOWN(MAX(AK46:AK47),2)</f>
        <v/>
      </c>
      <c r="AL48" s="671">
        <f>ROUNDDOWN(MAX(AL46:AL47),2)</f>
        <v/>
      </c>
      <c r="AM48" s="671">
        <f>ROUNDDOWN(MAX(AM46:AM47),2)</f>
        <v/>
      </c>
      <c r="AN48" s="671">
        <f>ROUNDDOWN(MAX(AN46:AN47),2)</f>
        <v/>
      </c>
      <c r="AO48" s="671">
        <f>ROUNDDOWN(MAX(AO46:AO47),2)</f>
        <v/>
      </c>
      <c r="AP48" s="671">
        <f>ROUNDDOWN(MAX(AP46:AP47),2)</f>
        <v/>
      </c>
      <c r="AQ48" s="671">
        <f>ROUNDDOWN(MAX(AQ46:AQ47),2)</f>
        <v/>
      </c>
    </row>
    <row r="49" ht="12.95" customHeight="1" s="160">
      <c r="B49" s="498" t="inlineStr">
        <is>
          <t>縁応力度の
チェック</t>
        </is>
      </c>
      <c r="C49" s="199" t="inlineStr">
        <is>
          <t>Wp</t>
        </is>
      </c>
      <c r="D49" s="200" t="inlineStr">
        <is>
          <t>[kN]</t>
        </is>
      </c>
      <c r="E49" s="684">
        <f>E11/E19</f>
        <v/>
      </c>
      <c r="F49" s="685">
        <f>(F14+F15+F17)/F19</f>
        <v/>
      </c>
      <c r="G49" s="685">
        <f>(G14+G15+G17)/G19</f>
        <v/>
      </c>
      <c r="H49" s="685">
        <f>(H14+H15+H17)/H19</f>
        <v/>
      </c>
      <c r="I49" s="685">
        <f>(I14+I15+I17)/I19</f>
        <v/>
      </c>
      <c r="J49" s="685">
        <f>(J14+J15+J17)/J19</f>
        <v/>
      </c>
      <c r="K49" s="685">
        <f>(K14+K15+K17)/K19</f>
        <v/>
      </c>
      <c r="L49" s="685">
        <f>(L14+L15+L17)/L19</f>
        <v/>
      </c>
      <c r="M49" s="685">
        <f>(M14+M15+M17)/M19</f>
        <v/>
      </c>
      <c r="N49" s="685">
        <f>(N14+N15+N17)/N19</f>
        <v/>
      </c>
      <c r="O49" s="685">
        <f>(O14+O15+O17)/O19</f>
        <v/>
      </c>
      <c r="P49" s="685">
        <f>(P14+P15+P17)/P19</f>
        <v/>
      </c>
      <c r="Q49" s="685">
        <f>(Q14+Q15+Q17)/Q19</f>
        <v/>
      </c>
      <c r="R49" s="685">
        <f>(R14+R15+R17)/R19</f>
        <v/>
      </c>
      <c r="S49" s="685">
        <f>(S14+S15+S17)/S19</f>
        <v/>
      </c>
      <c r="T49" s="685">
        <f>(T14+T15+T17)/T19</f>
        <v/>
      </c>
      <c r="U49" s="685">
        <f>(U14+U15+U17)/U19</f>
        <v/>
      </c>
      <c r="V49" s="685">
        <f>(V14+V15+V17)/V19</f>
        <v/>
      </c>
      <c r="W49" s="685">
        <f>(W14+W15+W17)/W19</f>
        <v/>
      </c>
      <c r="X49" s="685">
        <f>(X14+X15+X17)/X19</f>
        <v/>
      </c>
      <c r="Y49" s="685">
        <f>(Y14+Y15+Y17)/Y19</f>
        <v/>
      </c>
      <c r="Z49" s="685">
        <f>(Z14+Z15+Z17)/Z19</f>
        <v/>
      </c>
      <c r="AA49" s="685">
        <f>(AA14+AA15+AA17)/AA19</f>
        <v/>
      </c>
      <c r="AB49" s="685">
        <f>(AB14+AB15+AB17)/AB19</f>
        <v/>
      </c>
      <c r="AC49" s="685">
        <f>(AC14+AC15+AC17)/AC19</f>
        <v/>
      </c>
      <c r="AD49" s="685">
        <f>(AD14+AD15+AD17)/AD19</f>
        <v/>
      </c>
      <c r="AE49" s="685">
        <f>(AE14+AE15+AE17)/AE19</f>
        <v/>
      </c>
      <c r="AF49" s="685">
        <f>(AF14+AF15+AF17)/AF19</f>
        <v/>
      </c>
      <c r="AG49" s="685">
        <f>(AG14+AG15+AG17)/AG19</f>
        <v/>
      </c>
      <c r="AH49" s="685">
        <f>(AH14+AH15+AH17)/AH19</f>
        <v/>
      </c>
      <c r="AI49" s="685">
        <f>(AI14+AI15+AI17)/AI19</f>
        <v/>
      </c>
      <c r="AJ49" s="685">
        <f>(AJ14+AJ15+AJ17)/AJ19</f>
        <v/>
      </c>
      <c r="AK49" s="685">
        <f>(AK14+AK15+AK17)/AK19</f>
        <v/>
      </c>
      <c r="AL49" s="685">
        <f>(AL14+AL15+AL17)/AL19</f>
        <v/>
      </c>
      <c r="AM49" s="685">
        <f>(AM14+AM15+AM17)/AM19</f>
        <v/>
      </c>
      <c r="AN49" s="685">
        <f>(AN14+AN15+AN17)/AN19</f>
        <v/>
      </c>
      <c r="AO49" s="685">
        <f>(AO14+AO15+AO17)/AO19</f>
        <v/>
      </c>
      <c r="AP49" s="685">
        <f>(AP14+AP15+AP17)/AP19</f>
        <v/>
      </c>
      <c r="AQ49" s="685">
        <f>(AQ14+AQ15+AQ17)/AQ19</f>
        <v/>
      </c>
    </row>
    <row r="50" ht="12.95" customHeight="1" s="160">
      <c r="B50" s="487" t="n"/>
      <c r="C50" s="201" t="inlineStr">
        <is>
          <t>σmax</t>
        </is>
      </c>
      <c r="D50" s="202" t="inlineStr">
        <is>
          <t>[kN/m2]</t>
        </is>
      </c>
      <c r="E50" s="686">
        <f>(E49/E56)+E48/(2*E39/E27)</f>
        <v/>
      </c>
      <c r="F50" s="686">
        <f>(F49/F56)+F48/(2*F39/F27)</f>
        <v/>
      </c>
      <c r="G50" s="686">
        <f>(G49/G56)+G48/(2*G39/G27)</f>
        <v/>
      </c>
      <c r="H50" s="686">
        <f>(H49/H56)+H48/(2*H39/H27)</f>
        <v/>
      </c>
      <c r="I50" s="686">
        <f>(I49/I56)+I48/(2*I39/I27)</f>
        <v/>
      </c>
      <c r="J50" s="686">
        <f>(J49/J56)+J48/(2*J39/J27)</f>
        <v/>
      </c>
      <c r="K50" s="686">
        <f>(K49/K56)+K48/(2*K39/K27)</f>
        <v/>
      </c>
      <c r="L50" s="686">
        <f>(L49/L56)+L48/(2*L39/L27)</f>
        <v/>
      </c>
      <c r="M50" s="686">
        <f>(M49/M56)+M48/(2*M39/M27)</f>
        <v/>
      </c>
      <c r="N50" s="686">
        <f>(N49/N56)+N48/(2*N39/N27)</f>
        <v/>
      </c>
      <c r="O50" s="686">
        <f>(O49/O56)+O48/(2*O39/O27)</f>
        <v/>
      </c>
      <c r="P50" s="686">
        <f>(P49/P56)+P48/(2*P39/P27)</f>
        <v/>
      </c>
      <c r="Q50" s="686">
        <f>(Q49/Q56)+Q48/(2*Q39/Q27)</f>
        <v/>
      </c>
      <c r="R50" s="686">
        <f>(R49/R56)+R48/(2*R39/R27)</f>
        <v/>
      </c>
      <c r="S50" s="686">
        <f>(S49/S56)+S48/(2*S39/S27)</f>
        <v/>
      </c>
      <c r="T50" s="686">
        <f>(T49/T56)+T48/(2*T39/T27)</f>
        <v/>
      </c>
      <c r="U50" s="686">
        <f>(U49/U56)+U48/(2*U39/U27)</f>
        <v/>
      </c>
      <c r="V50" s="686">
        <f>(V49/V56)+V48/(2*V39/V27)</f>
        <v/>
      </c>
      <c r="W50" s="686">
        <f>(W49/W56)+W48/(2*W39/W27)</f>
        <v/>
      </c>
      <c r="X50" s="686">
        <f>(X49/X56)+X48/(2*X39/X27)</f>
        <v/>
      </c>
      <c r="Y50" s="686">
        <f>(Y49/Y56)+Y48/(2*Y39/Y27)</f>
        <v/>
      </c>
      <c r="Z50" s="686">
        <f>(Z49/Z56)+Z48/(2*Z39/Z27)</f>
        <v/>
      </c>
      <c r="AA50" s="686">
        <f>(AA49/AA56)+AA48/(2*AA39/AA27)</f>
        <v/>
      </c>
      <c r="AB50" s="686">
        <f>(AB49/AB56)+AB48/(2*AB39/AB27)</f>
        <v/>
      </c>
      <c r="AC50" s="686">
        <f>(AC49/AC56)+AC48/(2*AC39/AC27)</f>
        <v/>
      </c>
      <c r="AD50" s="686">
        <f>(AD49/AD56)+AD48/(2*AD39/AD27)</f>
        <v/>
      </c>
      <c r="AE50" s="686">
        <f>(AE49/AE56)+AE48/(2*AE39/AE27)</f>
        <v/>
      </c>
      <c r="AF50" s="686">
        <f>(AF49/AF56)+AF48/(2*AF39/AF27)</f>
        <v/>
      </c>
      <c r="AG50" s="686">
        <f>(AG49/AG56)+AG48/(2*AG39/AG27)</f>
        <v/>
      </c>
      <c r="AH50" s="686">
        <f>(AH49/AH56)+AH48/(2*AH39/AH27)</f>
        <v/>
      </c>
      <c r="AI50" s="686">
        <f>(AI49/AI56)+AI48/(2*AI39/AI27)</f>
        <v/>
      </c>
      <c r="AJ50" s="686">
        <f>(AJ49/AJ56)+AJ48/(2*AJ39/AJ27)</f>
        <v/>
      </c>
      <c r="AK50" s="686">
        <f>(AK49/AK56)+AK48/(2*AK39/AK27)</f>
        <v/>
      </c>
      <c r="AL50" s="686">
        <f>(AL49/AL56)+AL48/(2*AL39/AL27)</f>
        <v/>
      </c>
      <c r="AM50" s="686">
        <f>(AM49/AM56)+AM48/(2*AM39/AM27)</f>
        <v/>
      </c>
      <c r="AN50" s="686">
        <f>(AN49/AN56)+AN48/(2*AN39/AN27)</f>
        <v/>
      </c>
      <c r="AO50" s="686">
        <f>(AO49/AO56)+AO48/(2*AO39/AO27)</f>
        <v/>
      </c>
      <c r="AP50" s="686">
        <f>(AP49/AP56)+AP48/(2*AP39/AP27)</f>
        <v/>
      </c>
      <c r="AQ50" s="686">
        <f>(AQ49/AQ56)+AQ48/(2*AQ39/AQ27)</f>
        <v/>
      </c>
    </row>
    <row r="51" ht="12.95" customHeight="1" s="160">
      <c r="B51" s="487" t="n"/>
      <c r="C51" s="201" t="inlineStr">
        <is>
          <t>fc</t>
        </is>
      </c>
      <c r="D51" s="202" t="inlineStr">
        <is>
          <t>[kN/m2]</t>
        </is>
      </c>
      <c r="E51" s="686">
        <f>2/3*E37</f>
        <v/>
      </c>
      <c r="F51" s="687">
        <f>2/3*F37</f>
        <v/>
      </c>
      <c r="G51" s="687">
        <f>2/3*G37</f>
        <v/>
      </c>
      <c r="H51" s="687">
        <f>2/3*H37</f>
        <v/>
      </c>
      <c r="I51" s="687">
        <f>2/3*I37</f>
        <v/>
      </c>
      <c r="J51" s="687">
        <f>2/3*J37</f>
        <v/>
      </c>
      <c r="K51" s="687">
        <f>2/3*K37</f>
        <v/>
      </c>
      <c r="L51" s="687">
        <f>2/3*L37</f>
        <v/>
      </c>
      <c r="M51" s="687">
        <f>2/3*M37</f>
        <v/>
      </c>
      <c r="N51" s="687">
        <f>2/3*N37</f>
        <v/>
      </c>
      <c r="O51" s="687">
        <f>2/3*O37</f>
        <v/>
      </c>
      <c r="P51" s="687">
        <f>2/3*P37</f>
        <v/>
      </c>
      <c r="Q51" s="687">
        <f>2/3*Q37</f>
        <v/>
      </c>
      <c r="R51" s="687">
        <f>2/3*R37</f>
        <v/>
      </c>
      <c r="S51" s="687">
        <f>2/3*S37</f>
        <v/>
      </c>
      <c r="T51" s="687">
        <f>2/3*T37</f>
        <v/>
      </c>
      <c r="U51" s="687">
        <f>2/3*U37</f>
        <v/>
      </c>
      <c r="V51" s="687">
        <f>2/3*V37</f>
        <v/>
      </c>
      <c r="W51" s="687">
        <f>2/3*W37</f>
        <v/>
      </c>
      <c r="X51" s="687">
        <f>2/3*X37</f>
        <v/>
      </c>
      <c r="Y51" s="687">
        <f>2/3*Y37</f>
        <v/>
      </c>
      <c r="Z51" s="687">
        <f>2/3*Z37</f>
        <v/>
      </c>
      <c r="AA51" s="687">
        <f>2/3*AA37</f>
        <v/>
      </c>
      <c r="AB51" s="687">
        <f>2/3*AB37</f>
        <v/>
      </c>
      <c r="AC51" s="687">
        <f>2/3*AC37</f>
        <v/>
      </c>
      <c r="AD51" s="687">
        <f>2/3*AD37</f>
        <v/>
      </c>
      <c r="AE51" s="687">
        <f>2/3*AE37</f>
        <v/>
      </c>
      <c r="AF51" s="687">
        <f>2/3*AF37</f>
        <v/>
      </c>
      <c r="AG51" s="687">
        <f>2/3*AG37</f>
        <v/>
      </c>
      <c r="AH51" s="687">
        <f>2/3*AH37</f>
        <v/>
      </c>
      <c r="AI51" s="687">
        <f>2/3*AI37</f>
        <v/>
      </c>
      <c r="AJ51" s="687">
        <f>2/3*AJ37</f>
        <v/>
      </c>
      <c r="AK51" s="687">
        <f>2/3*AK37</f>
        <v/>
      </c>
      <c r="AL51" s="687">
        <f>2/3*AL37</f>
        <v/>
      </c>
      <c r="AM51" s="687">
        <f>2/3*AM37</f>
        <v/>
      </c>
      <c r="AN51" s="687">
        <f>2/3*AN37</f>
        <v/>
      </c>
      <c r="AO51" s="687">
        <f>2/3*AO37</f>
        <v/>
      </c>
      <c r="AP51" s="687">
        <f>2/3*AP37</f>
        <v/>
      </c>
      <c r="AQ51" s="687">
        <f>2/3*AQ37</f>
        <v/>
      </c>
    </row>
    <row r="52" ht="12.95" customHeight="1" s="160">
      <c r="B52" s="487" t="n"/>
      <c r="C52" s="201" t="inlineStr">
        <is>
          <t>fc&gt;σmax</t>
        </is>
      </c>
      <c r="D52" s="202" t="n"/>
      <c r="E52" s="688">
        <f>IF(E51&gt;E50,"OK","NG")</f>
        <v/>
      </c>
      <c r="F52" s="689">
        <f>IF(F51&gt;F50,"OK","NG")</f>
        <v/>
      </c>
      <c r="G52" s="689">
        <f>IF(G51&gt;G50,"OK","NG")</f>
        <v/>
      </c>
      <c r="H52" s="689">
        <f>IF(H51&gt;H50,"OK","NG")</f>
        <v/>
      </c>
      <c r="I52" s="689">
        <f>IF(I51&gt;I50,"OK","NG")</f>
        <v/>
      </c>
      <c r="J52" s="689">
        <f>IF(J51&gt;J50,"OK","NG")</f>
        <v/>
      </c>
      <c r="K52" s="689">
        <f>IF(K51&gt;K50,"OK","NG")</f>
        <v/>
      </c>
      <c r="L52" s="689">
        <f>IF(L51&gt;L50,"OK","NG")</f>
        <v/>
      </c>
      <c r="M52" s="689">
        <f>IF(M51&gt;M50,"OK","NG")</f>
        <v/>
      </c>
      <c r="N52" s="689">
        <f>IF(N51&gt;N50,"OK","NG")</f>
        <v/>
      </c>
      <c r="O52" s="689">
        <f>IF(O51&gt;O50,"OK","NG")</f>
        <v/>
      </c>
      <c r="P52" s="689">
        <f>IF(P51&gt;P50,"OK","NG")</f>
        <v/>
      </c>
      <c r="Q52" s="689">
        <f>IF(Q51&gt;Q50,"OK","NG")</f>
        <v/>
      </c>
      <c r="R52" s="689">
        <f>IF(R51&gt;R50,"OK","NG")</f>
        <v/>
      </c>
      <c r="S52" s="689">
        <f>IF(S51&gt;S50,"OK","NG")</f>
        <v/>
      </c>
      <c r="T52" s="689">
        <f>IF(T51&gt;T50,"OK","NG")</f>
        <v/>
      </c>
      <c r="U52" s="689">
        <f>IF(U51&gt;U50,"OK","NG")</f>
        <v/>
      </c>
      <c r="V52" s="689">
        <f>IF(V51&gt;V50,"OK","NG")</f>
        <v/>
      </c>
      <c r="W52" s="689">
        <f>IF(W51&gt;W50,"OK","NG")</f>
        <v/>
      </c>
      <c r="X52" s="689">
        <f>IF(X51&gt;X50,"OK","NG")</f>
        <v/>
      </c>
      <c r="Y52" s="689">
        <f>IF(Y51&gt;Y50,"OK","NG")</f>
        <v/>
      </c>
      <c r="Z52" s="689">
        <f>IF(Z51&gt;Z50,"OK","NG")</f>
        <v/>
      </c>
      <c r="AA52" s="689">
        <f>IF(AA51&gt;AA50,"OK","NG")</f>
        <v/>
      </c>
      <c r="AB52" s="689">
        <f>IF(AB51&gt;AB50,"OK","NG")</f>
        <v/>
      </c>
      <c r="AC52" s="689">
        <f>IF(AC51&gt;AC50,"OK","NG")</f>
        <v/>
      </c>
      <c r="AD52" s="689">
        <f>IF(AD51&gt;AD50,"OK","NG")</f>
        <v/>
      </c>
      <c r="AE52" s="689">
        <f>IF(AE51&gt;AE50,"OK","NG")</f>
        <v/>
      </c>
      <c r="AF52" s="689">
        <f>IF(AF51&gt;AF50,"OK","NG")</f>
        <v/>
      </c>
      <c r="AG52" s="689">
        <f>IF(AG51&gt;AG50,"OK","NG")</f>
        <v/>
      </c>
      <c r="AH52" s="689">
        <f>IF(AH51&gt;AH50,"OK","NG")</f>
        <v/>
      </c>
      <c r="AI52" s="689">
        <f>IF(AI51&gt;AI50,"OK","NG")</f>
        <v/>
      </c>
      <c r="AJ52" s="689">
        <f>IF(AJ51&gt;AJ50,"OK","NG")</f>
        <v/>
      </c>
      <c r="AK52" s="689">
        <f>IF(AK51&gt;AK50,"OK","NG")</f>
        <v/>
      </c>
      <c r="AL52" s="689">
        <f>IF(AL51&gt;AL50,"OK","NG")</f>
        <v/>
      </c>
      <c r="AM52" s="689">
        <f>IF(AM51&gt;AM50,"OK","NG")</f>
        <v/>
      </c>
      <c r="AN52" s="689">
        <f>IF(AN51&gt;AN50,"OK","NG")</f>
        <v/>
      </c>
      <c r="AO52" s="689">
        <f>IF(AO51&gt;AO50,"OK","NG")</f>
        <v/>
      </c>
      <c r="AP52" s="689">
        <f>IF(AP51&gt;AP50,"OK","NG")</f>
        <v/>
      </c>
      <c r="AQ52" s="689">
        <f>IF(AQ51&gt;AQ50,"OK","NG")</f>
        <v/>
      </c>
    </row>
    <row r="53" ht="12.95" customHeight="1" s="160">
      <c r="B53" s="487" t="n"/>
      <c r="C53" s="201" t="inlineStr">
        <is>
          <t>σmin</t>
        </is>
      </c>
      <c r="D53" s="202" t="inlineStr">
        <is>
          <t>[kN/m2]</t>
        </is>
      </c>
      <c r="E53" s="686">
        <f>(E49/E56)-E48/(2*E39/E27)</f>
        <v/>
      </c>
      <c r="F53" s="687">
        <f>(F49/F56)-F48/(2*F39/F27)</f>
        <v/>
      </c>
      <c r="G53" s="687">
        <f>(G49/G56)-G48/(2*G39/G27)</f>
        <v/>
      </c>
      <c r="H53" s="687">
        <f>(H49/H56)-H48/(2*H39/H27)</f>
        <v/>
      </c>
      <c r="I53" s="687">
        <f>(I49/I56)-I48/(2*I39/I27)</f>
        <v/>
      </c>
      <c r="J53" s="687">
        <f>(J49/J56)-J48/(2*J39/J27)</f>
        <v/>
      </c>
      <c r="K53" s="687">
        <f>(K49/K56)-K48/(2*K39/K27)</f>
        <v/>
      </c>
      <c r="L53" s="687">
        <f>(L49/L56)-L48/(2*L39/L27)</f>
        <v/>
      </c>
      <c r="M53" s="687">
        <f>(M49/M56)-M48/(2*M39/M27)</f>
        <v/>
      </c>
      <c r="N53" s="687">
        <f>(N49/N56)-N48/(2*N39/N27)</f>
        <v/>
      </c>
      <c r="O53" s="687">
        <f>(O49/O56)-O48/(2*O39/O27)</f>
        <v/>
      </c>
      <c r="P53" s="687">
        <f>(P49/P56)-P48/(2*P39/P27)</f>
        <v/>
      </c>
      <c r="Q53" s="687">
        <f>(Q49/Q56)-Q48/(2*Q39/Q27)</f>
        <v/>
      </c>
      <c r="R53" s="687">
        <f>(R49/R56)-R48/(2*R39/R27)</f>
        <v/>
      </c>
      <c r="S53" s="687">
        <f>(S49/S56)-S48/(2*S39/S27)</f>
        <v/>
      </c>
      <c r="T53" s="687">
        <f>(T49/T56)-T48/(2*T39/T27)</f>
        <v/>
      </c>
      <c r="U53" s="687">
        <f>(U49/U56)-U48/(2*U39/U27)</f>
        <v/>
      </c>
      <c r="V53" s="687">
        <f>(V49/V56)-V48/(2*V39/V27)</f>
        <v/>
      </c>
      <c r="W53" s="687">
        <f>(W49/W56)-W48/(2*W39/W27)</f>
        <v/>
      </c>
      <c r="X53" s="687">
        <f>(X49/X56)-X48/(2*X39/X27)</f>
        <v/>
      </c>
      <c r="Y53" s="687">
        <f>(Y49/Y56)-Y48/(2*Y39/Y27)</f>
        <v/>
      </c>
      <c r="Z53" s="687">
        <f>(Z49/Z56)-Z48/(2*Z39/Z27)</f>
        <v/>
      </c>
      <c r="AA53" s="687">
        <f>(AA49/AA56)-AA48/(2*AA39/AA27)</f>
        <v/>
      </c>
      <c r="AB53" s="687">
        <f>(AB49/AB56)-AB48/(2*AB39/AB27)</f>
        <v/>
      </c>
      <c r="AC53" s="687">
        <f>(AC49/AC56)-AC48/(2*AC39/AC27)</f>
        <v/>
      </c>
      <c r="AD53" s="687">
        <f>(AD49/AD56)-AD48/(2*AD39/AD27)</f>
        <v/>
      </c>
      <c r="AE53" s="687">
        <f>(AE49/AE56)-AE48/(2*AE39/AE27)</f>
        <v/>
      </c>
      <c r="AF53" s="687">
        <f>(AF49/AF56)-AF48/(2*AF39/AF27)</f>
        <v/>
      </c>
      <c r="AG53" s="687">
        <f>(AG49/AG56)-AG48/(2*AG39/AG27)</f>
        <v/>
      </c>
      <c r="AH53" s="687">
        <f>(AH49/AH56)-AH48/(2*AH39/AH27)</f>
        <v/>
      </c>
      <c r="AI53" s="687">
        <f>(AI49/AI56)-AI48/(2*AI39/AI27)</f>
        <v/>
      </c>
      <c r="AJ53" s="687">
        <f>(AJ49/AJ56)-AJ48/(2*AJ39/AJ27)</f>
        <v/>
      </c>
      <c r="AK53" s="687">
        <f>(AK49/AK56)-AK48/(2*AK39/AK27)</f>
        <v/>
      </c>
      <c r="AL53" s="687">
        <f>(AL49/AL56)-AL48/(2*AL39/AL27)</f>
        <v/>
      </c>
      <c r="AM53" s="687">
        <f>(AM49/AM56)-AM48/(2*AM39/AM27)</f>
        <v/>
      </c>
      <c r="AN53" s="687">
        <f>(AN49/AN56)-AN48/(2*AN39/AN27)</f>
        <v/>
      </c>
      <c r="AO53" s="687">
        <f>(AO49/AO56)-AO48/(2*AO39/AO27)</f>
        <v/>
      </c>
      <c r="AP53" s="687">
        <f>(AP49/AP56)-AP48/(2*AP39/AP27)</f>
        <v/>
      </c>
      <c r="AQ53" s="687">
        <f>(AQ49/AQ56)-AQ48/(2*AQ39/AQ27)</f>
        <v/>
      </c>
    </row>
    <row r="54" ht="12.95" customHeight="1" s="160">
      <c r="B54" s="487" t="n"/>
      <c r="C54" s="201" t="inlineStr">
        <is>
          <t>ft</t>
        </is>
      </c>
      <c r="D54" s="202" t="inlineStr">
        <is>
          <t>[kN/m2]</t>
        </is>
      </c>
      <c r="E54" s="686">
        <f>-0.2*E51</f>
        <v/>
      </c>
      <c r="F54" s="687">
        <f>-0.2*F51</f>
        <v/>
      </c>
      <c r="G54" s="687">
        <f>-0.2*G51</f>
        <v/>
      </c>
      <c r="H54" s="687">
        <f>-0.2*H51</f>
        <v/>
      </c>
      <c r="I54" s="687">
        <f>-0.2*I51</f>
        <v/>
      </c>
      <c r="J54" s="687">
        <f>-0.2*J51</f>
        <v/>
      </c>
      <c r="K54" s="687">
        <f>-0.2*K51</f>
        <v/>
      </c>
      <c r="L54" s="687">
        <f>-0.2*L51</f>
        <v/>
      </c>
      <c r="M54" s="687">
        <f>-0.2*M51</f>
        <v/>
      </c>
      <c r="N54" s="687">
        <f>-0.2*N51</f>
        <v/>
      </c>
      <c r="O54" s="687">
        <f>-0.2*O51</f>
        <v/>
      </c>
      <c r="P54" s="687">
        <f>-0.2*P51</f>
        <v/>
      </c>
      <c r="Q54" s="687">
        <f>-0.2*Q51</f>
        <v/>
      </c>
      <c r="R54" s="687">
        <f>-0.2*R51</f>
        <v/>
      </c>
      <c r="S54" s="687">
        <f>-0.2*S51</f>
        <v/>
      </c>
      <c r="T54" s="687">
        <f>-0.2*T51</f>
        <v/>
      </c>
      <c r="U54" s="687">
        <f>-0.2*U51</f>
        <v/>
      </c>
      <c r="V54" s="687">
        <f>-0.2*V51</f>
        <v/>
      </c>
      <c r="W54" s="687">
        <f>-0.2*W51</f>
        <v/>
      </c>
      <c r="X54" s="687">
        <f>-0.2*X51</f>
        <v/>
      </c>
      <c r="Y54" s="687">
        <f>-0.2*Y51</f>
        <v/>
      </c>
      <c r="Z54" s="687">
        <f>-0.2*Z51</f>
        <v/>
      </c>
      <c r="AA54" s="687">
        <f>-0.2*AA51</f>
        <v/>
      </c>
      <c r="AB54" s="687">
        <f>-0.2*AB51</f>
        <v/>
      </c>
      <c r="AC54" s="687">
        <f>-0.2*AC51</f>
        <v/>
      </c>
      <c r="AD54" s="687">
        <f>-0.2*AD51</f>
        <v/>
      </c>
      <c r="AE54" s="687">
        <f>-0.2*AE51</f>
        <v/>
      </c>
      <c r="AF54" s="687">
        <f>-0.2*AF51</f>
        <v/>
      </c>
      <c r="AG54" s="687">
        <f>-0.2*AG51</f>
        <v/>
      </c>
      <c r="AH54" s="687">
        <f>-0.2*AH51</f>
        <v/>
      </c>
      <c r="AI54" s="687">
        <f>-0.2*AI51</f>
        <v/>
      </c>
      <c r="AJ54" s="687">
        <f>-0.2*AJ51</f>
        <v/>
      </c>
      <c r="AK54" s="687">
        <f>-0.2*AK51</f>
        <v/>
      </c>
      <c r="AL54" s="687">
        <f>-0.2*AL51</f>
        <v/>
      </c>
      <c r="AM54" s="687">
        <f>-0.2*AM51</f>
        <v/>
      </c>
      <c r="AN54" s="687">
        <f>-0.2*AN51</f>
        <v/>
      </c>
      <c r="AO54" s="687">
        <f>-0.2*AO51</f>
        <v/>
      </c>
      <c r="AP54" s="687">
        <f>-0.2*AP51</f>
        <v/>
      </c>
      <c r="AQ54" s="687">
        <f>-0.2*AQ51</f>
        <v/>
      </c>
    </row>
    <row r="55" ht="12.95" customHeight="1" s="160">
      <c r="B55" s="488" t="n"/>
      <c r="C55" s="204" t="inlineStr">
        <is>
          <t>ft&lt;σmin</t>
        </is>
      </c>
      <c r="D55" s="205" t="n"/>
      <c r="E55" s="690">
        <f>IF(E53&gt;E54,"OK","NG")</f>
        <v/>
      </c>
      <c r="F55" s="691">
        <f>IF(F53&gt;F54,"OK","NG")</f>
        <v/>
      </c>
      <c r="G55" s="691">
        <f>IF(G53&gt;G54,"OK","NG")</f>
        <v/>
      </c>
      <c r="H55" s="691">
        <f>IF(H53&gt;H54,"OK","NG")</f>
        <v/>
      </c>
      <c r="I55" s="691">
        <f>IF(I53&gt;I54,"OK","NG")</f>
        <v/>
      </c>
      <c r="J55" s="691">
        <f>IF(J53&gt;J54,"OK","NG")</f>
        <v/>
      </c>
      <c r="K55" s="691">
        <f>IF(K53&gt;K54,"OK","NG")</f>
        <v/>
      </c>
      <c r="L55" s="691">
        <f>IF(L53&gt;L54,"OK","NG")</f>
        <v/>
      </c>
      <c r="M55" s="691">
        <f>IF(M53&gt;M54,"OK","NG")</f>
        <v/>
      </c>
      <c r="N55" s="691">
        <f>IF(N53&gt;N54,"OK","NG")</f>
        <v/>
      </c>
      <c r="O55" s="691">
        <f>IF(O53&gt;O54,"OK","NG")</f>
        <v/>
      </c>
      <c r="P55" s="691">
        <f>IF(P53&gt;P54,"OK","NG")</f>
        <v/>
      </c>
      <c r="Q55" s="691">
        <f>IF(Q53&gt;Q54,"OK","NG")</f>
        <v/>
      </c>
      <c r="R55" s="691">
        <f>IF(R53&gt;R54,"OK","NG")</f>
        <v/>
      </c>
      <c r="S55" s="691">
        <f>IF(S53&gt;S54,"OK","NG")</f>
        <v/>
      </c>
      <c r="T55" s="691">
        <f>IF(T53&gt;T54,"OK","NG")</f>
        <v/>
      </c>
      <c r="U55" s="691">
        <f>IF(U53&gt;U54,"OK","NG")</f>
        <v/>
      </c>
      <c r="V55" s="691">
        <f>IF(V53&gt;V54,"OK","NG")</f>
        <v/>
      </c>
      <c r="W55" s="691">
        <f>IF(W53&gt;W54,"OK","NG")</f>
        <v/>
      </c>
      <c r="X55" s="691">
        <f>IF(X53&gt;X54,"OK","NG")</f>
        <v/>
      </c>
      <c r="Y55" s="691">
        <f>IF(Y53&gt;Y54,"OK","NG")</f>
        <v/>
      </c>
      <c r="Z55" s="691">
        <f>IF(Z53&gt;Z54,"OK","NG")</f>
        <v/>
      </c>
      <c r="AA55" s="691">
        <f>IF(AA53&gt;AA54,"OK","NG")</f>
        <v/>
      </c>
      <c r="AB55" s="691">
        <f>IF(AB53&gt;AB54,"OK","NG")</f>
        <v/>
      </c>
      <c r="AC55" s="691">
        <f>IF(AC53&gt;AC54,"OK","NG")</f>
        <v/>
      </c>
      <c r="AD55" s="691">
        <f>IF(AD53&gt;AD54,"OK","NG")</f>
        <v/>
      </c>
      <c r="AE55" s="691">
        <f>IF(AE53&gt;AE54,"OK","NG")</f>
        <v/>
      </c>
      <c r="AF55" s="691">
        <f>IF(AF53&gt;AF54,"OK","NG")</f>
        <v/>
      </c>
      <c r="AG55" s="691">
        <f>IF(AG53&gt;AG54,"OK","NG")</f>
        <v/>
      </c>
      <c r="AH55" s="691">
        <f>IF(AH53&gt;AH54,"OK","NG")</f>
        <v/>
      </c>
      <c r="AI55" s="691">
        <f>IF(AI53&gt;AI54,"OK","NG")</f>
        <v/>
      </c>
      <c r="AJ55" s="691">
        <f>IF(AJ53&gt;AJ54,"OK","NG")</f>
        <v/>
      </c>
      <c r="AK55" s="691">
        <f>IF(AK53&gt;AK54,"OK","NG")</f>
        <v/>
      </c>
      <c r="AL55" s="691">
        <f>IF(AL53&gt;AL54,"OK","NG")</f>
        <v/>
      </c>
      <c r="AM55" s="691">
        <f>IF(AM53&gt;AM54,"OK","NG")</f>
        <v/>
      </c>
      <c r="AN55" s="691">
        <f>IF(AN53&gt;AN54,"OK","NG")</f>
        <v/>
      </c>
      <c r="AO55" s="691">
        <f>IF(AO53&gt;AO54,"OK","NG")</f>
        <v/>
      </c>
      <c r="AP55" s="691">
        <f>IF(AP53&gt;AP54,"OK","NG")</f>
        <v/>
      </c>
      <c r="AQ55" s="691">
        <f>IF(AQ53&gt;AQ54,"OK","NG")</f>
        <v/>
      </c>
    </row>
    <row r="56" ht="12.95" customHeight="1" s="160">
      <c r="B56" s="498" t="inlineStr">
        <is>
          <t>せん断
応力度の
チェック</t>
        </is>
      </c>
      <c r="C56" s="199" t="inlineStr">
        <is>
          <t>Ap</t>
        </is>
      </c>
      <c r="D56" s="200" t="inlineStr">
        <is>
          <t>[m2]</t>
        </is>
      </c>
      <c r="E56" s="692">
        <f>(E26/2)^2*PI()</f>
        <v/>
      </c>
      <c r="F56" s="693">
        <f>(F26/2)^2*PI()</f>
        <v/>
      </c>
      <c r="G56" s="693">
        <f>(G26/2)^2*PI()</f>
        <v/>
      </c>
      <c r="H56" s="693">
        <f>(H26/2)^2*PI()</f>
        <v/>
      </c>
      <c r="I56" s="693">
        <f>(I26/2)^2*PI()</f>
        <v/>
      </c>
      <c r="J56" s="693">
        <f>(J26/2)^2*PI()</f>
        <v/>
      </c>
      <c r="K56" s="693">
        <f>(K26/2)^2*PI()</f>
        <v/>
      </c>
      <c r="L56" s="693">
        <f>(L26/2)^2*PI()</f>
        <v/>
      </c>
      <c r="M56" s="693">
        <f>(M26/2)^2*PI()</f>
        <v/>
      </c>
      <c r="N56" s="693">
        <f>(N26/2)^2*PI()</f>
        <v/>
      </c>
      <c r="O56" s="693">
        <f>(O26/2)^2*PI()</f>
        <v/>
      </c>
      <c r="P56" s="693">
        <f>(P26/2)^2*PI()</f>
        <v/>
      </c>
      <c r="Q56" s="693">
        <f>(Q26/2)^2*PI()</f>
        <v/>
      </c>
      <c r="R56" s="693">
        <f>(R26/2)^2*PI()</f>
        <v/>
      </c>
      <c r="S56" s="693">
        <f>(S26/2)^2*PI()</f>
        <v/>
      </c>
      <c r="T56" s="693">
        <f>(T26/2)^2*PI()</f>
        <v/>
      </c>
      <c r="U56" s="693">
        <f>(U26/2)^2*PI()</f>
        <v/>
      </c>
      <c r="V56" s="693">
        <f>(V26/2)^2*PI()</f>
        <v/>
      </c>
      <c r="W56" s="693">
        <f>(W26/2)^2*PI()</f>
        <v/>
      </c>
      <c r="X56" s="693">
        <f>(X26/2)^2*PI()</f>
        <v/>
      </c>
      <c r="Y56" s="693">
        <f>(Y26/2)^2*PI()</f>
        <v/>
      </c>
      <c r="Z56" s="693">
        <f>(Z26/2)^2*PI()</f>
        <v/>
      </c>
      <c r="AA56" s="693">
        <f>(AA26/2)^2*PI()</f>
        <v/>
      </c>
      <c r="AB56" s="693">
        <f>(AB26/2)^2*PI()</f>
        <v/>
      </c>
      <c r="AC56" s="693">
        <f>(AC26/2)^2*PI()</f>
        <v/>
      </c>
      <c r="AD56" s="693">
        <f>(AD26/2)^2*PI()</f>
        <v/>
      </c>
      <c r="AE56" s="693">
        <f>(AE26/2)^2*PI()</f>
        <v/>
      </c>
      <c r="AF56" s="693">
        <f>(AF26/2)^2*PI()</f>
        <v/>
      </c>
      <c r="AG56" s="693">
        <f>(AG26/2)^2*PI()</f>
        <v/>
      </c>
      <c r="AH56" s="693">
        <f>(AH26/2)^2*PI()</f>
        <v/>
      </c>
      <c r="AI56" s="693">
        <f>(AI26/2)^2*PI()</f>
        <v/>
      </c>
      <c r="AJ56" s="693">
        <f>(AJ26/2)^2*PI()</f>
        <v/>
      </c>
      <c r="AK56" s="693">
        <f>(AK26/2)^2*PI()</f>
        <v/>
      </c>
      <c r="AL56" s="693">
        <f>(AL26/2)^2*PI()</f>
        <v/>
      </c>
      <c r="AM56" s="693">
        <f>(AM26/2)^2*PI()</f>
        <v/>
      </c>
      <c r="AN56" s="693">
        <f>(AN26/2)^2*PI()</f>
        <v/>
      </c>
      <c r="AO56" s="693">
        <f>(AO26/2)^2*PI()</f>
        <v/>
      </c>
      <c r="AP56" s="693">
        <f>(AP26/2)^2*PI()</f>
        <v/>
      </c>
      <c r="AQ56" s="693">
        <f>(AQ26/2)^2*PI()</f>
        <v/>
      </c>
    </row>
    <row r="57" ht="12.95" customHeight="1" s="160">
      <c r="B57" s="487" t="n"/>
      <c r="C57" s="201" t="inlineStr">
        <is>
          <t>σn</t>
        </is>
      </c>
      <c r="D57" s="202" t="inlineStr">
        <is>
          <t>[kN/m2]</t>
        </is>
      </c>
      <c r="E57" s="686">
        <f>E20/E56</f>
        <v/>
      </c>
      <c r="F57" s="687">
        <f>F20/F56</f>
        <v/>
      </c>
      <c r="G57" s="687">
        <f>G20/G56</f>
        <v/>
      </c>
      <c r="H57" s="687">
        <f>H20/H56</f>
        <v/>
      </c>
      <c r="I57" s="687">
        <f>I20/I56</f>
        <v/>
      </c>
      <c r="J57" s="687">
        <f>J20/J56</f>
        <v/>
      </c>
      <c r="K57" s="687">
        <f>K20/K56</f>
        <v/>
      </c>
      <c r="L57" s="687">
        <f>L20/L56</f>
        <v/>
      </c>
      <c r="M57" s="687">
        <f>M20/M56</f>
        <v/>
      </c>
      <c r="N57" s="687">
        <f>N20/N56</f>
        <v/>
      </c>
      <c r="O57" s="687">
        <f>O20/O56</f>
        <v/>
      </c>
      <c r="P57" s="687">
        <f>P20/P56</f>
        <v/>
      </c>
      <c r="Q57" s="687">
        <f>Q20/Q56</f>
        <v/>
      </c>
      <c r="R57" s="687">
        <f>R20/R56</f>
        <v/>
      </c>
      <c r="S57" s="687">
        <f>S20/S56</f>
        <v/>
      </c>
      <c r="T57" s="687">
        <f>T20/T56</f>
        <v/>
      </c>
      <c r="U57" s="687">
        <f>U20/U56</f>
        <v/>
      </c>
      <c r="V57" s="687">
        <f>V20/V56</f>
        <v/>
      </c>
      <c r="W57" s="687">
        <f>W20/W56</f>
        <v/>
      </c>
      <c r="X57" s="687">
        <f>X20/X56</f>
        <v/>
      </c>
      <c r="Y57" s="687">
        <f>Y20/Y56</f>
        <v/>
      </c>
      <c r="Z57" s="687">
        <f>Z20/Z56</f>
        <v/>
      </c>
      <c r="AA57" s="687">
        <f>AA20/AA56</f>
        <v/>
      </c>
      <c r="AB57" s="687">
        <f>AB20/AB56</f>
        <v/>
      </c>
      <c r="AC57" s="687">
        <f>AC20/AC56</f>
        <v/>
      </c>
      <c r="AD57" s="687">
        <f>AD20/AD56</f>
        <v/>
      </c>
      <c r="AE57" s="687">
        <f>AE20/AE56</f>
        <v/>
      </c>
      <c r="AF57" s="687">
        <f>AF20/AF56</f>
        <v/>
      </c>
      <c r="AG57" s="687">
        <f>AG20/AG56</f>
        <v/>
      </c>
      <c r="AH57" s="687">
        <f>AH20/AH56</f>
        <v/>
      </c>
      <c r="AI57" s="687">
        <f>AI20/AI56</f>
        <v/>
      </c>
      <c r="AJ57" s="687">
        <f>AJ20/AJ56</f>
        <v/>
      </c>
      <c r="AK57" s="687">
        <f>AK20/AK56</f>
        <v/>
      </c>
      <c r="AL57" s="687">
        <f>AL20/AL56</f>
        <v/>
      </c>
      <c r="AM57" s="687">
        <f>AM20/AM56</f>
        <v/>
      </c>
      <c r="AN57" s="687">
        <f>AN20/AN56</f>
        <v/>
      </c>
      <c r="AO57" s="687">
        <f>AO20/AO56</f>
        <v/>
      </c>
      <c r="AP57" s="687">
        <f>AP20/AP56</f>
        <v/>
      </c>
      <c r="AQ57" s="687">
        <f>AQ20/AQ56</f>
        <v/>
      </c>
    </row>
    <row r="58" ht="12.95" customHeight="1" s="160">
      <c r="B58" s="487" t="n"/>
      <c r="C58" s="201" t="inlineStr">
        <is>
          <t>Fr</t>
        </is>
      </c>
      <c r="D58" s="202" t="inlineStr">
        <is>
          <t>[kN/m2]</t>
        </is>
      </c>
      <c r="E58" s="686">
        <f>MIN((0.3*E37+E57*TAN(30*PI()/180)),0.5*E37)</f>
        <v/>
      </c>
      <c r="F58" s="687">
        <f>MIN((0.3*F37+F57*TAN(30*PI()/180)),0.5*F37)</f>
        <v/>
      </c>
      <c r="G58" s="687">
        <f>MIN((0.3*G37+G57*TAN(30*PI()/180)),0.5*G37)</f>
        <v/>
      </c>
      <c r="H58" s="687">
        <f>MIN((0.3*H37+H57*TAN(30*PI()/180)),0.5*H37)</f>
        <v/>
      </c>
      <c r="I58" s="687">
        <f>MIN((0.3*I37+I57*TAN(30*PI()/180)),0.5*I37)</f>
        <v/>
      </c>
      <c r="J58" s="687">
        <f>MIN((0.3*J37+J57*TAN(30*PI()/180)),0.5*J37)</f>
        <v/>
      </c>
      <c r="K58" s="687">
        <f>MIN((0.3*K37+K57*TAN(30*PI()/180)),0.5*K37)</f>
        <v/>
      </c>
      <c r="L58" s="687">
        <f>MIN((0.3*L37+L57*TAN(30*PI()/180)),0.5*L37)</f>
        <v/>
      </c>
      <c r="M58" s="687">
        <f>MIN((0.3*M37+M57*TAN(30*PI()/180)),0.5*M37)</f>
        <v/>
      </c>
      <c r="N58" s="687">
        <f>MIN((0.3*N37+N57*TAN(30*PI()/180)),0.5*N37)</f>
        <v/>
      </c>
      <c r="O58" s="687">
        <f>MIN((0.3*O37+O57*TAN(30*PI()/180)),0.5*O37)</f>
        <v/>
      </c>
      <c r="P58" s="687">
        <f>MIN((0.3*P37+P57*TAN(30*PI()/180)),0.5*P37)</f>
        <v/>
      </c>
      <c r="Q58" s="687">
        <f>MIN((0.3*Q37+Q57*TAN(30*PI()/180)),0.5*Q37)</f>
        <v/>
      </c>
      <c r="R58" s="687">
        <f>MIN((0.3*R37+R57*TAN(30*PI()/180)),0.5*R37)</f>
        <v/>
      </c>
      <c r="S58" s="687">
        <f>MIN((0.3*S37+S57*TAN(30*PI()/180)),0.5*S37)</f>
        <v/>
      </c>
      <c r="T58" s="687">
        <f>MIN((0.3*T37+T57*TAN(30*PI()/180)),0.5*T37)</f>
        <v/>
      </c>
      <c r="U58" s="687">
        <f>MIN((0.3*U37+U57*TAN(30*PI()/180)),0.5*U37)</f>
        <v/>
      </c>
      <c r="V58" s="687">
        <f>MIN((0.3*V37+V57*TAN(30*PI()/180)),0.5*V37)</f>
        <v/>
      </c>
      <c r="W58" s="687">
        <f>MIN((0.3*W37+W57*TAN(30*PI()/180)),0.5*W37)</f>
        <v/>
      </c>
      <c r="X58" s="687">
        <f>MIN((0.3*X37+X57*TAN(30*PI()/180)),0.5*X37)</f>
        <v/>
      </c>
      <c r="Y58" s="687">
        <f>MIN((0.3*Y37+Y57*TAN(30*PI()/180)),0.5*Y37)</f>
        <v/>
      </c>
      <c r="Z58" s="687">
        <f>MIN((0.3*Z37+Z57*TAN(30*PI()/180)),0.5*Z37)</f>
        <v/>
      </c>
      <c r="AA58" s="687">
        <f>MIN((0.3*AA37+AA57*TAN(30*PI()/180)),0.5*AA37)</f>
        <v/>
      </c>
      <c r="AB58" s="687">
        <f>MIN((0.3*AB37+AB57*TAN(30*PI()/180)),0.5*AB37)</f>
        <v/>
      </c>
      <c r="AC58" s="687">
        <f>MIN((0.3*AC37+AC57*TAN(30*PI()/180)),0.5*AC37)</f>
        <v/>
      </c>
      <c r="AD58" s="687">
        <f>MIN((0.3*AD37+AD57*TAN(30*PI()/180)),0.5*AD37)</f>
        <v/>
      </c>
      <c r="AE58" s="687">
        <f>MIN((0.3*AE37+AE57*TAN(30*PI()/180)),0.5*AE37)</f>
        <v/>
      </c>
      <c r="AF58" s="687">
        <f>MIN((0.3*AF37+AF57*TAN(30*PI()/180)),0.5*AF37)</f>
        <v/>
      </c>
      <c r="AG58" s="687">
        <f>MIN((0.3*AG37+AG57*TAN(30*PI()/180)),0.5*AG37)</f>
        <v/>
      </c>
      <c r="AH58" s="687">
        <f>MIN((0.3*AH37+AH57*TAN(30*PI()/180)),0.5*AH37)</f>
        <v/>
      </c>
      <c r="AI58" s="687">
        <f>MIN((0.3*AI37+AI57*TAN(30*PI()/180)),0.5*AI37)</f>
        <v/>
      </c>
      <c r="AJ58" s="687">
        <f>MIN((0.3*AJ37+AJ57*TAN(30*PI()/180)),0.5*AJ37)</f>
        <v/>
      </c>
      <c r="AK58" s="687">
        <f>MIN((0.3*AK37+AK57*TAN(30*PI()/180)),0.5*AK37)</f>
        <v/>
      </c>
      <c r="AL58" s="687">
        <f>MIN((0.3*AL37+AL57*TAN(30*PI()/180)),0.5*AL37)</f>
        <v/>
      </c>
      <c r="AM58" s="687">
        <f>MIN((0.3*AM37+AM57*TAN(30*PI()/180)),0.5*AM37)</f>
        <v/>
      </c>
      <c r="AN58" s="687">
        <f>MIN((0.3*AN37+AN57*TAN(30*PI()/180)),0.5*AN37)</f>
        <v/>
      </c>
      <c r="AO58" s="687">
        <f>MIN((0.3*AO37+AO57*TAN(30*PI()/180)),0.5*AO37)</f>
        <v/>
      </c>
      <c r="AP58" s="687">
        <f>MIN((0.3*AP37+AP57*TAN(30*PI()/180)),0.5*AP37)</f>
        <v/>
      </c>
      <c r="AQ58" s="687">
        <f>MIN((0.3*AQ37+AQ57*TAN(30*PI()/180)),0.5*AQ37)</f>
        <v/>
      </c>
    </row>
    <row r="59" ht="12.95" customHeight="1" s="160">
      <c r="B59" s="487" t="n"/>
      <c r="C59" s="201" t="inlineStr">
        <is>
          <t>fr</t>
        </is>
      </c>
      <c r="D59" s="202" t="inlineStr">
        <is>
          <t>[kN/m2]</t>
        </is>
      </c>
      <c r="E59" s="686">
        <f>2/3*E58</f>
        <v/>
      </c>
      <c r="F59" s="687">
        <f>2/3*F58</f>
        <v/>
      </c>
      <c r="G59" s="687">
        <f>2/3*G58</f>
        <v/>
      </c>
      <c r="H59" s="687">
        <f>2/3*H58</f>
        <v/>
      </c>
      <c r="I59" s="687">
        <f>2/3*I58</f>
        <v/>
      </c>
      <c r="J59" s="687">
        <f>2/3*J58</f>
        <v/>
      </c>
      <c r="K59" s="687">
        <f>2/3*K58</f>
        <v/>
      </c>
      <c r="L59" s="687">
        <f>2/3*L58</f>
        <v/>
      </c>
      <c r="M59" s="687">
        <f>2/3*M58</f>
        <v/>
      </c>
      <c r="N59" s="687">
        <f>2/3*N58</f>
        <v/>
      </c>
      <c r="O59" s="687">
        <f>2/3*O58</f>
        <v/>
      </c>
      <c r="P59" s="687">
        <f>2/3*P58</f>
        <v/>
      </c>
      <c r="Q59" s="687">
        <f>2/3*Q58</f>
        <v/>
      </c>
      <c r="R59" s="687">
        <f>2/3*R58</f>
        <v/>
      </c>
      <c r="S59" s="687">
        <f>2/3*S58</f>
        <v/>
      </c>
      <c r="T59" s="687">
        <f>2/3*T58</f>
        <v/>
      </c>
      <c r="U59" s="687">
        <f>2/3*U58</f>
        <v/>
      </c>
      <c r="V59" s="687">
        <f>2/3*V58</f>
        <v/>
      </c>
      <c r="W59" s="687">
        <f>2/3*W58</f>
        <v/>
      </c>
      <c r="X59" s="687">
        <f>2/3*X58</f>
        <v/>
      </c>
      <c r="Y59" s="687">
        <f>2/3*Y58</f>
        <v/>
      </c>
      <c r="Z59" s="687">
        <f>2/3*Z58</f>
        <v/>
      </c>
      <c r="AA59" s="687">
        <f>2/3*AA58</f>
        <v/>
      </c>
      <c r="AB59" s="687">
        <f>2/3*AB58</f>
        <v/>
      </c>
      <c r="AC59" s="687">
        <f>2/3*AC58</f>
        <v/>
      </c>
      <c r="AD59" s="687">
        <f>2/3*AD58</f>
        <v/>
      </c>
      <c r="AE59" s="687">
        <f>2/3*AE58</f>
        <v/>
      </c>
      <c r="AF59" s="687">
        <f>2/3*AF58</f>
        <v/>
      </c>
      <c r="AG59" s="687">
        <f>2/3*AG58</f>
        <v/>
      </c>
      <c r="AH59" s="687">
        <f>2/3*AH58</f>
        <v/>
      </c>
      <c r="AI59" s="687">
        <f>2/3*AI58</f>
        <v/>
      </c>
      <c r="AJ59" s="687">
        <f>2/3*AJ58</f>
        <v/>
      </c>
      <c r="AK59" s="687">
        <f>2/3*AK58</f>
        <v/>
      </c>
      <c r="AL59" s="687">
        <f>2/3*AL58</f>
        <v/>
      </c>
      <c r="AM59" s="687">
        <f>2/3*AM58</f>
        <v/>
      </c>
      <c r="AN59" s="687">
        <f>2/3*AN58</f>
        <v/>
      </c>
      <c r="AO59" s="687">
        <f>2/3*AO58</f>
        <v/>
      </c>
      <c r="AP59" s="687">
        <f>2/3*AP58</f>
        <v/>
      </c>
      <c r="AQ59" s="687">
        <f>2/3*AQ58</f>
        <v/>
      </c>
    </row>
    <row r="60" ht="12.95" customHeight="1" s="160">
      <c r="B60" s="487" t="n"/>
      <c r="C60" s="201" t="inlineStr">
        <is>
          <t>τmax</t>
        </is>
      </c>
      <c r="D60" s="202" t="inlineStr">
        <is>
          <t>[kN/m2]</t>
        </is>
      </c>
      <c r="E60" s="686">
        <f>4/3*(E20/E56)</f>
        <v/>
      </c>
      <c r="F60" s="687">
        <f>4/3*(F20/F56)</f>
        <v/>
      </c>
      <c r="G60" s="687">
        <f>4/3*(G20/G56)</f>
        <v/>
      </c>
      <c r="H60" s="687">
        <f>4/3*(H20/H56)</f>
        <v/>
      </c>
      <c r="I60" s="687">
        <f>4/3*(I20/I56)</f>
        <v/>
      </c>
      <c r="J60" s="687">
        <f>4/3*(J20/J56)</f>
        <v/>
      </c>
      <c r="K60" s="687">
        <f>4/3*(K20/K56)</f>
        <v/>
      </c>
      <c r="L60" s="687">
        <f>4/3*(L20/L56)</f>
        <v/>
      </c>
      <c r="M60" s="687">
        <f>4/3*(M20/M56)</f>
        <v/>
      </c>
      <c r="N60" s="687">
        <f>4/3*(N20/N56)</f>
        <v/>
      </c>
      <c r="O60" s="687">
        <f>4/3*(O20/O56)</f>
        <v/>
      </c>
      <c r="P60" s="687">
        <f>4/3*(P20/P56)</f>
        <v/>
      </c>
      <c r="Q60" s="687">
        <f>4/3*(Q20/Q56)</f>
        <v/>
      </c>
      <c r="R60" s="687">
        <f>4/3*(R20/R56)</f>
        <v/>
      </c>
      <c r="S60" s="687">
        <f>4/3*(S20/S56)</f>
        <v/>
      </c>
      <c r="T60" s="687">
        <f>4/3*(T20/T56)</f>
        <v/>
      </c>
      <c r="U60" s="687">
        <f>4/3*(U20/U56)</f>
        <v/>
      </c>
      <c r="V60" s="687">
        <f>4/3*(V20/V56)</f>
        <v/>
      </c>
      <c r="W60" s="687">
        <f>4/3*(W20/W56)</f>
        <v/>
      </c>
      <c r="X60" s="687">
        <f>4/3*(X20/X56)</f>
        <v/>
      </c>
      <c r="Y60" s="687">
        <f>4/3*(Y20/Y56)</f>
        <v/>
      </c>
      <c r="Z60" s="687">
        <f>4/3*(Z20/Z56)</f>
        <v/>
      </c>
      <c r="AA60" s="687">
        <f>4/3*(AA20/AA56)</f>
        <v/>
      </c>
      <c r="AB60" s="687">
        <f>4/3*(AB20/AB56)</f>
        <v/>
      </c>
      <c r="AC60" s="687">
        <f>4/3*(AC20/AC56)</f>
        <v/>
      </c>
      <c r="AD60" s="687">
        <f>4/3*(AD20/AD56)</f>
        <v/>
      </c>
      <c r="AE60" s="687">
        <f>4/3*(AE20/AE56)</f>
        <v/>
      </c>
      <c r="AF60" s="687">
        <f>4/3*(AF20/AF56)</f>
        <v/>
      </c>
      <c r="AG60" s="687">
        <f>4/3*(AG20/AG56)</f>
        <v/>
      </c>
      <c r="AH60" s="687">
        <f>4/3*(AH20/AH56)</f>
        <v/>
      </c>
      <c r="AI60" s="687">
        <f>4/3*(AI20/AI56)</f>
        <v/>
      </c>
      <c r="AJ60" s="687">
        <f>4/3*(AJ20/AJ56)</f>
        <v/>
      </c>
      <c r="AK60" s="687">
        <f>4/3*(AK20/AK56)</f>
        <v/>
      </c>
      <c r="AL60" s="687">
        <f>4/3*(AL20/AL56)</f>
        <v/>
      </c>
      <c r="AM60" s="687">
        <f>4/3*(AM20/AM56)</f>
        <v/>
      </c>
      <c r="AN60" s="687">
        <f>4/3*(AN20/AN56)</f>
        <v/>
      </c>
      <c r="AO60" s="687">
        <f>4/3*(AO20/AO56)</f>
        <v/>
      </c>
      <c r="AP60" s="687">
        <f>4/3*(AP20/AP56)</f>
        <v/>
      </c>
      <c r="AQ60" s="687">
        <f>4/3*(AQ20/AQ56)</f>
        <v/>
      </c>
    </row>
    <row r="61" ht="12.95" customHeight="1" s="160">
      <c r="B61" s="488" t="n"/>
      <c r="C61" s="204" t="inlineStr">
        <is>
          <t>fr&gt;τmax</t>
        </is>
      </c>
      <c r="D61" s="205" t="n"/>
      <c r="E61" s="690">
        <f>IF(E59&gt;E60,"OK","NG")</f>
        <v/>
      </c>
      <c r="F61" s="691">
        <f>IF(F59&gt;F60,"OK","NG")</f>
        <v/>
      </c>
      <c r="G61" s="691">
        <f>IF(G59&gt;G60,"OK","NG")</f>
        <v/>
      </c>
      <c r="H61" s="691">
        <f>IF(H59&gt;H60,"OK","NG")</f>
        <v/>
      </c>
      <c r="I61" s="691">
        <f>IF(I59&gt;I60,"OK","NG")</f>
        <v/>
      </c>
      <c r="J61" s="691">
        <f>IF(J59&gt;J60,"OK","NG")</f>
        <v/>
      </c>
      <c r="K61" s="691">
        <f>IF(K59&gt;K60,"OK","NG")</f>
        <v/>
      </c>
      <c r="L61" s="691">
        <f>IF(L59&gt;L60,"OK","NG")</f>
        <v/>
      </c>
      <c r="M61" s="691">
        <f>IF(M59&gt;M60,"OK","NG")</f>
        <v/>
      </c>
      <c r="N61" s="691">
        <f>IF(N59&gt;N60,"OK","NG")</f>
        <v/>
      </c>
      <c r="O61" s="691">
        <f>IF(O59&gt;O60,"OK","NG")</f>
        <v/>
      </c>
      <c r="P61" s="691">
        <f>IF(P59&gt;P60,"OK","NG")</f>
        <v/>
      </c>
      <c r="Q61" s="691">
        <f>IF(Q59&gt;Q60,"OK","NG")</f>
        <v/>
      </c>
      <c r="R61" s="691">
        <f>IF(R59&gt;R60,"OK","NG")</f>
        <v/>
      </c>
      <c r="S61" s="691">
        <f>IF(S59&gt;S60,"OK","NG")</f>
        <v/>
      </c>
      <c r="T61" s="691">
        <f>IF(T59&gt;T60,"OK","NG")</f>
        <v/>
      </c>
      <c r="U61" s="691">
        <f>IF(U59&gt;U60,"OK","NG")</f>
        <v/>
      </c>
      <c r="V61" s="691">
        <f>IF(V59&gt;V60,"OK","NG")</f>
        <v/>
      </c>
      <c r="W61" s="691">
        <f>IF(W59&gt;W60,"OK","NG")</f>
        <v/>
      </c>
      <c r="X61" s="691">
        <f>IF(X59&gt;X60,"OK","NG")</f>
        <v/>
      </c>
      <c r="Y61" s="691">
        <f>IF(Y59&gt;Y60,"OK","NG")</f>
        <v/>
      </c>
      <c r="Z61" s="691">
        <f>IF(Z59&gt;Z60,"OK","NG")</f>
        <v/>
      </c>
      <c r="AA61" s="691">
        <f>IF(AA59&gt;AA60,"OK","NG")</f>
        <v/>
      </c>
      <c r="AB61" s="691">
        <f>IF(AB59&gt;AB60,"OK","NG")</f>
        <v/>
      </c>
      <c r="AC61" s="691">
        <f>IF(AC59&gt;AC60,"OK","NG")</f>
        <v/>
      </c>
      <c r="AD61" s="691">
        <f>IF(AD59&gt;AD60,"OK","NG")</f>
        <v/>
      </c>
      <c r="AE61" s="691">
        <f>IF(AE59&gt;AE60,"OK","NG")</f>
        <v/>
      </c>
      <c r="AF61" s="691">
        <f>IF(AF59&gt;AF60,"OK","NG")</f>
        <v/>
      </c>
      <c r="AG61" s="691">
        <f>IF(AG59&gt;AG60,"OK","NG")</f>
        <v/>
      </c>
      <c r="AH61" s="691">
        <f>IF(AH59&gt;AH60,"OK","NG")</f>
        <v/>
      </c>
      <c r="AI61" s="691">
        <f>IF(AI59&gt;AI60,"OK","NG")</f>
        <v/>
      </c>
      <c r="AJ61" s="691">
        <f>IF(AJ59&gt;AJ60,"OK","NG")</f>
        <v/>
      </c>
      <c r="AK61" s="691">
        <f>IF(AK59&gt;AK60,"OK","NG")</f>
        <v/>
      </c>
      <c r="AL61" s="691">
        <f>IF(AL59&gt;AL60,"OK","NG")</f>
        <v/>
      </c>
      <c r="AM61" s="691">
        <f>IF(AM59&gt;AM60,"OK","NG")</f>
        <v/>
      </c>
      <c r="AN61" s="691">
        <f>IF(AN59&gt;AN60,"OK","NG")</f>
        <v/>
      </c>
      <c r="AO61" s="691">
        <f>IF(AO59&gt;AO60,"OK","NG")</f>
        <v/>
      </c>
      <c r="AP61" s="691">
        <f>IF(AP59&gt;AP60,"OK","NG")</f>
        <v/>
      </c>
      <c r="AQ61" s="691">
        <f>IF(AQ59&gt;AQ60,"OK","NG")</f>
        <v/>
      </c>
    </row>
    <row r="62" ht="12" customHeight="1" s="160"/>
    <row r="63" ht="12" customHeight="1" s="160"/>
    <row r="64" ht="12" customHeight="1" s="160"/>
    <row r="65" ht="12" customHeight="1" s="160"/>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7" right="0.7" top="0.75" bottom="0.75" header="0.3" footer="0.3"/>
  <pageSetup orientation="portrait" paperSize="9" fitToWidth="2" blackAndWhite="1"/>
</worksheet>
</file>

<file path=xl/worksheets/sheet5.xml><?xml version="1.0" encoding="utf-8"?>
<worksheet xmlns="http://schemas.openxmlformats.org/spreadsheetml/2006/main">
  <sheetPr>
    <outlinePr summaryBelow="1" summaryRight="1"/>
    <pageSetUpPr/>
  </sheetPr>
  <dimension ref="B1:AS61"/>
  <sheetViews>
    <sheetView zoomScale="85" zoomScaleNormal="85" zoomScaleSheetLayoutView="100" workbookViewId="0">
      <selection activeCell="E38" sqref="E38"/>
    </sheetView>
  </sheetViews>
  <sheetFormatPr baseColWidth="8" defaultRowHeight="14.25"/>
  <cols>
    <col width="4.625" customWidth="1" style="206" min="1" max="1"/>
    <col width="9.625" customWidth="1" style="206" min="2" max="43"/>
    <col width="9" customWidth="1" style="206" min="44" max="44"/>
    <col width="9" customWidth="1" style="206" min="45" max="16384"/>
  </cols>
  <sheetData>
    <row r="1" ht="12.95" customHeight="1" s="160">
      <c r="B1" s="206" t="inlineStr">
        <is>
          <t>(8) 改良地盤の水平支持力の検討結果</t>
        </is>
      </c>
    </row>
    <row r="2" ht="12.95" customHeight="1" s="160"/>
    <row r="3" ht="12.95" customHeight="1" s="160">
      <c r="C3" s="185" t="inlineStr">
        <is>
          <t>Q(上部地震力）：</t>
        </is>
      </c>
      <c r="D3" s="651" t="n">
        <v>2643.6</v>
      </c>
      <c r="E3" s="206" t="inlineStr">
        <is>
          <t>kN　（一貫計算ヨリ）</t>
        </is>
      </c>
      <c r="G3" s="185" t="inlineStr">
        <is>
          <t>K=</t>
        </is>
      </c>
      <c r="H3" s="652" t="n">
        <v>0.1</v>
      </c>
      <c r="I3" s="653" t="n"/>
    </row>
    <row r="4" ht="12.95" customHeight="1" s="160">
      <c r="C4" s="185" t="inlineStr">
        <is>
          <t>Qｆ(下部地震力）：</t>
        </is>
      </c>
      <c r="D4" s="651">
        <f>I3</f>
        <v/>
      </c>
      <c r="E4" s="206" t="inlineStr">
        <is>
          <t>kN</t>
        </is>
      </c>
      <c r="G4" s="185" t="inlineStr">
        <is>
          <t>Z=</t>
        </is>
      </c>
      <c r="H4" s="652" t="n">
        <v>0.8</v>
      </c>
      <c r="I4" s="186" t="n"/>
    </row>
    <row r="5" ht="12.95" customHeight="1" s="160">
      <c r="C5" s="185" t="inlineStr">
        <is>
          <t>ΣQ（作用地震力）：</t>
        </is>
      </c>
      <c r="D5" s="654">
        <f>SUM(D3:D4)</f>
        <v/>
      </c>
      <c r="E5" s="206" t="inlineStr">
        <is>
          <t>kN</t>
        </is>
      </c>
      <c r="G5" s="185" t="inlineStr">
        <is>
          <t>W1=</t>
        </is>
      </c>
      <c r="H5" s="652" t="n">
        <v>12782.7</v>
      </c>
      <c r="I5" s="186" t="inlineStr">
        <is>
          <t>kN</t>
        </is>
      </c>
    </row>
    <row r="6" ht="12.95" customHeight="1" s="160">
      <c r="G6" s="185" t="inlineStr">
        <is>
          <t>Qf=K*Z*W1=</t>
        </is>
      </c>
      <c r="H6" s="655">
        <f>H3*H4*H5</f>
        <v/>
      </c>
      <c r="I6" s="187" t="inlineStr">
        <is>
          <t>kN</t>
        </is>
      </c>
    </row>
    <row r="7" ht="12.95" customHeight="1" s="160"/>
    <row r="8" ht="12.95" customFormat="1" customHeight="1" s="203">
      <c r="B8" s="499" t="inlineStr">
        <is>
          <t>基礎符号</t>
        </is>
      </c>
      <c r="C8" s="491" t="n"/>
      <c r="D8" s="188" t="n"/>
      <c r="E8" s="189" t="inlineStr">
        <is>
          <t>F3</t>
        </is>
      </c>
      <c r="F8" s="190" t="inlineStr">
        <is>
          <t>F3</t>
        </is>
      </c>
      <c r="G8" s="190" t="inlineStr">
        <is>
          <t>F2</t>
        </is>
      </c>
      <c r="H8" s="190" t="inlineStr">
        <is>
          <t>F4</t>
        </is>
      </c>
      <c r="I8" s="190" t="inlineStr">
        <is>
          <t>F6</t>
        </is>
      </c>
      <c r="J8" s="191" t="inlineStr">
        <is>
          <t>F4</t>
        </is>
      </c>
      <c r="K8" s="203" t="inlineStr">
        <is>
          <t>F4</t>
        </is>
      </c>
      <c r="L8" s="203" t="inlineStr">
        <is>
          <t>F6</t>
        </is>
      </c>
      <c r="M8" s="203" t="inlineStr">
        <is>
          <t>F4</t>
        </is>
      </c>
      <c r="N8" s="203" t="inlineStr">
        <is>
          <t>F4</t>
        </is>
      </c>
      <c r="O8" s="203" t="inlineStr">
        <is>
          <t>F6</t>
        </is>
      </c>
      <c r="P8" s="203" t="inlineStr">
        <is>
          <t>F4</t>
        </is>
      </c>
      <c r="Q8" s="203" t="inlineStr">
        <is>
          <t>F4</t>
        </is>
      </c>
      <c r="R8" s="203" t="inlineStr">
        <is>
          <t>F6</t>
        </is>
      </c>
      <c r="S8" s="203" t="inlineStr">
        <is>
          <t>F4</t>
        </is>
      </c>
      <c r="T8" s="203" t="inlineStr">
        <is>
          <t>F3</t>
        </is>
      </c>
      <c r="U8" s="203" t="inlineStr">
        <is>
          <t>F4</t>
        </is>
      </c>
      <c r="V8" s="203" t="inlineStr">
        <is>
          <t>F3</t>
        </is>
      </c>
      <c r="W8" s="203" t="inlineStr">
        <is>
          <t>F3</t>
        </is>
      </c>
      <c r="X8" s="203" t="inlineStr">
        <is>
          <t>F4</t>
        </is>
      </c>
      <c r="Y8" s="203" t="inlineStr">
        <is>
          <t>F6</t>
        </is>
      </c>
      <c r="Z8" s="203" t="inlineStr">
        <is>
          <t>F4</t>
        </is>
      </c>
      <c r="AA8" s="203" t="inlineStr">
        <is>
          <t>F6</t>
        </is>
      </c>
      <c r="AB8" s="203" t="inlineStr">
        <is>
          <t>F4</t>
        </is>
      </c>
      <c r="AC8" s="203" t="inlineStr">
        <is>
          <t>F4</t>
        </is>
      </c>
      <c r="AD8" s="203" t="inlineStr">
        <is>
          <t>F6</t>
        </is>
      </c>
      <c r="AE8" s="203" t="inlineStr">
        <is>
          <t>F6</t>
        </is>
      </c>
      <c r="AF8" s="203" t="inlineStr">
        <is>
          <t>F6</t>
        </is>
      </c>
      <c r="AG8" s="203" t="inlineStr">
        <is>
          <t>F6</t>
        </is>
      </c>
      <c r="AH8" s="203" t="inlineStr">
        <is>
          <t>F3</t>
        </is>
      </c>
      <c r="AI8" s="203" t="inlineStr">
        <is>
          <t>F3</t>
        </is>
      </c>
      <c r="AJ8" s="203" t="inlineStr">
        <is>
          <t>F4</t>
        </is>
      </c>
      <c r="AK8" s="203" t="inlineStr">
        <is>
          <t>F3</t>
        </is>
      </c>
      <c r="AL8" s="203" t="inlineStr">
        <is>
          <t>F3</t>
        </is>
      </c>
      <c r="AM8" s="203" t="inlineStr">
        <is>
          <t>F4</t>
        </is>
      </c>
      <c r="AN8" s="203" t="inlineStr">
        <is>
          <t>F4</t>
        </is>
      </c>
      <c r="AO8" s="203" t="inlineStr">
        <is>
          <t>F3</t>
        </is>
      </c>
      <c r="AP8" s="203" t="inlineStr">
        <is>
          <t>F3</t>
        </is>
      </c>
      <c r="AQ8" s="203" t="inlineStr">
        <is>
          <t>F2</t>
        </is>
      </c>
    </row>
    <row r="9" ht="12.95" customFormat="1" customHeight="1" s="203">
      <c r="B9" s="500" t="inlineStr">
        <is>
          <t>X通り</t>
        </is>
      </c>
      <c r="C9" s="479" t="n"/>
      <c r="D9" s="192" t="n"/>
      <c r="E9" s="192" t="inlineStr">
        <is>
          <t>7</t>
        </is>
      </c>
      <c r="F9" s="193" t="inlineStr">
        <is>
          <t>8</t>
        </is>
      </c>
      <c r="G9" s="193" t="inlineStr">
        <is>
          <t>9</t>
        </is>
      </c>
      <c r="H9" s="193" t="inlineStr">
        <is>
          <t>7</t>
        </is>
      </c>
      <c r="I9" s="193" t="inlineStr">
        <is>
          <t>8</t>
        </is>
      </c>
      <c r="J9" s="194" t="inlineStr">
        <is>
          <t>9</t>
        </is>
      </c>
      <c r="K9" s="203" t="inlineStr">
        <is>
          <t>7</t>
        </is>
      </c>
      <c r="L9" s="203" t="inlineStr">
        <is>
          <t>8</t>
        </is>
      </c>
      <c r="M9" s="203" t="inlineStr">
        <is>
          <t>9</t>
        </is>
      </c>
      <c r="N9" s="203" t="inlineStr">
        <is>
          <t>7</t>
        </is>
      </c>
      <c r="O9" s="203" t="inlineStr">
        <is>
          <t>8</t>
        </is>
      </c>
      <c r="P9" s="203" t="inlineStr">
        <is>
          <t>9</t>
        </is>
      </c>
      <c r="Q9" s="203" t="inlineStr">
        <is>
          <t>7</t>
        </is>
      </c>
      <c r="R9" s="203" t="inlineStr">
        <is>
          <t>8</t>
        </is>
      </c>
      <c r="S9" s="203" t="inlineStr">
        <is>
          <t>9</t>
        </is>
      </c>
      <c r="T9" s="203" t="inlineStr">
        <is>
          <t>1</t>
        </is>
      </c>
      <c r="U9" s="203" t="inlineStr">
        <is>
          <t>2</t>
        </is>
      </c>
      <c r="V9" s="203" t="inlineStr">
        <is>
          <t>3</t>
        </is>
      </c>
      <c r="W9" s="203" t="inlineStr">
        <is>
          <t>4</t>
        </is>
      </c>
      <c r="X9" s="203" t="inlineStr">
        <is>
          <t>5</t>
        </is>
      </c>
      <c r="Y9" s="203" t="inlineStr">
        <is>
          <t>6</t>
        </is>
      </c>
      <c r="Z9" s="203" t="inlineStr">
        <is>
          <t>1</t>
        </is>
      </c>
      <c r="AA9" s="203" t="inlineStr">
        <is>
          <t>2</t>
        </is>
      </c>
      <c r="AB9" s="203" t="inlineStr">
        <is>
          <t>3</t>
        </is>
      </c>
      <c r="AC9" s="203" t="inlineStr">
        <is>
          <t>4</t>
        </is>
      </c>
      <c r="AD9" s="203" t="inlineStr">
        <is>
          <t>5</t>
        </is>
      </c>
      <c r="AE9" s="203" t="inlineStr">
        <is>
          <t>6</t>
        </is>
      </c>
      <c r="AF9" s="203" t="inlineStr">
        <is>
          <t>7</t>
        </is>
      </c>
      <c r="AG9" s="203" t="inlineStr">
        <is>
          <t>8</t>
        </is>
      </c>
      <c r="AH9" s="203" t="inlineStr">
        <is>
          <t>9</t>
        </is>
      </c>
      <c r="AI9" s="203" t="inlineStr">
        <is>
          <t>1</t>
        </is>
      </c>
      <c r="AJ9" s="203" t="inlineStr">
        <is>
          <t>2</t>
        </is>
      </c>
      <c r="AK9" s="203" t="inlineStr">
        <is>
          <t>3</t>
        </is>
      </c>
      <c r="AL9" s="203" t="inlineStr">
        <is>
          <t>4</t>
        </is>
      </c>
      <c r="AM9" s="203" t="inlineStr">
        <is>
          <t>5</t>
        </is>
      </c>
      <c r="AN9" s="203" t="inlineStr">
        <is>
          <t>6</t>
        </is>
      </c>
      <c r="AO9" s="203" t="inlineStr">
        <is>
          <t>7</t>
        </is>
      </c>
      <c r="AP9" s="203" t="inlineStr">
        <is>
          <t>8</t>
        </is>
      </c>
      <c r="AQ9" s="203" t="inlineStr">
        <is>
          <t>9</t>
        </is>
      </c>
    </row>
    <row r="10" ht="12.95" customFormat="1" customHeight="1" s="203">
      <c r="B10" s="500" t="inlineStr">
        <is>
          <t>Y通り</t>
        </is>
      </c>
      <c r="C10" s="479" t="n"/>
      <c r="D10" s="195" t="n"/>
      <c r="E10" s="196" t="inlineStr">
        <is>
          <t>A</t>
        </is>
      </c>
      <c r="F10" s="197" t="inlineStr">
        <is>
          <t>A</t>
        </is>
      </c>
      <c r="G10" s="197" t="inlineStr">
        <is>
          <t>A</t>
        </is>
      </c>
      <c r="H10" s="197" t="inlineStr">
        <is>
          <t>B</t>
        </is>
      </c>
      <c r="I10" s="197" t="inlineStr">
        <is>
          <t>B</t>
        </is>
      </c>
      <c r="J10" s="198" t="inlineStr">
        <is>
          <t>B</t>
        </is>
      </c>
      <c r="K10" s="203" t="inlineStr">
        <is>
          <t>C</t>
        </is>
      </c>
      <c r="L10" s="203" t="inlineStr">
        <is>
          <t>C</t>
        </is>
      </c>
      <c r="M10" s="203" t="inlineStr">
        <is>
          <t>C</t>
        </is>
      </c>
      <c r="N10" s="203" t="inlineStr">
        <is>
          <t>D</t>
        </is>
      </c>
      <c r="O10" s="203" t="inlineStr">
        <is>
          <t>D</t>
        </is>
      </c>
      <c r="P10" s="203" t="inlineStr">
        <is>
          <t>D</t>
        </is>
      </c>
      <c r="Q10" s="203" t="inlineStr">
        <is>
          <t>E</t>
        </is>
      </c>
      <c r="R10" s="203" t="inlineStr">
        <is>
          <t>E</t>
        </is>
      </c>
      <c r="S10" s="203" t="inlineStr">
        <is>
          <t>E</t>
        </is>
      </c>
      <c r="T10" s="203" t="inlineStr">
        <is>
          <t>F</t>
        </is>
      </c>
      <c r="U10" s="203" t="inlineStr">
        <is>
          <t>F</t>
        </is>
      </c>
      <c r="V10" s="203" t="inlineStr">
        <is>
          <t>F</t>
        </is>
      </c>
      <c r="W10" s="203" t="inlineStr">
        <is>
          <t>F</t>
        </is>
      </c>
      <c r="X10" s="203" t="inlineStr">
        <is>
          <t>F</t>
        </is>
      </c>
      <c r="Y10" s="203" t="inlineStr">
        <is>
          <t>F</t>
        </is>
      </c>
      <c r="Z10" s="203" t="inlineStr">
        <is>
          <t>G</t>
        </is>
      </c>
      <c r="AA10" s="203" t="inlineStr">
        <is>
          <t>G</t>
        </is>
      </c>
      <c r="AB10" s="203" t="inlineStr">
        <is>
          <t>G</t>
        </is>
      </c>
      <c r="AC10" s="203" t="inlineStr">
        <is>
          <t>G</t>
        </is>
      </c>
      <c r="AD10" s="203" t="inlineStr">
        <is>
          <t>G</t>
        </is>
      </c>
      <c r="AE10" s="203" t="inlineStr">
        <is>
          <t>G</t>
        </is>
      </c>
      <c r="AF10" s="203" t="inlineStr">
        <is>
          <t>G</t>
        </is>
      </c>
      <c r="AG10" s="203" t="inlineStr">
        <is>
          <t>G</t>
        </is>
      </c>
      <c r="AH10" s="203" t="inlineStr">
        <is>
          <t>G</t>
        </is>
      </c>
      <c r="AI10" s="203" t="inlineStr">
        <is>
          <t>H</t>
        </is>
      </c>
      <c r="AJ10" s="203" t="inlineStr">
        <is>
          <t>H</t>
        </is>
      </c>
      <c r="AK10" s="203" t="inlineStr">
        <is>
          <t>H</t>
        </is>
      </c>
      <c r="AL10" s="203" t="inlineStr">
        <is>
          <t>H</t>
        </is>
      </c>
      <c r="AM10" s="203" t="inlineStr">
        <is>
          <t>H</t>
        </is>
      </c>
      <c r="AN10" s="203" t="inlineStr">
        <is>
          <t>H</t>
        </is>
      </c>
      <c r="AO10" s="203" t="inlineStr">
        <is>
          <t>H</t>
        </is>
      </c>
      <c r="AP10" s="203" t="inlineStr">
        <is>
          <t>H</t>
        </is>
      </c>
      <c r="AQ10" s="203" t="inlineStr">
        <is>
          <t>H</t>
        </is>
      </c>
    </row>
    <row r="11" ht="12.95" customFormat="1" customHeight="1" s="203">
      <c r="B11" s="497" t="inlineStr">
        <is>
          <t>改良体に作用する
水平荷重</t>
        </is>
      </c>
      <c r="C11" s="199" t="inlineStr">
        <is>
          <t>N</t>
        </is>
      </c>
      <c r="D11" s="200" t="inlineStr">
        <is>
          <t>[m]</t>
        </is>
      </c>
      <c r="E11" s="656" t="n">
        <v>568.6</v>
      </c>
      <c r="F11" s="657" t="n">
        <v>678.6</v>
      </c>
      <c r="G11" s="657" t="n">
        <v>256.4</v>
      </c>
      <c r="H11" s="657" t="n">
        <v>934.4</v>
      </c>
      <c r="I11" s="657" t="n">
        <v>1026</v>
      </c>
      <c r="J11" s="658" t="n">
        <v>604.6</v>
      </c>
      <c r="K11" s="203" t="n">
        <v>888.8</v>
      </c>
      <c r="L11" s="203" t="n">
        <v>1042.6</v>
      </c>
      <c r="M11" s="203" t="n">
        <v>665.3</v>
      </c>
      <c r="N11" s="203" t="n">
        <v>965.2</v>
      </c>
      <c r="O11" s="203" t="n">
        <v>1157.6</v>
      </c>
      <c r="P11" s="203" t="n">
        <v>793.3</v>
      </c>
      <c r="Q11" s="203" t="n">
        <v>1112.2</v>
      </c>
      <c r="R11" s="203" t="n">
        <v>1074.5</v>
      </c>
      <c r="S11" s="659" t="n">
        <v>742</v>
      </c>
      <c r="T11" s="203" t="n">
        <v>574</v>
      </c>
      <c r="U11" s="203" t="n">
        <v>849.8</v>
      </c>
      <c r="V11" s="203" t="n">
        <v>678.1</v>
      </c>
      <c r="W11" s="203" t="n">
        <v>640.1</v>
      </c>
      <c r="X11" s="203" t="n">
        <v>813.2</v>
      </c>
      <c r="Y11" s="203" t="n">
        <v>934.6</v>
      </c>
      <c r="Z11" s="203" t="n">
        <v>928.8</v>
      </c>
      <c r="AA11" s="203" t="n">
        <v>1130.6</v>
      </c>
      <c r="AB11" s="203" t="n">
        <v>1010.5</v>
      </c>
      <c r="AC11" s="203" t="n">
        <v>859.5</v>
      </c>
      <c r="AD11" s="203" t="n">
        <v>1148.8</v>
      </c>
      <c r="AE11" s="203" t="n">
        <v>1270.1</v>
      </c>
      <c r="AF11" s="203" t="n">
        <v>1223</v>
      </c>
      <c r="AG11" s="203" t="n">
        <v>1147.5</v>
      </c>
      <c r="AH11" s="203" t="n">
        <v>607.4</v>
      </c>
      <c r="AI11" s="203" t="n">
        <v>557.5</v>
      </c>
      <c r="AJ11" s="203" t="n">
        <v>827</v>
      </c>
      <c r="AK11" s="203" t="n">
        <v>678.9</v>
      </c>
      <c r="AL11" s="203" t="n">
        <v>667.8</v>
      </c>
      <c r="AM11" s="203" t="n">
        <v>806</v>
      </c>
      <c r="AN11" s="203" t="n">
        <v>969.3</v>
      </c>
      <c r="AO11" s="203" t="n">
        <v>766.9</v>
      </c>
      <c r="AP11" s="203" t="n">
        <v>564.4</v>
      </c>
      <c r="AQ11" s="203" t="n">
        <v>243.8</v>
      </c>
    </row>
    <row r="12" ht="12.95" customFormat="1" customHeight="1" s="203">
      <c r="B12" s="473" t="n"/>
      <c r="C12" s="201" t="inlineStr">
        <is>
          <t>ΣN</t>
        </is>
      </c>
      <c r="D12" s="202" t="inlineStr">
        <is>
          <t>[m]</t>
        </is>
      </c>
      <c r="E12" s="660">
        <f>SUM(E11:AQ11)</f>
        <v/>
      </c>
      <c r="F12" s="660">
        <f>SUM(E13:AA13)</f>
        <v/>
      </c>
      <c r="G12" s="660" t="n"/>
      <c r="H12" s="660" t="n"/>
      <c r="I12" s="660" t="n"/>
      <c r="J12" s="660" t="n"/>
      <c r="K12" s="660" t="n"/>
      <c r="L12" s="660" t="n"/>
      <c r="M12" s="660" t="n"/>
      <c r="N12" s="660" t="n"/>
      <c r="O12" s="660" t="n"/>
      <c r="P12" s="660" t="n"/>
      <c r="Q12" s="660" t="n"/>
      <c r="R12" s="660" t="n"/>
    </row>
    <row r="13" ht="12.95" customFormat="1" customHeight="1" s="203">
      <c r="B13" s="473" t="n"/>
      <c r="C13" s="201" t="inlineStr">
        <is>
          <t>ｐ＝N/ΣN</t>
        </is>
      </c>
      <c r="D13" s="202" t="inlineStr">
        <is>
          <t>[m]</t>
        </is>
      </c>
      <c r="E13" s="661">
        <f>IF(E11="","",E11/E12)</f>
        <v/>
      </c>
      <c r="F13" s="661">
        <f>IF(F11="","",F11/$E12)</f>
        <v/>
      </c>
      <c r="G13" s="661">
        <f>IF(G11="","",G11/$E12)</f>
        <v/>
      </c>
      <c r="H13" s="661">
        <f>IF(H11="","",H11/$E12)</f>
        <v/>
      </c>
      <c r="I13" s="661">
        <f>IF(I11="","",I11/$E12)</f>
        <v/>
      </c>
      <c r="J13" s="661">
        <f>IF(J11="","",J11/$E12)</f>
        <v/>
      </c>
      <c r="K13" s="661">
        <f>IF(K11="","",K11/$E12)</f>
        <v/>
      </c>
      <c r="L13" s="661">
        <f>IF(L11="","",L11/$E12)</f>
        <v/>
      </c>
      <c r="M13" s="661">
        <f>IF(M11="","",M11/$E12)</f>
        <v/>
      </c>
      <c r="N13" s="661">
        <f>IF(N11="","",N11/$E12)</f>
        <v/>
      </c>
      <c r="O13" s="661">
        <f>IF(O11="","",O11/$E12)</f>
        <v/>
      </c>
      <c r="P13" s="661">
        <f>IF(P11="","",P11/$E12)</f>
        <v/>
      </c>
      <c r="Q13" s="661">
        <f>IF(Q11="","",Q11/$E12)</f>
        <v/>
      </c>
      <c r="R13" s="661">
        <f>IF(R11="","",R11/$E12)</f>
        <v/>
      </c>
      <c r="S13" s="661">
        <f>IF(S11="","",S11/$E12)</f>
        <v/>
      </c>
      <c r="T13" s="661">
        <f>IF(T11="","",T11/$E12)</f>
        <v/>
      </c>
      <c r="U13" s="661">
        <f>IF(U11="","",U11/$E12)</f>
        <v/>
      </c>
      <c r="V13" s="661">
        <f>IF(V11="","",V11/$E12)</f>
        <v/>
      </c>
      <c r="W13" s="661">
        <f>IF(W11="","",W11/$E12)</f>
        <v/>
      </c>
      <c r="X13" s="661">
        <f>IF(X11="","",X11/$E12)</f>
        <v/>
      </c>
      <c r="Y13" s="661">
        <f>IF(Y11="","",Y11/$E12)</f>
        <v/>
      </c>
      <c r="Z13" s="661">
        <f>IF(Z11="","",Z11/$E12)</f>
        <v/>
      </c>
      <c r="AA13" s="661">
        <f>IF(AA11="","",AA11/$E12)</f>
        <v/>
      </c>
      <c r="AB13" s="661">
        <f>IF(AB11="","",AB11/$E12)</f>
        <v/>
      </c>
      <c r="AC13" s="661">
        <f>IF(AC11="","",AC11/$E12)</f>
        <v/>
      </c>
      <c r="AD13" s="661">
        <f>IF(AD11="","",AD11/$E12)</f>
        <v/>
      </c>
      <c r="AE13" s="661">
        <f>IF(AE11="","",AE11/$E12)</f>
        <v/>
      </c>
      <c r="AF13" s="661">
        <f>IF(AF11="","",AF11/$E12)</f>
        <v/>
      </c>
      <c r="AG13" s="661">
        <f>IF(AG11="","",AG11/$E12)</f>
        <v/>
      </c>
      <c r="AH13" s="661">
        <f>IF(AH11="","",AH11/$E12)</f>
        <v/>
      </c>
      <c r="AI13" s="661">
        <f>IF(AI11="","",AI11/$E12)</f>
        <v/>
      </c>
      <c r="AJ13" s="661">
        <f>IF(AJ11="","",AJ11/$E12)</f>
        <v/>
      </c>
      <c r="AK13" s="661">
        <f>IF(AK11="","",AK11/$E12)</f>
        <v/>
      </c>
      <c r="AL13" s="661">
        <f>IF(AL11="","",AL11/$E12)</f>
        <v/>
      </c>
      <c r="AM13" s="661">
        <f>IF(AM11="","",AM11/$E12)</f>
        <v/>
      </c>
      <c r="AN13" s="661">
        <f>IF(AN11="","",AN11/$E12)</f>
        <v/>
      </c>
      <c r="AO13" s="661">
        <f>IF(AO11="","",AO11/$E12)</f>
        <v/>
      </c>
      <c r="AP13" s="661">
        <f>IF(AP11="","",AP11/$E12)</f>
        <v/>
      </c>
      <c r="AQ13" s="661">
        <f>IF(AQ11="","",AQ11/$E12)</f>
        <v/>
      </c>
    </row>
    <row r="14" ht="12.95" customFormat="1" customHeight="1" s="203">
      <c r="B14" s="473" t="n"/>
      <c r="C14" s="201" t="inlineStr">
        <is>
          <t>ΣQ</t>
        </is>
      </c>
      <c r="D14" s="202" t="inlineStr">
        <is>
          <t>[kN]</t>
        </is>
      </c>
      <c r="E14" s="662">
        <f>+D5</f>
        <v/>
      </c>
      <c r="F14" s="663" t="n"/>
      <c r="G14" s="663" t="n"/>
      <c r="H14" s="663" t="n"/>
      <c r="I14" s="663" t="n"/>
      <c r="J14" s="664" t="n"/>
    </row>
    <row r="15" ht="12.95" customFormat="1" customHeight="1" s="203">
      <c r="B15" s="473" t="n"/>
      <c r="C15" s="201" t="inlineStr">
        <is>
          <t>Q=p*ΣQ</t>
        </is>
      </c>
      <c r="D15" s="202" t="inlineStr">
        <is>
          <t>[kN]</t>
        </is>
      </c>
      <c r="E15" s="662">
        <f>IF(E13="","",E13*$E14)</f>
        <v/>
      </c>
      <c r="F15" s="662">
        <f>IF(F13="","",F13*$E14)</f>
        <v/>
      </c>
      <c r="G15" s="662">
        <f>IF(G13="","",G13*$E14)</f>
        <v/>
      </c>
      <c r="H15" s="662">
        <f>IF(H13="","",H13*$E14)</f>
        <v/>
      </c>
      <c r="I15" s="662">
        <f>IF(I13="","",I13*$E14)</f>
        <v/>
      </c>
      <c r="J15" s="662">
        <f>IF(J13="","",J13*$E14)</f>
        <v/>
      </c>
      <c r="K15" s="662">
        <f>IF(K13="","",K13*$E14)</f>
        <v/>
      </c>
      <c r="L15" s="662">
        <f>IF(L13="","",L13*$E14)</f>
        <v/>
      </c>
      <c r="M15" s="662">
        <f>IF(M13="","",M13*$E14)</f>
        <v/>
      </c>
      <c r="N15" s="662">
        <f>IF(N13="","",N13*$E14)</f>
        <v/>
      </c>
      <c r="O15" s="662">
        <f>IF(O13="","",O13*$E14)</f>
        <v/>
      </c>
      <c r="P15" s="662">
        <f>IF(P13="","",P13*$E14)</f>
        <v/>
      </c>
      <c r="Q15" s="662">
        <f>IF(Q13="","",Q13*$E14)</f>
        <v/>
      </c>
      <c r="R15" s="662">
        <f>IF(R13="","",R13*$E14)</f>
        <v/>
      </c>
      <c r="S15" s="662">
        <f>IF(S13="","",S13*$E14)</f>
        <v/>
      </c>
      <c r="T15" s="662">
        <f>IF(T13="","",T13*$E14)</f>
        <v/>
      </c>
      <c r="U15" s="662">
        <f>IF(U13="","",U13*$E14)</f>
        <v/>
      </c>
      <c r="V15" s="662">
        <f>IF(V13="","",V13*$E14)</f>
        <v/>
      </c>
      <c r="W15" s="662">
        <f>IF(W13="","",W13*$E14)</f>
        <v/>
      </c>
      <c r="X15" s="662">
        <f>IF(X13="","",X13*$E14)</f>
        <v/>
      </c>
      <c r="Y15" s="662">
        <f>IF(Y13="","",Y13*$E14)</f>
        <v/>
      </c>
      <c r="Z15" s="662">
        <f>IF(Z13="","",Z13*$E14)</f>
        <v/>
      </c>
      <c r="AA15" s="662">
        <f>IF(AA13="","",AA13*$E14)</f>
        <v/>
      </c>
      <c r="AB15" s="662">
        <f>IF(AB13="","",AB13*$E14)</f>
        <v/>
      </c>
      <c r="AC15" s="662">
        <f>IF(AC13="","",AC13*$E14)</f>
        <v/>
      </c>
      <c r="AD15" s="662">
        <f>IF(AD13="","",AD13*$E14)</f>
        <v/>
      </c>
      <c r="AE15" s="662">
        <f>IF(AE13="","",AE13*$E14)</f>
        <v/>
      </c>
      <c r="AF15" s="662">
        <f>IF(AF13="","",AF13*$E14)</f>
        <v/>
      </c>
      <c r="AG15" s="662">
        <f>IF(AG13="","",AG13*$E14)</f>
        <v/>
      </c>
      <c r="AH15" s="662">
        <f>IF(AH13="","",AH13*$E14)</f>
        <v/>
      </c>
      <c r="AI15" s="662">
        <f>IF(AI13="","",AI13*$E14)</f>
        <v/>
      </c>
      <c r="AJ15" s="662">
        <f>IF(AJ13="","",AJ13*$E14)</f>
        <v/>
      </c>
      <c r="AK15" s="662">
        <f>IF(AK13="","",AK13*$E14)</f>
        <v/>
      </c>
      <c r="AL15" s="662">
        <f>IF(AL13="","",AL13*$E14)</f>
        <v/>
      </c>
      <c r="AM15" s="662">
        <f>IF(AM13="","",AM13*$E14)</f>
        <v/>
      </c>
      <c r="AN15" s="662">
        <f>IF(AN13="","",AN13*$E14)</f>
        <v/>
      </c>
      <c r="AO15" s="662">
        <f>IF(AO13="","",AO13*$E14)</f>
        <v/>
      </c>
      <c r="AP15" s="662">
        <f>IF(AP13="","",AP13*$E14)</f>
        <v/>
      </c>
      <c r="AQ15" s="662">
        <f>IF(AQ13="","",AQ13*$E14)</f>
        <v/>
      </c>
    </row>
    <row r="16" ht="12.95" customFormat="1" customHeight="1" s="203">
      <c r="B16" s="473" t="n"/>
      <c r="C16" s="201" t="n"/>
      <c r="D16" s="202" t="n"/>
      <c r="E16" s="662" t="n"/>
      <c r="F16" s="663" t="n"/>
      <c r="G16" s="663" t="n"/>
      <c r="H16" s="663" t="n"/>
      <c r="I16" s="663" t="n"/>
      <c r="J16" s="664" t="n"/>
    </row>
    <row r="17" ht="12.95" customFormat="1" customHeight="1" s="203">
      <c r="B17" s="473" t="n"/>
      <c r="C17" s="201" t="n"/>
      <c r="D17" s="202" t="n"/>
      <c r="E17" s="662" t="n"/>
      <c r="F17" s="663" t="n"/>
      <c r="G17" s="663" t="n"/>
      <c r="H17" s="663" t="n"/>
      <c r="I17" s="663" t="n"/>
      <c r="J17" s="664" t="n"/>
    </row>
    <row r="18" ht="12.95" customFormat="1" customHeight="1" s="203">
      <c r="B18" s="473" t="n"/>
      <c r="C18" s="203" t="inlineStr">
        <is>
          <t>Af</t>
        </is>
      </c>
      <c r="D18" s="202" t="inlineStr">
        <is>
          <t>m2</t>
        </is>
      </c>
      <c r="E18" s="203" t="n">
        <v>3</v>
      </c>
      <c r="F18" s="203" t="n">
        <v>3</v>
      </c>
      <c r="G18" s="203" t="n">
        <v>2</v>
      </c>
      <c r="H18" s="203" t="n">
        <v>4</v>
      </c>
      <c r="I18" s="203" t="n">
        <v>6</v>
      </c>
      <c r="J18" s="203" t="n">
        <v>4</v>
      </c>
      <c r="K18" s="203" t="n">
        <v>4</v>
      </c>
      <c r="L18" s="203" t="n">
        <v>6</v>
      </c>
      <c r="M18" s="203" t="n">
        <v>4</v>
      </c>
      <c r="N18" s="203" t="n">
        <v>4</v>
      </c>
      <c r="O18" s="203" t="n">
        <v>6</v>
      </c>
      <c r="P18" s="203" t="n">
        <v>4</v>
      </c>
      <c r="Q18" s="203" t="n">
        <v>4</v>
      </c>
      <c r="R18" s="203" t="n">
        <v>6</v>
      </c>
      <c r="S18" s="203" t="n">
        <v>4</v>
      </c>
      <c r="T18" s="203" t="n">
        <v>3</v>
      </c>
      <c r="U18" s="203" t="n">
        <v>4</v>
      </c>
      <c r="V18" s="203" t="n">
        <v>3</v>
      </c>
      <c r="W18" s="203" t="n">
        <v>3</v>
      </c>
      <c r="X18" s="203" t="n">
        <v>4</v>
      </c>
      <c r="Y18" s="203" t="n">
        <v>6</v>
      </c>
      <c r="Z18" s="203" t="n">
        <v>4</v>
      </c>
      <c r="AA18" s="203" t="n">
        <v>6</v>
      </c>
      <c r="AB18" s="203" t="n">
        <v>4</v>
      </c>
      <c r="AC18" s="203" t="n">
        <v>4</v>
      </c>
      <c r="AD18" s="203" t="n">
        <v>6</v>
      </c>
      <c r="AE18" s="203" t="n">
        <v>6</v>
      </c>
      <c r="AF18" s="203" t="n">
        <v>6</v>
      </c>
      <c r="AG18" s="203" t="n">
        <v>6</v>
      </c>
      <c r="AH18" s="203" t="n">
        <v>3</v>
      </c>
      <c r="AI18" s="203" t="n">
        <v>3</v>
      </c>
      <c r="AJ18" s="203" t="n">
        <v>4</v>
      </c>
      <c r="AK18" s="203" t="n">
        <v>3</v>
      </c>
      <c r="AL18" s="203" t="n">
        <v>3</v>
      </c>
      <c r="AM18" s="203" t="n">
        <v>4</v>
      </c>
      <c r="AN18" s="203" t="n">
        <v>4</v>
      </c>
      <c r="AO18" s="203" t="n">
        <v>3</v>
      </c>
      <c r="AP18" s="203" t="n">
        <v>3</v>
      </c>
      <c r="AQ18" s="203" t="n">
        <v>2</v>
      </c>
    </row>
    <row r="19" ht="12.95" customFormat="1" customHeight="1" s="203">
      <c r="B19" s="473" t="n"/>
      <c r="C19" s="201" t="inlineStr">
        <is>
          <t>n</t>
        </is>
      </c>
      <c r="D19" s="202" t="inlineStr">
        <is>
          <t>[本]</t>
        </is>
      </c>
      <c r="E19" s="660">
        <f>E18</f>
        <v/>
      </c>
      <c r="F19" s="660">
        <f>F18</f>
        <v/>
      </c>
      <c r="G19" s="660">
        <f>G18</f>
        <v/>
      </c>
      <c r="H19" s="660">
        <f>H18</f>
        <v/>
      </c>
      <c r="I19" s="660">
        <f>I18</f>
        <v/>
      </c>
      <c r="J19" s="660">
        <f>J18</f>
        <v/>
      </c>
      <c r="K19" s="660">
        <f>K18</f>
        <v/>
      </c>
      <c r="L19" s="660">
        <f>L18</f>
        <v/>
      </c>
      <c r="M19" s="660">
        <f>M18</f>
        <v/>
      </c>
      <c r="N19" s="660">
        <f>N18</f>
        <v/>
      </c>
      <c r="O19" s="660">
        <f>O18</f>
        <v/>
      </c>
      <c r="P19" s="660">
        <f>P18</f>
        <v/>
      </c>
      <c r="Q19" s="660">
        <f>Q18</f>
        <v/>
      </c>
      <c r="R19" s="660">
        <f>R18</f>
        <v/>
      </c>
      <c r="S19" s="660">
        <f>S18</f>
        <v/>
      </c>
      <c r="T19" s="660">
        <f>T18</f>
        <v/>
      </c>
      <c r="U19" s="660">
        <f>U18</f>
        <v/>
      </c>
      <c r="V19" s="660">
        <f>V18</f>
        <v/>
      </c>
      <c r="W19" s="660">
        <f>W18</f>
        <v/>
      </c>
      <c r="X19" s="660">
        <f>X18</f>
        <v/>
      </c>
      <c r="Y19" s="660">
        <f>Y18</f>
        <v/>
      </c>
      <c r="Z19" s="660">
        <f>Z18</f>
        <v/>
      </c>
      <c r="AA19" s="660">
        <f>AA18</f>
        <v/>
      </c>
      <c r="AB19" s="660">
        <f>AB18</f>
        <v/>
      </c>
      <c r="AC19" s="660">
        <f>AC18</f>
        <v/>
      </c>
      <c r="AD19" s="660">
        <f>AD18</f>
        <v/>
      </c>
      <c r="AE19" s="660">
        <f>AE18</f>
        <v/>
      </c>
      <c r="AF19" s="660">
        <f>AF18</f>
        <v/>
      </c>
      <c r="AG19" s="660">
        <f>AG18</f>
        <v/>
      </c>
      <c r="AH19" s="660">
        <f>AH18</f>
        <v/>
      </c>
      <c r="AI19" s="660">
        <f>AI18</f>
        <v/>
      </c>
      <c r="AJ19" s="660">
        <f>AJ18</f>
        <v/>
      </c>
      <c r="AK19" s="660">
        <f>AK18</f>
        <v/>
      </c>
      <c r="AL19" s="660">
        <f>AL18</f>
        <v/>
      </c>
      <c r="AM19" s="660">
        <f>AM18</f>
        <v/>
      </c>
      <c r="AN19" s="660">
        <f>AN18</f>
        <v/>
      </c>
      <c r="AO19" s="660">
        <f>AO18</f>
        <v/>
      </c>
      <c r="AP19" s="660">
        <f>AP18</f>
        <v/>
      </c>
      <c r="AQ19" s="660">
        <f>AQ18</f>
        <v/>
      </c>
    </row>
    <row r="20" ht="12.95" customFormat="1" customHeight="1" s="203">
      <c r="B20" s="469" t="n"/>
      <c r="C20" s="204" t="inlineStr">
        <is>
          <t>Qp</t>
        </is>
      </c>
      <c r="D20" s="205" t="inlineStr">
        <is>
          <t>[kN/本]</t>
        </is>
      </c>
      <c r="E20" s="662">
        <f>IF(E18="","",$E15/E19)</f>
        <v/>
      </c>
      <c r="F20" s="662">
        <f>IF(F18="","",$E15/F19)</f>
        <v/>
      </c>
      <c r="G20" s="662">
        <f>IF(G18="","",$E15/G19)</f>
        <v/>
      </c>
      <c r="H20" s="662">
        <f>IF(H18="","",$E15/H19)</f>
        <v/>
      </c>
      <c r="I20" s="662">
        <f>IF(I18="","",$E15/I19)</f>
        <v/>
      </c>
      <c r="J20" s="662">
        <f>IF(J18="","",$E15/J19)</f>
        <v/>
      </c>
      <c r="K20" s="662">
        <f>IF(K18="","",$E15/K19)</f>
        <v/>
      </c>
      <c r="L20" s="662">
        <f>IF(L18="","",$E15/L19)</f>
        <v/>
      </c>
      <c r="M20" s="662">
        <f>IF(M18="","",$E15/M19)</f>
        <v/>
      </c>
      <c r="N20" s="662">
        <f>IF(N18="","",$E15/N19)</f>
        <v/>
      </c>
      <c r="O20" s="662">
        <f>IF(O18="","",$E15/O19)</f>
        <v/>
      </c>
      <c r="P20" s="662">
        <f>IF(P18="","",$E15/P19)</f>
        <v/>
      </c>
      <c r="Q20" s="662">
        <f>IF(Q18="","",$E15/Q19)</f>
        <v/>
      </c>
      <c r="R20" s="662">
        <f>IF(R18="","",$E15/R19)</f>
        <v/>
      </c>
      <c r="S20" s="662">
        <f>IF(S18="","",$E15/S19)</f>
        <v/>
      </c>
      <c r="T20" s="662">
        <f>IF(T18="","",$E15/T19)</f>
        <v/>
      </c>
      <c r="U20" s="662">
        <f>IF(U18="","",$E15/U19)</f>
        <v/>
      </c>
      <c r="V20" s="662">
        <f>IF(V18="","",$E15/V19)</f>
        <v/>
      </c>
      <c r="W20" s="662">
        <f>IF(W18="","",$E15/W19)</f>
        <v/>
      </c>
      <c r="X20" s="662">
        <f>IF(X18="","",$E15/X19)</f>
        <v/>
      </c>
      <c r="Y20" s="662">
        <f>IF(Y18="","",$E15/Y19)</f>
        <v/>
      </c>
      <c r="Z20" s="662">
        <f>IF(Z18="","",$E15/Z19)</f>
        <v/>
      </c>
      <c r="AA20" s="662">
        <f>IF(AA18="","",$E15/AA19)</f>
        <v/>
      </c>
      <c r="AB20" s="662">
        <f>IF(AB18="","",$E15/AB19)</f>
        <v/>
      </c>
      <c r="AC20" s="662">
        <f>IF(AC18="","",$E15/AC19)</f>
        <v/>
      </c>
      <c r="AD20" s="662">
        <f>IF(AD18="","",$E15/AD19)</f>
        <v/>
      </c>
      <c r="AE20" s="662">
        <f>IF(AE18="","",$E15/AE19)</f>
        <v/>
      </c>
      <c r="AF20" s="662">
        <f>IF(AF18="","",$E15/AF19)</f>
        <v/>
      </c>
      <c r="AG20" s="662">
        <f>IF(AG18="","",$E15/AG19)</f>
        <v/>
      </c>
      <c r="AH20" s="662">
        <f>IF(AH18="","",$E15/AH19)</f>
        <v/>
      </c>
      <c r="AI20" s="662">
        <f>IF(AI18="","",$E15/AI19)</f>
        <v/>
      </c>
      <c r="AJ20" s="662">
        <f>IF(AJ18="","",$E15/AJ19)</f>
        <v/>
      </c>
      <c r="AK20" s="662">
        <f>IF(AK18="","",$E15/AK19)</f>
        <v/>
      </c>
      <c r="AL20" s="662">
        <f>IF(AL18="","",$E15/AL19)</f>
        <v/>
      </c>
      <c r="AM20" s="662">
        <f>IF(AM18="","",$E15/AM19)</f>
        <v/>
      </c>
      <c r="AN20" s="662">
        <f>IF(AN18="","",$E15/AN19)</f>
        <v/>
      </c>
      <c r="AO20" s="662">
        <f>IF(AO18="","",$E15/AO19)</f>
        <v/>
      </c>
      <c r="AP20" s="662">
        <f>IF(AP18="","",$E15/AP19)</f>
        <v/>
      </c>
      <c r="AQ20" s="662">
        <f>IF(AQ18="","",$E15/AQ19)</f>
        <v/>
      </c>
    </row>
    <row r="21" ht="12.95" customHeight="1" s="160">
      <c r="B21" s="497" t="inlineStr">
        <is>
          <t>水平方向
地盤反力
係数</t>
        </is>
      </c>
      <c r="C21" s="199" t="inlineStr">
        <is>
          <t>α</t>
        </is>
      </c>
      <c r="D21" s="200" t="n"/>
      <c r="E21" s="665" t="n">
        <v>4</v>
      </c>
      <c r="F21" s="665" t="n">
        <v>4</v>
      </c>
      <c r="G21" s="665" t="n">
        <v>4</v>
      </c>
      <c r="H21" s="665" t="n">
        <v>4</v>
      </c>
      <c r="I21" s="665" t="n">
        <v>4</v>
      </c>
      <c r="J21" s="665" t="n">
        <v>4</v>
      </c>
      <c r="K21" s="665" t="n">
        <v>4</v>
      </c>
      <c r="L21" s="665" t="n">
        <v>4</v>
      </c>
      <c r="M21" s="665" t="n">
        <v>4</v>
      </c>
      <c r="N21" s="665" t="n">
        <v>4</v>
      </c>
      <c r="O21" s="665" t="n">
        <v>4</v>
      </c>
      <c r="P21" s="665" t="n">
        <v>4</v>
      </c>
      <c r="Q21" s="665" t="n">
        <v>4</v>
      </c>
      <c r="R21" s="665" t="n">
        <v>4</v>
      </c>
      <c r="S21" s="665" t="n">
        <v>4</v>
      </c>
      <c r="T21" s="665" t="n">
        <v>4</v>
      </c>
      <c r="U21" s="665" t="n">
        <v>4</v>
      </c>
      <c r="V21" s="665" t="n">
        <v>4</v>
      </c>
      <c r="W21" s="665" t="n">
        <v>4</v>
      </c>
      <c r="X21" s="665" t="n">
        <v>4</v>
      </c>
      <c r="Y21" s="665" t="n">
        <v>4</v>
      </c>
      <c r="Z21" s="665" t="n">
        <v>4</v>
      </c>
      <c r="AA21" s="665" t="n">
        <v>4</v>
      </c>
      <c r="AB21" s="665" t="n">
        <v>4</v>
      </c>
      <c r="AC21" s="665" t="n">
        <v>4</v>
      </c>
      <c r="AD21" s="665" t="n">
        <v>4</v>
      </c>
      <c r="AE21" s="665" t="n">
        <v>4</v>
      </c>
      <c r="AF21" s="665" t="n">
        <v>4</v>
      </c>
      <c r="AG21" s="665" t="n">
        <v>4</v>
      </c>
      <c r="AH21" s="665" t="n">
        <v>4</v>
      </c>
      <c r="AI21" s="665" t="n">
        <v>4</v>
      </c>
      <c r="AJ21" s="665" t="n">
        <v>4</v>
      </c>
      <c r="AK21" s="665" t="n">
        <v>4</v>
      </c>
      <c r="AL21" s="665" t="n">
        <v>4</v>
      </c>
      <c r="AM21" s="665" t="n">
        <v>4</v>
      </c>
      <c r="AN21" s="665" t="n">
        <v>4</v>
      </c>
      <c r="AO21" s="665" t="n">
        <v>4</v>
      </c>
      <c r="AP21" s="665" t="n">
        <v>4</v>
      </c>
      <c r="AQ21" s="665" t="n">
        <v>4</v>
      </c>
    </row>
    <row r="22" ht="12.95" customHeight="1" s="160">
      <c r="B22" s="473" t="n"/>
      <c r="C22" s="201" t="inlineStr">
        <is>
          <t>上部N値</t>
        </is>
      </c>
      <c r="D22" s="202" t="n"/>
      <c r="E22" s="666" t="n">
        <v>2</v>
      </c>
      <c r="F22" s="667" t="n">
        <v>2</v>
      </c>
      <c r="G22" s="667" t="n">
        <v>2</v>
      </c>
      <c r="H22" s="667" t="n">
        <v>2</v>
      </c>
      <c r="I22" s="667" t="n">
        <v>2</v>
      </c>
      <c r="J22" s="667" t="n">
        <v>2</v>
      </c>
      <c r="K22" s="667" t="n">
        <v>2</v>
      </c>
      <c r="L22" s="667" t="n">
        <v>2</v>
      </c>
      <c r="M22" s="667" t="n">
        <v>2</v>
      </c>
      <c r="N22" s="667" t="n">
        <v>2</v>
      </c>
      <c r="O22" s="667" t="n">
        <v>2</v>
      </c>
      <c r="P22" s="667" t="n">
        <v>2</v>
      </c>
      <c r="Q22" s="667" t="n">
        <v>2</v>
      </c>
      <c r="R22" s="667" t="n">
        <v>2</v>
      </c>
      <c r="S22" s="667" t="n">
        <v>2</v>
      </c>
      <c r="T22" s="667" t="n">
        <v>2</v>
      </c>
      <c r="U22" s="667" t="n">
        <v>2</v>
      </c>
      <c r="V22" s="667" t="n">
        <v>2</v>
      </c>
      <c r="W22" s="667" t="n">
        <v>2</v>
      </c>
      <c r="X22" s="667" t="n">
        <v>2</v>
      </c>
      <c r="Y22" s="667" t="n">
        <v>2</v>
      </c>
      <c r="Z22" s="667" t="n">
        <v>2</v>
      </c>
      <c r="AA22" s="667" t="n">
        <v>2</v>
      </c>
      <c r="AB22" s="667" t="n">
        <v>2</v>
      </c>
      <c r="AC22" s="667" t="n">
        <v>2</v>
      </c>
      <c r="AD22" s="667" t="n">
        <v>2</v>
      </c>
      <c r="AE22" s="667" t="n">
        <v>2</v>
      </c>
      <c r="AF22" s="667" t="n">
        <v>2</v>
      </c>
      <c r="AG22" s="667" t="n">
        <v>2</v>
      </c>
      <c r="AH22" s="667" t="n">
        <v>2</v>
      </c>
      <c r="AI22" s="667" t="n">
        <v>2</v>
      </c>
      <c r="AJ22" s="667" t="n">
        <v>2</v>
      </c>
      <c r="AK22" s="667" t="n">
        <v>2</v>
      </c>
      <c r="AL22" s="667" t="n">
        <v>2</v>
      </c>
      <c r="AM22" s="667" t="n">
        <v>2</v>
      </c>
      <c r="AN22" s="667" t="n">
        <v>2</v>
      </c>
      <c r="AO22" s="667" t="n">
        <v>2</v>
      </c>
      <c r="AP22" s="667" t="n">
        <v>2</v>
      </c>
      <c r="AQ22" s="667" t="n">
        <v>2</v>
      </c>
    </row>
    <row r="23" ht="12.95" customHeight="1" s="160">
      <c r="B23" s="473" t="n"/>
      <c r="C23" s="201" t="inlineStr">
        <is>
          <t>Eo</t>
        </is>
      </c>
      <c r="D23" s="202" t="inlineStr">
        <is>
          <t>[kN/m2]</t>
        </is>
      </c>
      <c r="E23" s="668">
        <f>7*E22*100</f>
        <v/>
      </c>
      <c r="F23" s="669">
        <f>7*F22*100</f>
        <v/>
      </c>
      <c r="G23" s="669">
        <f>7*G22*100</f>
        <v/>
      </c>
      <c r="H23" s="669">
        <f>7*H22*100</f>
        <v/>
      </c>
      <c r="I23" s="669">
        <f>7*I22*100</f>
        <v/>
      </c>
      <c r="J23" s="669">
        <f>7*J22*100</f>
        <v/>
      </c>
      <c r="K23" s="669">
        <f>7*K22*100</f>
        <v/>
      </c>
      <c r="L23" s="669">
        <f>7*L22*100</f>
        <v/>
      </c>
      <c r="M23" s="669">
        <f>7*M22*100</f>
        <v/>
      </c>
      <c r="N23" s="669">
        <f>7*N22*100</f>
        <v/>
      </c>
      <c r="O23" s="669">
        <f>7*O22*100</f>
        <v/>
      </c>
      <c r="P23" s="669">
        <f>7*P22*100</f>
        <v/>
      </c>
      <c r="Q23" s="669">
        <f>7*Q22*100</f>
        <v/>
      </c>
      <c r="R23" s="669">
        <f>7*R22*100</f>
        <v/>
      </c>
      <c r="S23" s="669">
        <f>7*S22*100</f>
        <v/>
      </c>
      <c r="T23" s="669">
        <f>7*T22*100</f>
        <v/>
      </c>
      <c r="U23" s="669">
        <f>7*U22*100</f>
        <v/>
      </c>
      <c r="V23" s="669">
        <f>7*V22*100</f>
        <v/>
      </c>
      <c r="W23" s="669">
        <f>7*W22*100</f>
        <v/>
      </c>
      <c r="X23" s="669">
        <f>7*X22*100</f>
        <v/>
      </c>
      <c r="Y23" s="669">
        <f>7*Y22*100</f>
        <v/>
      </c>
      <c r="Z23" s="669">
        <f>7*Z22*100</f>
        <v/>
      </c>
      <c r="AA23" s="669">
        <f>7*AA22*100</f>
        <v/>
      </c>
      <c r="AB23" s="669">
        <f>7*AB22*100</f>
        <v/>
      </c>
      <c r="AC23" s="669">
        <f>7*AC22*100</f>
        <v/>
      </c>
      <c r="AD23" s="669">
        <f>7*AD22*100</f>
        <v/>
      </c>
      <c r="AE23" s="669">
        <f>7*AE22*100</f>
        <v/>
      </c>
      <c r="AF23" s="669">
        <f>7*AF22*100</f>
        <v/>
      </c>
      <c r="AG23" s="669">
        <f>7*AG22*100</f>
        <v/>
      </c>
      <c r="AH23" s="669">
        <f>7*AH22*100</f>
        <v/>
      </c>
      <c r="AI23" s="669">
        <f>7*AI22*100</f>
        <v/>
      </c>
      <c r="AJ23" s="669">
        <f>7*AJ22*100</f>
        <v/>
      </c>
      <c r="AK23" s="669">
        <f>7*AK22*100</f>
        <v/>
      </c>
      <c r="AL23" s="669">
        <f>7*AL22*100</f>
        <v/>
      </c>
      <c r="AM23" s="669">
        <f>7*AM22*100</f>
        <v/>
      </c>
      <c r="AN23" s="669">
        <f>7*AN22*100</f>
        <v/>
      </c>
      <c r="AO23" s="669">
        <f>7*AO22*100</f>
        <v/>
      </c>
      <c r="AP23" s="669">
        <f>7*AP22*100</f>
        <v/>
      </c>
      <c r="AQ23" s="669">
        <f>7*AQ22*100</f>
        <v/>
      </c>
    </row>
    <row r="24" ht="12.95" customHeight="1" s="160">
      <c r="B24" s="473" t="n"/>
      <c r="C24" s="201" t="inlineStr">
        <is>
          <t>改良径</t>
        </is>
      </c>
      <c r="D24" s="202" t="inlineStr">
        <is>
          <t>[m]</t>
        </is>
      </c>
      <c r="E24" s="668">
        <f>鉛直!O8</f>
        <v/>
      </c>
      <c r="F24" s="669">
        <f>鉛直!P8</f>
        <v/>
      </c>
      <c r="G24" s="669">
        <f>鉛直!Q8</f>
        <v/>
      </c>
      <c r="H24" s="669">
        <f>鉛直!R8</f>
        <v/>
      </c>
      <c r="I24" s="669">
        <f>鉛直!S8</f>
        <v/>
      </c>
      <c r="J24" s="669" t="n">
        <v>1</v>
      </c>
      <c r="K24" s="669" t="n">
        <v>1</v>
      </c>
      <c r="L24" s="669" t="n">
        <v>1</v>
      </c>
      <c r="M24" s="669" t="n">
        <v>1</v>
      </c>
      <c r="N24" s="669" t="n">
        <v>1</v>
      </c>
      <c r="O24" s="669" t="n">
        <v>1</v>
      </c>
      <c r="P24" s="669" t="n">
        <v>1</v>
      </c>
      <c r="Q24" s="669" t="n">
        <v>1</v>
      </c>
      <c r="R24" s="669" t="n">
        <v>1</v>
      </c>
      <c r="S24" s="669" t="n">
        <v>1</v>
      </c>
      <c r="T24" s="669" t="n">
        <v>1</v>
      </c>
      <c r="U24" s="669" t="n">
        <v>1</v>
      </c>
      <c r="V24" s="669" t="n">
        <v>1</v>
      </c>
      <c r="W24" s="669" t="n">
        <v>1</v>
      </c>
      <c r="X24" s="669" t="n">
        <v>1</v>
      </c>
      <c r="Y24" s="669" t="n">
        <v>1</v>
      </c>
      <c r="Z24" s="669" t="n">
        <v>1</v>
      </c>
      <c r="AA24" s="669" t="n">
        <v>1</v>
      </c>
      <c r="AB24" s="669" t="n">
        <v>1</v>
      </c>
      <c r="AC24" s="669" t="n">
        <v>1</v>
      </c>
      <c r="AD24" s="669" t="n">
        <v>1</v>
      </c>
      <c r="AE24" s="669" t="n">
        <v>1</v>
      </c>
      <c r="AF24" s="669" t="n">
        <v>1</v>
      </c>
      <c r="AG24" s="669" t="n">
        <v>1</v>
      </c>
      <c r="AH24" s="669" t="n">
        <v>1</v>
      </c>
      <c r="AI24" s="669" t="n">
        <v>1</v>
      </c>
      <c r="AJ24" s="669" t="n">
        <v>1</v>
      </c>
      <c r="AK24" s="669" t="n">
        <v>1</v>
      </c>
      <c r="AL24" s="669" t="n">
        <v>1</v>
      </c>
      <c r="AM24" s="669" t="n">
        <v>1</v>
      </c>
      <c r="AN24" s="669" t="n">
        <v>1</v>
      </c>
      <c r="AO24" s="669" t="n">
        <v>1</v>
      </c>
      <c r="AP24" s="669" t="n">
        <v>1</v>
      </c>
      <c r="AQ24" s="669" t="n">
        <v>1</v>
      </c>
    </row>
    <row r="25" ht="12.95" customHeight="1" s="160">
      <c r="B25" s="469" t="n"/>
      <c r="C25" s="204" t="inlineStr">
        <is>
          <t>kh</t>
        </is>
      </c>
      <c r="D25" s="205" t="n"/>
      <c r="E25" s="670">
        <f>ROUNDDOWN((1/30)*E21*E23*(E24*100/30)^(-3/4)*10^2,3)</f>
        <v/>
      </c>
      <c r="F25" s="671">
        <f>ROUNDDOWN((1/30)*F21*F23*(F24*100/30)^(-3/4)*10^2,3)</f>
        <v/>
      </c>
      <c r="G25" s="671">
        <f>ROUNDDOWN((1/30)*G21*G23*(G24*100/30)^(-3/4)*10^2,3)</f>
        <v/>
      </c>
      <c r="H25" s="671">
        <f>ROUNDDOWN((1/30)*H21*H23*(H24*100/30)^(-3/4)*10^2,3)</f>
        <v/>
      </c>
      <c r="I25" s="671">
        <f>ROUNDDOWN((1/30)*I21*I23*(I24*100/30)^(-3/4)*10^2,3)</f>
        <v/>
      </c>
      <c r="J25" s="671">
        <f>ROUNDDOWN((1/30)*J21*J23*(J24*100/30)^(-3/4)*10^2,3)</f>
        <v/>
      </c>
      <c r="K25" s="671">
        <f>ROUNDDOWN((1/30)*K21*K23*(K24*100/30)^(-3/4)*10^2,3)</f>
        <v/>
      </c>
      <c r="L25" s="671">
        <f>ROUNDDOWN((1/30)*L21*L23*(L24*100/30)^(-3/4)*10^2,3)</f>
        <v/>
      </c>
      <c r="M25" s="671">
        <f>ROUNDDOWN((1/30)*M21*M23*(M24*100/30)^(-3/4)*10^2,3)</f>
        <v/>
      </c>
      <c r="N25" s="671">
        <f>ROUNDDOWN((1/30)*N21*N23*(N24*100/30)^(-3/4)*10^2,3)</f>
        <v/>
      </c>
      <c r="O25" s="671">
        <f>ROUNDDOWN((1/30)*O21*O23*(O24*100/30)^(-3/4)*10^2,3)</f>
        <v/>
      </c>
      <c r="P25" s="671">
        <f>ROUNDDOWN((1/30)*P21*P23*(P24*100/30)^(-3/4)*10^2,3)</f>
        <v/>
      </c>
      <c r="Q25" s="671">
        <f>ROUNDDOWN((1/30)*Q21*Q23*(Q24*100/30)^(-3/4)*10^2,3)</f>
        <v/>
      </c>
      <c r="R25" s="671">
        <f>ROUNDDOWN((1/30)*R21*R23*(R24*100/30)^(-3/4)*10^2,3)</f>
        <v/>
      </c>
      <c r="S25" s="671">
        <f>ROUNDDOWN((1/30)*S21*S23*(S24*100/30)^(-3/4)*10^2,3)</f>
        <v/>
      </c>
      <c r="T25" s="671">
        <f>ROUNDDOWN((1/30)*T21*T23*(T24*100/30)^(-3/4)*10^2,3)</f>
        <v/>
      </c>
      <c r="U25" s="671">
        <f>ROUNDDOWN((1/30)*U21*U23*(U24*100/30)^(-3/4)*10^2,3)</f>
        <v/>
      </c>
      <c r="V25" s="671">
        <f>ROUNDDOWN((1/30)*V21*V23*(V24*100/30)^(-3/4)*10^2,3)</f>
        <v/>
      </c>
      <c r="W25" s="671">
        <f>ROUNDDOWN((1/30)*W21*W23*(W24*100/30)^(-3/4)*10^2,3)</f>
        <v/>
      </c>
      <c r="X25" s="671">
        <f>ROUNDDOWN((1/30)*X21*X23*(X24*100/30)^(-3/4)*10^2,3)</f>
        <v/>
      </c>
      <c r="Y25" s="671">
        <f>ROUNDDOWN((1/30)*Y21*Y23*(Y24*100/30)^(-3/4)*10^2,3)</f>
        <v/>
      </c>
      <c r="Z25" s="671">
        <f>ROUNDDOWN((1/30)*Z21*Z23*(Z24*100/30)^(-3/4)*10^2,3)</f>
        <v/>
      </c>
      <c r="AA25" s="671">
        <f>ROUNDDOWN((1/30)*AA21*AA23*(AA24*100/30)^(-3/4)*10^2,3)</f>
        <v/>
      </c>
      <c r="AB25" s="671">
        <f>ROUNDDOWN((1/30)*AB21*AB23*(AB24*100/30)^(-3/4)*10^2,3)</f>
        <v/>
      </c>
      <c r="AC25" s="671">
        <f>ROUNDDOWN((1/30)*AC21*AC23*(AC24*100/30)^(-3/4)*10^2,3)</f>
        <v/>
      </c>
      <c r="AD25" s="671">
        <f>ROUNDDOWN((1/30)*AD21*AD23*(AD24*100/30)^(-3/4)*10^2,3)</f>
        <v/>
      </c>
      <c r="AE25" s="671">
        <f>ROUNDDOWN((1/30)*AE21*AE23*(AE24*100/30)^(-3/4)*10^2,3)</f>
        <v/>
      </c>
      <c r="AF25" s="671">
        <f>ROUNDDOWN((1/30)*AF21*AF23*(AF24*100/30)^(-3/4)*10^2,3)</f>
        <v/>
      </c>
      <c r="AG25" s="671">
        <f>ROUNDDOWN((1/30)*AG21*AG23*(AG24*100/30)^(-3/4)*10^2,3)</f>
        <v/>
      </c>
      <c r="AH25" s="671">
        <f>ROUNDDOWN((1/30)*AH21*AH23*(AH24*100/30)^(-3/4)*10^2,3)</f>
        <v/>
      </c>
      <c r="AI25" s="671">
        <f>ROUNDDOWN((1/30)*AI21*AI23*(AI24*100/30)^(-3/4)*10^2,3)</f>
        <v/>
      </c>
      <c r="AJ25" s="671">
        <f>ROUNDDOWN((1/30)*AJ21*AJ23*(AJ24*100/30)^(-3/4)*10^2,3)</f>
        <v/>
      </c>
      <c r="AK25" s="671">
        <f>ROUNDDOWN((1/30)*AK21*AK23*(AK24*100/30)^(-3/4)*10^2,3)</f>
        <v/>
      </c>
      <c r="AL25" s="671">
        <f>ROUNDDOWN((1/30)*AL21*AL23*(AL24*100/30)^(-3/4)*10^2,3)</f>
        <v/>
      </c>
      <c r="AM25" s="671">
        <f>ROUNDDOWN((1/30)*AM21*AM23*(AM24*100/30)^(-3/4)*10^2,3)</f>
        <v/>
      </c>
      <c r="AN25" s="671">
        <f>ROUNDDOWN((1/30)*AN21*AN23*(AN24*100/30)^(-3/4)*10^2,3)</f>
        <v/>
      </c>
      <c r="AO25" s="671">
        <f>ROUNDDOWN((1/30)*AO21*AO23*(AO24*100/30)^(-3/4)*10^2,3)</f>
        <v/>
      </c>
      <c r="AP25" s="671">
        <f>ROUNDDOWN((1/30)*AP21*AP23*(AP24*100/30)^(-3/4)*10^2,3)</f>
        <v/>
      </c>
      <c r="AQ25" s="671">
        <f>ROUNDDOWN((1/30)*AQ21*AQ23*(AQ24*100/30)^(-3/4)*10^2,3)</f>
        <v/>
      </c>
    </row>
    <row r="26" ht="12.95" customHeight="1" s="160">
      <c r="B26" s="497" t="inlineStr">
        <is>
          <t>群杭効果を考慮した
地盤反力係数</t>
        </is>
      </c>
      <c r="C26" s="199" t="inlineStr">
        <is>
          <t>d</t>
        </is>
      </c>
      <c r="D26" s="200" t="inlineStr">
        <is>
          <t>[m]</t>
        </is>
      </c>
      <c r="E26" s="672" t="n">
        <v>1</v>
      </c>
      <c r="F26" s="673" t="n">
        <v>1</v>
      </c>
      <c r="G26" s="673" t="n">
        <v>1</v>
      </c>
      <c r="H26" s="673" t="n">
        <v>1</v>
      </c>
      <c r="I26" s="673" t="n">
        <v>1</v>
      </c>
      <c r="J26" s="673" t="n">
        <v>1</v>
      </c>
      <c r="K26" s="673" t="n">
        <v>1</v>
      </c>
      <c r="L26" s="673" t="n">
        <v>1</v>
      </c>
      <c r="M26" s="673" t="n">
        <v>1</v>
      </c>
      <c r="N26" s="673" t="n">
        <v>1</v>
      </c>
      <c r="O26" s="673" t="n">
        <v>1</v>
      </c>
      <c r="P26" s="673" t="n">
        <v>1</v>
      </c>
      <c r="Q26" s="673" t="n">
        <v>1</v>
      </c>
      <c r="R26" s="673" t="n">
        <v>1</v>
      </c>
      <c r="S26" s="673" t="n">
        <v>1</v>
      </c>
      <c r="T26" s="673" t="n">
        <v>1</v>
      </c>
      <c r="U26" s="673" t="n">
        <v>1</v>
      </c>
      <c r="V26" s="673" t="n">
        <v>1</v>
      </c>
      <c r="W26" s="673" t="n">
        <v>1</v>
      </c>
      <c r="X26" s="673" t="n">
        <v>1</v>
      </c>
      <c r="Y26" s="673" t="n">
        <v>1</v>
      </c>
      <c r="Z26" s="673" t="n">
        <v>1</v>
      </c>
      <c r="AA26" s="673" t="n">
        <v>1</v>
      </c>
      <c r="AB26" s="673" t="n">
        <v>1</v>
      </c>
      <c r="AC26" s="673" t="n">
        <v>1</v>
      </c>
      <c r="AD26" s="673" t="n">
        <v>1</v>
      </c>
      <c r="AE26" s="673" t="n">
        <v>1</v>
      </c>
      <c r="AF26" s="673" t="n">
        <v>1</v>
      </c>
      <c r="AG26" s="673" t="n">
        <v>1</v>
      </c>
      <c r="AH26" s="673" t="n">
        <v>1</v>
      </c>
      <c r="AI26" s="673" t="n">
        <v>1</v>
      </c>
      <c r="AJ26" s="673" t="n">
        <v>1</v>
      </c>
      <c r="AK26" s="673" t="n">
        <v>1</v>
      </c>
      <c r="AL26" s="673" t="n">
        <v>1</v>
      </c>
      <c r="AM26" s="673" t="n">
        <v>1</v>
      </c>
      <c r="AN26" s="673" t="n">
        <v>1</v>
      </c>
      <c r="AO26" s="673" t="n">
        <v>1</v>
      </c>
      <c r="AP26" s="673" t="n">
        <v>1</v>
      </c>
      <c r="AQ26" s="673" t="n">
        <v>1</v>
      </c>
    </row>
    <row r="27" ht="12.95" customHeight="1" s="160">
      <c r="B27" s="473" t="n"/>
      <c r="C27" s="201" t="inlineStr">
        <is>
          <t>b</t>
        </is>
      </c>
      <c r="D27" s="202" t="inlineStr">
        <is>
          <t>[m]</t>
        </is>
      </c>
      <c r="E27" s="674" t="n">
        <v>1</v>
      </c>
      <c r="F27" s="675" t="n">
        <v>1</v>
      </c>
      <c r="G27" s="675" t="n">
        <v>1</v>
      </c>
      <c r="H27" s="675" t="n">
        <v>1</v>
      </c>
      <c r="I27" s="675" t="n">
        <v>1</v>
      </c>
      <c r="J27" s="675" t="n">
        <v>1</v>
      </c>
      <c r="K27" s="675" t="n">
        <v>1</v>
      </c>
      <c r="L27" s="675" t="n">
        <v>1</v>
      </c>
      <c r="M27" s="675" t="n">
        <v>1</v>
      </c>
      <c r="N27" s="675" t="n">
        <v>1</v>
      </c>
      <c r="O27" s="675" t="n">
        <v>1</v>
      </c>
      <c r="P27" s="675" t="n">
        <v>1</v>
      </c>
      <c r="Q27" s="675" t="n">
        <v>1</v>
      </c>
      <c r="R27" s="675" t="n">
        <v>1</v>
      </c>
      <c r="S27" s="675" t="n">
        <v>1</v>
      </c>
      <c r="T27" s="675" t="n">
        <v>1</v>
      </c>
      <c r="U27" s="675" t="n">
        <v>1</v>
      </c>
      <c r="V27" s="675" t="n">
        <v>1</v>
      </c>
      <c r="W27" s="675" t="n">
        <v>1</v>
      </c>
      <c r="X27" s="675" t="n">
        <v>1</v>
      </c>
      <c r="Y27" s="675" t="n">
        <v>1</v>
      </c>
      <c r="Z27" s="675" t="n">
        <v>1</v>
      </c>
      <c r="AA27" s="675" t="n">
        <v>1</v>
      </c>
      <c r="AB27" s="675" t="n">
        <v>1</v>
      </c>
      <c r="AC27" s="675" t="n">
        <v>1</v>
      </c>
      <c r="AD27" s="675" t="n">
        <v>1</v>
      </c>
      <c r="AE27" s="675" t="n">
        <v>1</v>
      </c>
      <c r="AF27" s="675" t="n">
        <v>1</v>
      </c>
      <c r="AG27" s="675" t="n">
        <v>1</v>
      </c>
      <c r="AH27" s="675" t="n">
        <v>1</v>
      </c>
      <c r="AI27" s="675" t="n">
        <v>1</v>
      </c>
      <c r="AJ27" s="675" t="n">
        <v>1</v>
      </c>
      <c r="AK27" s="675" t="n">
        <v>1</v>
      </c>
      <c r="AL27" s="675" t="n">
        <v>1</v>
      </c>
      <c r="AM27" s="675" t="n">
        <v>1</v>
      </c>
      <c r="AN27" s="675" t="n">
        <v>1</v>
      </c>
      <c r="AO27" s="675" t="n">
        <v>1</v>
      </c>
      <c r="AP27" s="675" t="n">
        <v>1</v>
      </c>
      <c r="AQ27" s="675" t="n">
        <v>1</v>
      </c>
    </row>
    <row r="28" ht="12.95" customHeight="1" s="160">
      <c r="B28" s="473" t="n"/>
      <c r="C28" s="201" t="inlineStr">
        <is>
          <t>R</t>
        </is>
      </c>
      <c r="D28" s="202" t="n"/>
      <c r="E28" s="668">
        <f>E26/E27</f>
        <v/>
      </c>
      <c r="F28" s="669">
        <f>F26/F27</f>
        <v/>
      </c>
      <c r="G28" s="669">
        <f>G26/G27</f>
        <v/>
      </c>
      <c r="H28" s="669">
        <f>H26/H27</f>
        <v/>
      </c>
      <c r="I28" s="669">
        <f>I26/I27</f>
        <v/>
      </c>
      <c r="J28" s="669">
        <f>J26/J27</f>
        <v/>
      </c>
      <c r="K28" s="669">
        <f>K26/K27</f>
        <v/>
      </c>
      <c r="L28" s="669">
        <f>L26/L27</f>
        <v/>
      </c>
      <c r="M28" s="669">
        <f>M26/M27</f>
        <v/>
      </c>
      <c r="N28" s="669">
        <f>N26/N27</f>
        <v/>
      </c>
      <c r="O28" s="669">
        <f>O26/O27</f>
        <v/>
      </c>
      <c r="P28" s="669">
        <f>P26/P27</f>
        <v/>
      </c>
      <c r="Q28" s="669">
        <f>Q26/Q27</f>
        <v/>
      </c>
      <c r="R28" s="669">
        <f>R26/R27</f>
        <v/>
      </c>
      <c r="S28" s="669">
        <f>S26/S27</f>
        <v/>
      </c>
      <c r="T28" s="669">
        <f>T26/T27</f>
        <v/>
      </c>
      <c r="U28" s="669">
        <f>U26/U27</f>
        <v/>
      </c>
      <c r="V28" s="669">
        <f>V26/V27</f>
        <v/>
      </c>
      <c r="W28" s="669">
        <f>W26/W27</f>
        <v/>
      </c>
      <c r="X28" s="669">
        <f>X26/X27</f>
        <v/>
      </c>
      <c r="Y28" s="669">
        <f>Y26/Y27</f>
        <v/>
      </c>
      <c r="Z28" s="669">
        <f>Z26/Z27</f>
        <v/>
      </c>
      <c r="AA28" s="669">
        <f>AA26/AA27</f>
        <v/>
      </c>
      <c r="AB28" s="669">
        <f>AB26/AB27</f>
        <v/>
      </c>
      <c r="AC28" s="669">
        <f>AC26/AC27</f>
        <v/>
      </c>
      <c r="AD28" s="669">
        <f>AD26/AD27</f>
        <v/>
      </c>
      <c r="AE28" s="669">
        <f>AE26/AE27</f>
        <v/>
      </c>
      <c r="AF28" s="669">
        <f>AF26/AF27</f>
        <v/>
      </c>
      <c r="AG28" s="669">
        <f>AG26/AG27</f>
        <v/>
      </c>
      <c r="AH28" s="669">
        <f>AH26/AH27</f>
        <v/>
      </c>
      <c r="AI28" s="669">
        <f>AI26/AI27</f>
        <v/>
      </c>
      <c r="AJ28" s="669">
        <f>AJ26/AJ27</f>
        <v/>
      </c>
      <c r="AK28" s="669">
        <f>AK26/AK27</f>
        <v/>
      </c>
      <c r="AL28" s="669">
        <f>AL26/AL27</f>
        <v/>
      </c>
      <c r="AM28" s="669">
        <f>AM26/AM27</f>
        <v/>
      </c>
      <c r="AN28" s="669">
        <f>AN26/AN27</f>
        <v/>
      </c>
      <c r="AO28" s="669">
        <f>AO26/AO27</f>
        <v/>
      </c>
      <c r="AP28" s="669">
        <f>AP26/AP27</f>
        <v/>
      </c>
      <c r="AQ28" s="669">
        <f>AQ26/AQ27</f>
        <v/>
      </c>
    </row>
    <row r="29" ht="12.95" customHeight="1" s="160">
      <c r="B29" s="473" t="n"/>
      <c r="C29" s="201" t="inlineStr">
        <is>
          <t>μ1'</t>
        </is>
      </c>
      <c r="D29" s="202" t="n"/>
      <c r="E29" s="668">
        <f>ROUNDDOWN((1-0.2*(3-E28)),1)</f>
        <v/>
      </c>
      <c r="F29" s="669">
        <f>ROUNDDOWN((1-0.2*(3-F28)),1)</f>
        <v/>
      </c>
      <c r="G29" s="669">
        <f>ROUNDDOWN((1-0.2*(3-G28)),1)</f>
        <v/>
      </c>
      <c r="H29" s="669">
        <f>ROUNDDOWN((1-0.2*(3-H28)),1)</f>
        <v/>
      </c>
      <c r="I29" s="669">
        <f>ROUNDDOWN((1-0.2*(3-I28)),1)</f>
        <v/>
      </c>
      <c r="J29" s="669">
        <f>ROUNDDOWN((1-0.2*(3-J28)),1)</f>
        <v/>
      </c>
      <c r="K29" s="669">
        <f>ROUNDDOWN((1-0.2*(3-K28)),1)</f>
        <v/>
      </c>
      <c r="L29" s="669">
        <f>ROUNDDOWN((1-0.2*(3-L28)),1)</f>
        <v/>
      </c>
      <c r="M29" s="669">
        <f>ROUNDDOWN((1-0.2*(3-M28)),1)</f>
        <v/>
      </c>
      <c r="N29" s="669">
        <f>ROUNDDOWN((1-0.2*(3-N28)),1)</f>
        <v/>
      </c>
      <c r="O29" s="669">
        <f>ROUNDDOWN((1-0.2*(3-O28)),1)</f>
        <v/>
      </c>
      <c r="P29" s="669">
        <f>ROUNDDOWN((1-0.2*(3-P28)),1)</f>
        <v/>
      </c>
      <c r="Q29" s="669">
        <f>ROUNDDOWN((1-0.2*(3-Q28)),1)</f>
        <v/>
      </c>
      <c r="R29" s="669">
        <f>ROUNDDOWN((1-0.2*(3-R28)),1)</f>
        <v/>
      </c>
      <c r="S29" s="669">
        <f>ROUNDDOWN((1-0.2*(3-S28)),1)</f>
        <v/>
      </c>
      <c r="T29" s="669">
        <f>ROUNDDOWN((1-0.2*(3-T28)),1)</f>
        <v/>
      </c>
      <c r="U29" s="669">
        <f>ROUNDDOWN((1-0.2*(3-U28)),1)</f>
        <v/>
      </c>
      <c r="V29" s="669">
        <f>ROUNDDOWN((1-0.2*(3-V28)),1)</f>
        <v/>
      </c>
      <c r="W29" s="669">
        <f>ROUNDDOWN((1-0.2*(3-W28)),1)</f>
        <v/>
      </c>
      <c r="X29" s="669">
        <f>ROUNDDOWN((1-0.2*(3-X28)),1)</f>
        <v/>
      </c>
      <c r="Y29" s="669">
        <f>ROUNDDOWN((1-0.2*(3-Y28)),1)</f>
        <v/>
      </c>
      <c r="Z29" s="669">
        <f>ROUNDDOWN((1-0.2*(3-Z28)),1)</f>
        <v/>
      </c>
      <c r="AA29" s="669">
        <f>ROUNDDOWN((1-0.2*(3-AA28)),1)</f>
        <v/>
      </c>
      <c r="AB29" s="669">
        <f>ROUNDDOWN((1-0.2*(3-AB28)),1)</f>
        <v/>
      </c>
      <c r="AC29" s="669">
        <f>ROUNDDOWN((1-0.2*(3-AC28)),1)</f>
        <v/>
      </c>
      <c r="AD29" s="669">
        <f>ROUNDDOWN((1-0.2*(3-AD28)),1)</f>
        <v/>
      </c>
      <c r="AE29" s="669">
        <f>ROUNDDOWN((1-0.2*(3-AE28)),1)</f>
        <v/>
      </c>
      <c r="AF29" s="669">
        <f>ROUNDDOWN((1-0.2*(3-AF28)),1)</f>
        <v/>
      </c>
      <c r="AG29" s="669">
        <f>ROUNDDOWN((1-0.2*(3-AG28)),1)</f>
        <v/>
      </c>
      <c r="AH29" s="669">
        <f>ROUNDDOWN((1-0.2*(3-AH28)),1)</f>
        <v/>
      </c>
      <c r="AI29" s="669">
        <f>ROUNDDOWN((1-0.2*(3-AI28)),1)</f>
        <v/>
      </c>
      <c r="AJ29" s="669">
        <f>ROUNDDOWN((1-0.2*(3-AJ28)),1)</f>
        <v/>
      </c>
      <c r="AK29" s="669">
        <f>ROUNDDOWN((1-0.2*(3-AK28)),1)</f>
        <v/>
      </c>
      <c r="AL29" s="669">
        <f>ROUNDDOWN((1-0.2*(3-AL28)),1)</f>
        <v/>
      </c>
      <c r="AM29" s="669">
        <f>ROUNDDOWN((1-0.2*(3-AM28)),1)</f>
        <v/>
      </c>
      <c r="AN29" s="669">
        <f>ROUNDDOWN((1-0.2*(3-AN28)),1)</f>
        <v/>
      </c>
      <c r="AO29" s="669">
        <f>ROUNDDOWN((1-0.2*(3-AO28)),1)</f>
        <v/>
      </c>
      <c r="AP29" s="669">
        <f>ROUNDDOWN((1-0.2*(3-AP28)),1)</f>
        <v/>
      </c>
      <c r="AQ29" s="669">
        <f>ROUNDDOWN((1-0.2*(3-AQ28)),1)</f>
        <v/>
      </c>
    </row>
    <row r="30" ht="12.95" customHeight="1" s="160">
      <c r="B30" s="473" t="n"/>
      <c r="C30" s="201" t="inlineStr">
        <is>
          <t>B</t>
        </is>
      </c>
      <c r="D30" s="202" t="inlineStr">
        <is>
          <t>[m]</t>
        </is>
      </c>
      <c r="E30" s="668">
        <f>E11</f>
        <v/>
      </c>
      <c r="F30" s="669">
        <f>F11</f>
        <v/>
      </c>
      <c r="G30" s="669">
        <f>G11</f>
        <v/>
      </c>
      <c r="H30" s="669">
        <f>H11</f>
        <v/>
      </c>
      <c r="I30" s="669">
        <f>I11</f>
        <v/>
      </c>
      <c r="J30" s="669">
        <f>J11</f>
        <v/>
      </c>
      <c r="K30" s="669">
        <f>K11</f>
        <v/>
      </c>
      <c r="L30" s="669">
        <f>L11</f>
        <v/>
      </c>
      <c r="M30" s="669">
        <f>M11</f>
        <v/>
      </c>
      <c r="N30" s="669">
        <f>N11</f>
        <v/>
      </c>
      <c r="O30" s="669">
        <f>O11</f>
        <v/>
      </c>
      <c r="P30" s="669">
        <f>P11</f>
        <v/>
      </c>
      <c r="Q30" s="669">
        <f>Q11</f>
        <v/>
      </c>
      <c r="R30" s="669">
        <f>R11</f>
        <v/>
      </c>
      <c r="S30" s="669">
        <f>S11</f>
        <v/>
      </c>
      <c r="T30" s="669">
        <f>T11</f>
        <v/>
      </c>
      <c r="U30" s="669">
        <f>U11</f>
        <v/>
      </c>
      <c r="V30" s="669">
        <f>V11</f>
        <v/>
      </c>
      <c r="W30" s="669">
        <f>W11</f>
        <v/>
      </c>
      <c r="X30" s="669">
        <f>X11</f>
        <v/>
      </c>
      <c r="Y30" s="669">
        <f>Y11</f>
        <v/>
      </c>
      <c r="Z30" s="669">
        <f>Z11</f>
        <v/>
      </c>
      <c r="AA30" s="669">
        <f>AA11</f>
        <v/>
      </c>
      <c r="AB30" s="669">
        <f>AB11</f>
        <v/>
      </c>
      <c r="AC30" s="669">
        <f>AC11</f>
        <v/>
      </c>
      <c r="AD30" s="669">
        <f>AD11</f>
        <v/>
      </c>
      <c r="AE30" s="669">
        <f>AE11</f>
        <v/>
      </c>
      <c r="AF30" s="669">
        <f>AF11</f>
        <v/>
      </c>
      <c r="AG30" s="669">
        <f>AG11</f>
        <v/>
      </c>
      <c r="AH30" s="669">
        <f>AH11</f>
        <v/>
      </c>
      <c r="AI30" s="669">
        <f>AI11</f>
        <v/>
      </c>
      <c r="AJ30" s="669">
        <f>AJ11</f>
        <v/>
      </c>
      <c r="AK30" s="669">
        <f>AK11</f>
        <v/>
      </c>
      <c r="AL30" s="669">
        <f>AL11</f>
        <v/>
      </c>
      <c r="AM30" s="669">
        <f>AM11</f>
        <v/>
      </c>
      <c r="AN30" s="669">
        <f>AN11</f>
        <v/>
      </c>
      <c r="AO30" s="669">
        <f>AO11</f>
        <v/>
      </c>
      <c r="AP30" s="669">
        <f>AP11</f>
        <v/>
      </c>
      <c r="AQ30" s="669">
        <f>AQ11</f>
        <v/>
      </c>
    </row>
    <row r="31" ht="12.95" customHeight="1" s="160">
      <c r="B31" s="473" t="n"/>
      <c r="C31" s="201" t="inlineStr">
        <is>
          <t>kh''</t>
        </is>
      </c>
      <c r="D31" s="202" t="n"/>
      <c r="E31" s="676">
        <f>ROUNDDOWN((1/30)*E21*E23*(E30*100/30)^(-3/4)*10^2,2)</f>
        <v/>
      </c>
      <c r="F31" s="677">
        <f>ROUNDDOWN((1/30)*F21*F23*(F30*100/30)^(-3/4)*10^2,2)</f>
        <v/>
      </c>
      <c r="G31" s="677">
        <f>ROUNDDOWN((1/30)*G21*G23*(G30*100/30)^(-3/4)*10^2,2)</f>
        <v/>
      </c>
      <c r="H31" s="677">
        <f>ROUNDDOWN((1/30)*H21*H23*(H30*100/30)^(-3/4)*10^2,2)</f>
        <v/>
      </c>
      <c r="I31" s="677">
        <f>ROUNDDOWN((1/30)*I21*I23*(I30*100/30)^(-3/4)*10^2,2)</f>
        <v/>
      </c>
      <c r="J31" s="677">
        <f>ROUNDDOWN((1/30)*J21*J23*(J30*100/30)^(-3/4)*10^2,2)</f>
        <v/>
      </c>
      <c r="K31" s="677">
        <f>ROUNDDOWN((1/30)*K21*K23*(K30*100/30)^(-3/4)*10^2,2)</f>
        <v/>
      </c>
      <c r="L31" s="677">
        <f>ROUNDDOWN((1/30)*L21*L23*(L30*100/30)^(-3/4)*10^2,2)</f>
        <v/>
      </c>
      <c r="M31" s="677">
        <f>ROUNDDOWN((1/30)*M21*M23*(M30*100/30)^(-3/4)*10^2,2)</f>
        <v/>
      </c>
      <c r="N31" s="677">
        <f>ROUNDDOWN((1/30)*N21*N23*(N30*100/30)^(-3/4)*10^2,2)</f>
        <v/>
      </c>
      <c r="O31" s="677">
        <f>ROUNDDOWN((1/30)*O21*O23*(O30*100/30)^(-3/4)*10^2,2)</f>
        <v/>
      </c>
      <c r="P31" s="677">
        <f>ROUNDDOWN((1/30)*P21*P23*(P30*100/30)^(-3/4)*10^2,2)</f>
        <v/>
      </c>
      <c r="Q31" s="677">
        <f>ROUNDDOWN((1/30)*Q21*Q23*(Q30*100/30)^(-3/4)*10^2,2)</f>
        <v/>
      </c>
      <c r="R31" s="677">
        <f>ROUNDDOWN((1/30)*R21*R23*(R30*100/30)^(-3/4)*10^2,2)</f>
        <v/>
      </c>
      <c r="S31" s="677">
        <f>ROUNDDOWN((1/30)*S21*S23*(S30*100/30)^(-3/4)*10^2,2)</f>
        <v/>
      </c>
      <c r="T31" s="677">
        <f>ROUNDDOWN((1/30)*T21*T23*(T30*100/30)^(-3/4)*10^2,2)</f>
        <v/>
      </c>
      <c r="U31" s="677">
        <f>ROUNDDOWN((1/30)*U21*U23*(U30*100/30)^(-3/4)*10^2,2)</f>
        <v/>
      </c>
      <c r="V31" s="677">
        <f>ROUNDDOWN((1/30)*V21*V23*(V30*100/30)^(-3/4)*10^2,2)</f>
        <v/>
      </c>
      <c r="W31" s="677">
        <f>ROUNDDOWN((1/30)*W21*W23*(W30*100/30)^(-3/4)*10^2,2)</f>
        <v/>
      </c>
      <c r="X31" s="677">
        <f>ROUNDDOWN((1/30)*X21*X23*(X30*100/30)^(-3/4)*10^2,2)</f>
        <v/>
      </c>
      <c r="Y31" s="677">
        <f>ROUNDDOWN((1/30)*Y21*Y23*(Y30*100/30)^(-3/4)*10^2,2)</f>
        <v/>
      </c>
      <c r="Z31" s="677">
        <f>ROUNDDOWN((1/30)*Z21*Z23*(Z30*100/30)^(-3/4)*10^2,2)</f>
        <v/>
      </c>
      <c r="AA31" s="677">
        <f>ROUNDDOWN((1/30)*AA21*AA23*(AA30*100/30)^(-3/4)*10^2,2)</f>
        <v/>
      </c>
      <c r="AB31" s="677">
        <f>ROUNDDOWN((1/30)*AB21*AB23*(AB30*100/30)^(-3/4)*10^2,2)</f>
        <v/>
      </c>
      <c r="AC31" s="677">
        <f>ROUNDDOWN((1/30)*AC21*AC23*(AC30*100/30)^(-3/4)*10^2,2)</f>
        <v/>
      </c>
      <c r="AD31" s="677">
        <f>ROUNDDOWN((1/30)*AD21*AD23*(AD30*100/30)^(-3/4)*10^2,2)</f>
        <v/>
      </c>
      <c r="AE31" s="677">
        <f>ROUNDDOWN((1/30)*AE21*AE23*(AE30*100/30)^(-3/4)*10^2,2)</f>
        <v/>
      </c>
      <c r="AF31" s="677">
        <f>ROUNDDOWN((1/30)*AF21*AF23*(AF30*100/30)^(-3/4)*10^2,2)</f>
        <v/>
      </c>
      <c r="AG31" s="677">
        <f>ROUNDDOWN((1/30)*AG21*AG23*(AG30*100/30)^(-3/4)*10^2,2)</f>
        <v/>
      </c>
      <c r="AH31" s="677">
        <f>ROUNDDOWN((1/30)*AH21*AH23*(AH30*100/30)^(-3/4)*10^2,2)</f>
        <v/>
      </c>
      <c r="AI31" s="677">
        <f>ROUNDDOWN((1/30)*AI21*AI23*(AI30*100/30)^(-3/4)*10^2,2)</f>
        <v/>
      </c>
      <c r="AJ31" s="677">
        <f>ROUNDDOWN((1/30)*AJ21*AJ23*(AJ30*100/30)^(-3/4)*10^2,2)</f>
        <v/>
      </c>
      <c r="AK31" s="677">
        <f>ROUNDDOWN((1/30)*AK21*AK23*(AK30*100/30)^(-3/4)*10^2,2)</f>
        <v/>
      </c>
      <c r="AL31" s="677">
        <f>ROUNDDOWN((1/30)*AL21*AL23*(AL30*100/30)^(-3/4)*10^2,2)</f>
        <v/>
      </c>
      <c r="AM31" s="677">
        <f>ROUNDDOWN((1/30)*AM21*AM23*(AM30*100/30)^(-3/4)*10^2,2)</f>
        <v/>
      </c>
      <c r="AN31" s="677">
        <f>ROUNDDOWN((1/30)*AN21*AN23*(AN30*100/30)^(-3/4)*10^2,2)</f>
        <v/>
      </c>
      <c r="AO31" s="677">
        <f>ROUNDDOWN((1/30)*AO21*AO23*(AO30*100/30)^(-3/4)*10^2,2)</f>
        <v/>
      </c>
      <c r="AP31" s="677">
        <f>ROUNDDOWN((1/30)*AP21*AP23*(AP30*100/30)^(-3/4)*10^2,2)</f>
        <v/>
      </c>
      <c r="AQ31" s="677">
        <f>ROUNDDOWN((1/30)*AQ21*AQ23*(AQ30*100/30)^(-3/4)*10^2,2)</f>
        <v/>
      </c>
    </row>
    <row r="32" ht="12.95" customHeight="1" s="160">
      <c r="B32" s="473" t="n"/>
      <c r="C32" s="201" t="inlineStr">
        <is>
          <t>μ1''</t>
        </is>
      </c>
      <c r="D32" s="202" t="n"/>
      <c r="E32" s="676">
        <f>ROUNDDOWN(E31/E25,2)</f>
        <v/>
      </c>
      <c r="F32" s="677">
        <f>ROUNDDOWN(F31/F25,2)</f>
        <v/>
      </c>
      <c r="G32" s="677">
        <f>ROUNDDOWN(G31/G25,2)</f>
        <v/>
      </c>
      <c r="H32" s="677">
        <f>ROUNDDOWN(H31/H25,2)</f>
        <v/>
      </c>
      <c r="I32" s="677">
        <f>ROUNDDOWN(I31/I25,2)</f>
        <v/>
      </c>
      <c r="J32" s="677">
        <f>ROUNDDOWN(J31/J25,2)</f>
        <v/>
      </c>
      <c r="K32" s="677">
        <f>ROUNDDOWN(K31/K25,2)</f>
        <v/>
      </c>
      <c r="L32" s="677">
        <f>ROUNDDOWN(L31/L25,2)</f>
        <v/>
      </c>
      <c r="M32" s="677">
        <f>ROUNDDOWN(M31/M25,2)</f>
        <v/>
      </c>
      <c r="N32" s="677">
        <f>ROUNDDOWN(N31/N25,2)</f>
        <v/>
      </c>
      <c r="O32" s="677">
        <f>ROUNDDOWN(O31/O25,2)</f>
        <v/>
      </c>
      <c r="P32" s="677">
        <f>ROUNDDOWN(P31/P25,2)</f>
        <v/>
      </c>
      <c r="Q32" s="677">
        <f>ROUNDDOWN(Q31/Q25,2)</f>
        <v/>
      </c>
      <c r="R32" s="677">
        <f>ROUNDDOWN(R31/R25,2)</f>
        <v/>
      </c>
      <c r="S32" s="677">
        <f>ROUNDDOWN(S31/S25,2)</f>
        <v/>
      </c>
      <c r="T32" s="677">
        <f>ROUNDDOWN(T31/T25,2)</f>
        <v/>
      </c>
      <c r="U32" s="677">
        <f>ROUNDDOWN(U31/U25,2)</f>
        <v/>
      </c>
      <c r="V32" s="677">
        <f>ROUNDDOWN(V31/V25,2)</f>
        <v/>
      </c>
      <c r="W32" s="677">
        <f>ROUNDDOWN(W31/W25,2)</f>
        <v/>
      </c>
      <c r="X32" s="677">
        <f>ROUNDDOWN(X31/X25,2)</f>
        <v/>
      </c>
      <c r="Y32" s="677">
        <f>ROUNDDOWN(Y31/Y25,2)</f>
        <v/>
      </c>
      <c r="Z32" s="677">
        <f>ROUNDDOWN(Z31/Z25,2)</f>
        <v/>
      </c>
      <c r="AA32" s="677">
        <f>ROUNDDOWN(AA31/AA25,2)</f>
        <v/>
      </c>
      <c r="AB32" s="677">
        <f>ROUNDDOWN(AB31/AB25,2)</f>
        <v/>
      </c>
      <c r="AC32" s="677">
        <f>ROUNDDOWN(AC31/AC25,2)</f>
        <v/>
      </c>
      <c r="AD32" s="677">
        <f>ROUNDDOWN(AD31/AD25,2)</f>
        <v/>
      </c>
      <c r="AE32" s="677">
        <f>ROUNDDOWN(AE31/AE25,2)</f>
        <v/>
      </c>
      <c r="AF32" s="677">
        <f>ROUNDDOWN(AF31/AF25,2)</f>
        <v/>
      </c>
      <c r="AG32" s="677">
        <f>ROUNDDOWN(AG31/AG25,2)</f>
        <v/>
      </c>
      <c r="AH32" s="677">
        <f>ROUNDDOWN(AH31/AH25,2)</f>
        <v/>
      </c>
      <c r="AI32" s="677">
        <f>ROUNDDOWN(AI31/AI25,2)</f>
        <v/>
      </c>
      <c r="AJ32" s="677">
        <f>ROUNDDOWN(AJ31/AJ25,2)</f>
        <v/>
      </c>
      <c r="AK32" s="677">
        <f>ROUNDDOWN(AK31/AK25,2)</f>
        <v/>
      </c>
      <c r="AL32" s="677">
        <f>ROUNDDOWN(AL31/AL25,2)</f>
        <v/>
      </c>
      <c r="AM32" s="677">
        <f>ROUNDDOWN(AM31/AM25,2)</f>
        <v/>
      </c>
      <c r="AN32" s="677">
        <f>ROUNDDOWN(AN31/AN25,2)</f>
        <v/>
      </c>
      <c r="AO32" s="677">
        <f>ROUNDDOWN(AO31/AO25,2)</f>
        <v/>
      </c>
      <c r="AP32" s="677">
        <f>ROUNDDOWN(AP31/AP25,2)</f>
        <v/>
      </c>
      <c r="AQ32" s="677">
        <f>ROUNDDOWN(AQ31/AQ25,2)</f>
        <v/>
      </c>
    </row>
    <row r="33" ht="12.95" customHeight="1" s="160">
      <c r="B33" s="473" t="n"/>
      <c r="C33" s="201" t="inlineStr">
        <is>
          <t>μ1</t>
        </is>
      </c>
      <c r="D33" s="202" t="n"/>
      <c r="E33" s="668">
        <f>MAX(E29,E32)</f>
        <v/>
      </c>
      <c r="F33" s="669">
        <f>MAX(F29,F32)</f>
        <v/>
      </c>
      <c r="G33" s="669">
        <f>MAX(G29,G32)</f>
        <v/>
      </c>
      <c r="H33" s="669">
        <f>MAX(H29,H32)</f>
        <v/>
      </c>
      <c r="I33" s="669">
        <f>MAX(I29,I32)</f>
        <v/>
      </c>
      <c r="J33" s="669">
        <f>MAX(J29,J32)</f>
        <v/>
      </c>
      <c r="K33" s="669">
        <f>MAX(K29,K32)</f>
        <v/>
      </c>
      <c r="L33" s="669">
        <f>MAX(L29,L32)</f>
        <v/>
      </c>
      <c r="M33" s="669">
        <f>MAX(M29,M32)</f>
        <v/>
      </c>
      <c r="N33" s="669">
        <f>MAX(N29,N32)</f>
        <v/>
      </c>
      <c r="O33" s="669">
        <f>MAX(O29,O32)</f>
        <v/>
      </c>
      <c r="P33" s="669">
        <f>MAX(P29,P32)</f>
        <v/>
      </c>
      <c r="Q33" s="669">
        <f>MAX(Q29,Q32)</f>
        <v/>
      </c>
      <c r="R33" s="669">
        <f>MAX(R29,R32)</f>
        <v/>
      </c>
      <c r="S33" s="669">
        <f>MAX(S29,S32)</f>
        <v/>
      </c>
      <c r="T33" s="669">
        <f>MAX(T29,T32)</f>
        <v/>
      </c>
      <c r="U33" s="669">
        <f>MAX(U29,U32)</f>
        <v/>
      </c>
      <c r="V33" s="669">
        <f>MAX(V29,V32)</f>
        <v/>
      </c>
      <c r="W33" s="669">
        <f>MAX(W29,W32)</f>
        <v/>
      </c>
      <c r="X33" s="669">
        <f>MAX(X29,X32)</f>
        <v/>
      </c>
      <c r="Y33" s="669">
        <f>MAX(Y29,Y32)</f>
        <v/>
      </c>
      <c r="Z33" s="669">
        <f>MAX(Z29,Z32)</f>
        <v/>
      </c>
      <c r="AA33" s="669">
        <f>MAX(AA29,AA32)</f>
        <v/>
      </c>
      <c r="AB33" s="669">
        <f>MAX(AB29,AB32)</f>
        <v/>
      </c>
      <c r="AC33" s="669">
        <f>MAX(AC29,AC32)</f>
        <v/>
      </c>
      <c r="AD33" s="669">
        <f>MAX(AD29,AD32)</f>
        <v/>
      </c>
      <c r="AE33" s="669">
        <f>MAX(AE29,AE32)</f>
        <v/>
      </c>
      <c r="AF33" s="669">
        <f>MAX(AF29,AF32)</f>
        <v/>
      </c>
      <c r="AG33" s="669">
        <f>MAX(AG29,AG32)</f>
        <v/>
      </c>
      <c r="AH33" s="669">
        <f>MAX(AH29,AH32)</f>
        <v/>
      </c>
      <c r="AI33" s="669">
        <f>MAX(AI29,AI32)</f>
        <v/>
      </c>
      <c r="AJ33" s="669">
        <f>MAX(AJ29,AJ32)</f>
        <v/>
      </c>
      <c r="AK33" s="669">
        <f>MAX(AK29,AK32)</f>
        <v/>
      </c>
      <c r="AL33" s="669">
        <f>MAX(AL29,AL32)</f>
        <v/>
      </c>
      <c r="AM33" s="669">
        <f>MAX(AM29,AM32)</f>
        <v/>
      </c>
      <c r="AN33" s="669">
        <f>MAX(AN29,AN32)</f>
        <v/>
      </c>
      <c r="AO33" s="669">
        <f>MAX(AO29,AO32)</f>
        <v/>
      </c>
      <c r="AP33" s="669">
        <f>MAX(AP29,AP32)</f>
        <v/>
      </c>
      <c r="AQ33" s="669">
        <f>MAX(AQ29,AQ32)</f>
        <v/>
      </c>
    </row>
    <row r="34" ht="12.95" customHeight="1" s="160">
      <c r="B34" s="473" t="n"/>
      <c r="C34" s="201" t="inlineStr">
        <is>
          <t>μ2</t>
        </is>
      </c>
      <c r="D34" s="202" t="n"/>
      <c r="E34" s="668">
        <f>(1-0.3*(3-E28))</f>
        <v/>
      </c>
      <c r="F34" s="669">
        <f>(1-0.3*(3-F28))</f>
        <v/>
      </c>
      <c r="G34" s="669">
        <f>(1-0.3*(3-G28))</f>
        <v/>
      </c>
      <c r="H34" s="669">
        <f>(1-0.3*(3-H28))</f>
        <v/>
      </c>
      <c r="I34" s="669">
        <f>(1-0.3*(3-I28))</f>
        <v/>
      </c>
      <c r="J34" s="669">
        <f>(1-0.3*(3-J28))</f>
        <v/>
      </c>
      <c r="K34" s="669">
        <f>(1-0.3*(3-K28))</f>
        <v/>
      </c>
      <c r="L34" s="669">
        <f>(1-0.3*(3-L28))</f>
        <v/>
      </c>
      <c r="M34" s="669">
        <f>(1-0.3*(3-M28))</f>
        <v/>
      </c>
      <c r="N34" s="669">
        <f>(1-0.3*(3-N28))</f>
        <v/>
      </c>
      <c r="O34" s="669">
        <f>(1-0.3*(3-O28))</f>
        <v/>
      </c>
      <c r="P34" s="669">
        <f>(1-0.3*(3-P28))</f>
        <v/>
      </c>
      <c r="Q34" s="669">
        <f>(1-0.3*(3-Q28))</f>
        <v/>
      </c>
      <c r="R34" s="669">
        <f>(1-0.3*(3-R28))</f>
        <v/>
      </c>
      <c r="S34" s="669">
        <f>(1-0.3*(3-S28))</f>
        <v/>
      </c>
      <c r="T34" s="669">
        <f>(1-0.3*(3-T28))</f>
        <v/>
      </c>
      <c r="U34" s="669">
        <f>(1-0.3*(3-U28))</f>
        <v/>
      </c>
      <c r="V34" s="669">
        <f>(1-0.3*(3-V28))</f>
        <v/>
      </c>
      <c r="W34" s="669">
        <f>(1-0.3*(3-W28))</f>
        <v/>
      </c>
      <c r="X34" s="669">
        <f>(1-0.3*(3-X28))</f>
        <v/>
      </c>
      <c r="Y34" s="669">
        <f>(1-0.3*(3-Y28))</f>
        <v/>
      </c>
      <c r="Z34" s="669">
        <f>(1-0.3*(3-Z28))</f>
        <v/>
      </c>
      <c r="AA34" s="669">
        <f>(1-0.3*(3-AA28))</f>
        <v/>
      </c>
      <c r="AB34" s="669">
        <f>(1-0.3*(3-AB28))</f>
        <v/>
      </c>
      <c r="AC34" s="669">
        <f>(1-0.3*(3-AC28))</f>
        <v/>
      </c>
      <c r="AD34" s="669">
        <f>(1-0.3*(3-AD28))</f>
        <v/>
      </c>
      <c r="AE34" s="669">
        <f>(1-0.3*(3-AE28))</f>
        <v/>
      </c>
      <c r="AF34" s="669">
        <f>(1-0.3*(3-AF28))</f>
        <v/>
      </c>
      <c r="AG34" s="669">
        <f>(1-0.3*(3-AG28))</f>
        <v/>
      </c>
      <c r="AH34" s="669">
        <f>(1-0.3*(3-AH28))</f>
        <v/>
      </c>
      <c r="AI34" s="669">
        <f>(1-0.3*(3-AI28))</f>
        <v/>
      </c>
      <c r="AJ34" s="669">
        <f>(1-0.3*(3-AJ28))</f>
        <v/>
      </c>
      <c r="AK34" s="669">
        <f>(1-0.3*(3-AK28))</f>
        <v/>
      </c>
      <c r="AL34" s="669">
        <f>(1-0.3*(3-AL28))</f>
        <v/>
      </c>
      <c r="AM34" s="669">
        <f>(1-0.3*(3-AM28))</f>
        <v/>
      </c>
      <c r="AN34" s="669">
        <f>(1-0.3*(3-AN28))</f>
        <v/>
      </c>
      <c r="AO34" s="669">
        <f>(1-0.3*(3-AO28))</f>
        <v/>
      </c>
      <c r="AP34" s="669">
        <f>(1-0.3*(3-AP28))</f>
        <v/>
      </c>
      <c r="AQ34" s="669">
        <f>(1-0.3*(3-AQ28))</f>
        <v/>
      </c>
    </row>
    <row r="35" ht="12.95" customHeight="1" s="160">
      <c r="B35" s="473" t="n"/>
      <c r="C35" s="201" t="inlineStr">
        <is>
          <t>μ</t>
        </is>
      </c>
      <c r="D35" s="202" t="n"/>
      <c r="E35" s="668">
        <f>E33*E34</f>
        <v/>
      </c>
      <c r="F35" s="669">
        <f>F33*F34</f>
        <v/>
      </c>
      <c r="G35" s="669">
        <f>G33*G34</f>
        <v/>
      </c>
      <c r="H35" s="669">
        <f>H33*H34</f>
        <v/>
      </c>
      <c r="I35" s="669">
        <f>I33*I34</f>
        <v/>
      </c>
      <c r="J35" s="669">
        <f>J33*J34</f>
        <v/>
      </c>
      <c r="K35" s="669">
        <f>K33*K34</f>
        <v/>
      </c>
      <c r="L35" s="669">
        <f>L33*L34</f>
        <v/>
      </c>
      <c r="M35" s="669">
        <f>M33*M34</f>
        <v/>
      </c>
      <c r="N35" s="669">
        <f>N33*N34</f>
        <v/>
      </c>
      <c r="O35" s="669">
        <f>O33*O34</f>
        <v/>
      </c>
      <c r="P35" s="669">
        <f>P33*P34</f>
        <v/>
      </c>
      <c r="Q35" s="669">
        <f>Q33*Q34</f>
        <v/>
      </c>
      <c r="R35" s="669">
        <f>R33*R34</f>
        <v/>
      </c>
      <c r="S35" s="669">
        <f>S33*S34</f>
        <v/>
      </c>
      <c r="T35" s="669">
        <f>T33*T34</f>
        <v/>
      </c>
      <c r="U35" s="669">
        <f>U33*U34</f>
        <v/>
      </c>
      <c r="V35" s="669">
        <f>V33*V34</f>
        <v/>
      </c>
      <c r="W35" s="669">
        <f>W33*W34</f>
        <v/>
      </c>
      <c r="X35" s="669">
        <f>X33*X34</f>
        <v/>
      </c>
      <c r="Y35" s="669">
        <f>Y33*Y34</f>
        <v/>
      </c>
      <c r="Z35" s="669">
        <f>Z33*Z34</f>
        <v/>
      </c>
      <c r="AA35" s="669">
        <f>AA33*AA34</f>
        <v/>
      </c>
      <c r="AB35" s="669">
        <f>AB33*AB34</f>
        <v/>
      </c>
      <c r="AC35" s="669">
        <f>AC33*AC34</f>
        <v/>
      </c>
      <c r="AD35" s="669">
        <f>AD33*AD34</f>
        <v/>
      </c>
      <c r="AE35" s="669">
        <f>AE33*AE34</f>
        <v/>
      </c>
      <c r="AF35" s="669">
        <f>AF33*AF34</f>
        <v/>
      </c>
      <c r="AG35" s="669">
        <f>AG33*AG34</f>
        <v/>
      </c>
      <c r="AH35" s="669">
        <f>AH33*AH34</f>
        <v/>
      </c>
      <c r="AI35" s="669">
        <f>AI33*AI34</f>
        <v/>
      </c>
      <c r="AJ35" s="669">
        <f>AJ33*AJ34</f>
        <v/>
      </c>
      <c r="AK35" s="669">
        <f>AK33*AK34</f>
        <v/>
      </c>
      <c r="AL35" s="669">
        <f>AL33*AL34</f>
        <v/>
      </c>
      <c r="AM35" s="669">
        <f>AM33*AM34</f>
        <v/>
      </c>
      <c r="AN35" s="669">
        <f>AN33*AN34</f>
        <v/>
      </c>
      <c r="AO35" s="669">
        <f>AO33*AO34</f>
        <v/>
      </c>
      <c r="AP35" s="669">
        <f>AP33*AP34</f>
        <v/>
      </c>
      <c r="AQ35" s="669">
        <f>AQ33*AQ34</f>
        <v/>
      </c>
    </row>
    <row r="36" ht="12.95" customHeight="1" s="160">
      <c r="B36" s="469" t="n"/>
      <c r="C36" s="204" t="inlineStr">
        <is>
          <t xml:space="preserve">k'h </t>
        </is>
      </c>
      <c r="D36" s="205" t="n"/>
      <c r="E36" s="670">
        <f>ROUNDDOWN(E35*E25,2)</f>
        <v/>
      </c>
      <c r="F36" s="671">
        <f>ROUNDDOWN(F35*F25,2)</f>
        <v/>
      </c>
      <c r="G36" s="671">
        <f>ROUNDDOWN(G35*G25,2)</f>
        <v/>
      </c>
      <c r="H36" s="671">
        <f>ROUNDDOWN(H35*H25,2)</f>
        <v/>
      </c>
      <c r="I36" s="671">
        <f>ROUNDDOWN(I35*I25,2)</f>
        <v/>
      </c>
      <c r="J36" s="671">
        <f>ROUNDDOWN(J35*J25,2)</f>
        <v/>
      </c>
      <c r="K36" s="671">
        <f>ROUNDDOWN(K35*K25,2)</f>
        <v/>
      </c>
      <c r="L36" s="671">
        <f>ROUNDDOWN(L35*L25,2)</f>
        <v/>
      </c>
      <c r="M36" s="671">
        <f>ROUNDDOWN(M35*M25,2)</f>
        <v/>
      </c>
      <c r="N36" s="671">
        <f>ROUNDDOWN(N35*N25,2)</f>
        <v/>
      </c>
      <c r="O36" s="671">
        <f>ROUNDDOWN(O35*O25,2)</f>
        <v/>
      </c>
      <c r="P36" s="671">
        <f>ROUNDDOWN(P35*P25,2)</f>
        <v/>
      </c>
      <c r="Q36" s="671">
        <f>ROUNDDOWN(Q35*Q25,2)</f>
        <v/>
      </c>
      <c r="R36" s="671">
        <f>ROUNDDOWN(R35*R25,2)</f>
        <v/>
      </c>
      <c r="S36" s="671">
        <f>ROUNDDOWN(S35*S25,2)</f>
        <v/>
      </c>
      <c r="T36" s="671">
        <f>ROUNDDOWN(T35*T25,2)</f>
        <v/>
      </c>
      <c r="U36" s="671">
        <f>ROUNDDOWN(U35*U25,2)</f>
        <v/>
      </c>
      <c r="V36" s="671">
        <f>ROUNDDOWN(V35*V25,2)</f>
        <v/>
      </c>
      <c r="W36" s="671">
        <f>ROUNDDOWN(W35*W25,2)</f>
        <v/>
      </c>
      <c r="X36" s="671">
        <f>ROUNDDOWN(X35*X25,2)</f>
        <v/>
      </c>
      <c r="Y36" s="671">
        <f>ROUNDDOWN(Y35*Y25,2)</f>
        <v/>
      </c>
      <c r="Z36" s="671">
        <f>ROUNDDOWN(Z35*Z25,2)</f>
        <v/>
      </c>
      <c r="AA36" s="671">
        <f>ROUNDDOWN(AA35*AA25,2)</f>
        <v/>
      </c>
      <c r="AB36" s="671">
        <f>ROUNDDOWN(AB35*AB25,2)</f>
        <v/>
      </c>
      <c r="AC36" s="671">
        <f>ROUNDDOWN(AC35*AC25,2)</f>
        <v/>
      </c>
      <c r="AD36" s="671">
        <f>ROUNDDOWN(AD35*AD25,2)</f>
        <v/>
      </c>
      <c r="AE36" s="671">
        <f>ROUNDDOWN(AE35*AE25,2)</f>
        <v/>
      </c>
      <c r="AF36" s="671">
        <f>ROUNDDOWN(AF35*AF25,2)</f>
        <v/>
      </c>
      <c r="AG36" s="671">
        <f>ROUNDDOWN(AG35*AG25,2)</f>
        <v/>
      </c>
      <c r="AH36" s="671">
        <f>ROUNDDOWN(AH35*AH25,2)</f>
        <v/>
      </c>
      <c r="AI36" s="671">
        <f>ROUNDDOWN(AI35*AI25,2)</f>
        <v/>
      </c>
      <c r="AJ36" s="671">
        <f>ROUNDDOWN(AJ35*AJ25,2)</f>
        <v/>
      </c>
      <c r="AK36" s="671">
        <f>ROUNDDOWN(AK35*AK25,2)</f>
        <v/>
      </c>
      <c r="AL36" s="671">
        <f>ROUNDDOWN(AL35*AL25,2)</f>
        <v/>
      </c>
      <c r="AM36" s="671">
        <f>ROUNDDOWN(AM35*AM25,2)</f>
        <v/>
      </c>
      <c r="AN36" s="671">
        <f>ROUNDDOWN(AN35*AN25,2)</f>
        <v/>
      </c>
      <c r="AO36" s="671">
        <f>ROUNDDOWN(AO35*AO25,2)</f>
        <v/>
      </c>
      <c r="AP36" s="671">
        <f>ROUNDDOWN(AP35*AP25,2)</f>
        <v/>
      </c>
      <c r="AQ36" s="671">
        <f>ROUNDDOWN(AQ35*AQ25,2)</f>
        <v/>
      </c>
    </row>
    <row r="37" ht="12.95" customHeight="1" s="160">
      <c r="B37" s="497" t="inlineStr">
        <is>
          <t>曲げモーメントの算定</t>
        </is>
      </c>
      <c r="C37" s="199" t="inlineStr">
        <is>
          <t>Fc</t>
        </is>
      </c>
      <c r="D37" s="200" t="inlineStr">
        <is>
          <t>[kN/m2]</t>
        </is>
      </c>
      <c r="E37" s="678" t="n">
        <v>800</v>
      </c>
      <c r="F37" s="679" t="n">
        <v>800</v>
      </c>
      <c r="G37" s="679" t="n">
        <v>800</v>
      </c>
      <c r="H37" s="679" t="n">
        <v>800</v>
      </c>
      <c r="I37" s="679" t="n">
        <v>800</v>
      </c>
      <c r="J37" s="679" t="n">
        <v>800</v>
      </c>
      <c r="K37" s="679" t="n">
        <v>800</v>
      </c>
      <c r="L37" s="679" t="n">
        <v>800</v>
      </c>
      <c r="M37" s="679" t="n">
        <v>800</v>
      </c>
      <c r="N37" s="679" t="n">
        <v>800</v>
      </c>
      <c r="O37" s="679" t="n">
        <v>800</v>
      </c>
      <c r="P37" s="679" t="n">
        <v>800</v>
      </c>
      <c r="Q37" s="679" t="n">
        <v>800</v>
      </c>
      <c r="R37" s="679" t="n">
        <v>800</v>
      </c>
      <c r="S37" s="679" t="n">
        <v>800</v>
      </c>
      <c r="T37" s="679" t="n">
        <v>800</v>
      </c>
      <c r="U37" s="679" t="n">
        <v>800</v>
      </c>
      <c r="V37" s="679" t="n">
        <v>800</v>
      </c>
      <c r="W37" s="679" t="n">
        <v>800</v>
      </c>
      <c r="X37" s="679" t="n">
        <v>800</v>
      </c>
      <c r="Y37" s="679" t="n">
        <v>800</v>
      </c>
      <c r="Z37" s="679" t="n">
        <v>800</v>
      </c>
      <c r="AA37" s="679" t="n">
        <v>800</v>
      </c>
      <c r="AB37" s="679" t="n">
        <v>800</v>
      </c>
      <c r="AC37" s="679" t="n">
        <v>800</v>
      </c>
      <c r="AD37" s="679" t="n">
        <v>800</v>
      </c>
      <c r="AE37" s="679" t="n">
        <v>800</v>
      </c>
      <c r="AF37" s="679" t="n">
        <v>800</v>
      </c>
      <c r="AG37" s="679" t="n">
        <v>800</v>
      </c>
      <c r="AH37" s="679" t="n">
        <v>800</v>
      </c>
      <c r="AI37" s="679" t="n">
        <v>800</v>
      </c>
      <c r="AJ37" s="679" t="n">
        <v>800</v>
      </c>
      <c r="AK37" s="679" t="n">
        <v>800</v>
      </c>
      <c r="AL37" s="679" t="n">
        <v>800</v>
      </c>
      <c r="AM37" s="679" t="n">
        <v>800</v>
      </c>
      <c r="AN37" s="679" t="n">
        <v>800</v>
      </c>
      <c r="AO37" s="679" t="n">
        <v>800</v>
      </c>
      <c r="AP37" s="679" t="n">
        <v>800</v>
      </c>
      <c r="AQ37" s="679" t="n">
        <v>800</v>
      </c>
    </row>
    <row r="38" ht="12.95" customHeight="1" s="160">
      <c r="B38" s="473" t="n"/>
      <c r="C38" s="201" t="inlineStr">
        <is>
          <t>Ep</t>
        </is>
      </c>
      <c r="D38" s="202" t="inlineStr">
        <is>
          <t>[kN/m2]</t>
        </is>
      </c>
      <c r="E38" s="680">
        <f>E37*180</f>
        <v/>
      </c>
      <c r="F38" s="681">
        <f>F37*180</f>
        <v/>
      </c>
      <c r="G38" s="681">
        <f>G37*180</f>
        <v/>
      </c>
      <c r="H38" s="681">
        <f>H37*180</f>
        <v/>
      </c>
      <c r="I38" s="681">
        <f>I37*180</f>
        <v/>
      </c>
      <c r="J38" s="681">
        <f>J37*180</f>
        <v/>
      </c>
      <c r="K38" s="681">
        <f>K37*180</f>
        <v/>
      </c>
      <c r="L38" s="681">
        <f>L37*180</f>
        <v/>
      </c>
      <c r="M38" s="681">
        <f>M37*180</f>
        <v/>
      </c>
      <c r="N38" s="681">
        <f>N37*180</f>
        <v/>
      </c>
      <c r="O38" s="681">
        <f>O37*180</f>
        <v/>
      </c>
      <c r="P38" s="681">
        <f>P37*180</f>
        <v/>
      </c>
      <c r="Q38" s="681">
        <f>Q37*180</f>
        <v/>
      </c>
      <c r="R38" s="681">
        <f>R37*180</f>
        <v/>
      </c>
      <c r="S38" s="681">
        <f>S37*180</f>
        <v/>
      </c>
      <c r="T38" s="681">
        <f>T37*180</f>
        <v/>
      </c>
      <c r="U38" s="681">
        <f>U37*180</f>
        <v/>
      </c>
      <c r="V38" s="681">
        <f>V37*180</f>
        <v/>
      </c>
      <c r="W38" s="681">
        <f>W37*180</f>
        <v/>
      </c>
      <c r="X38" s="681">
        <f>X37*180</f>
        <v/>
      </c>
      <c r="Y38" s="681">
        <f>Y37*180</f>
        <v/>
      </c>
      <c r="Z38" s="681">
        <f>Z37*180</f>
        <v/>
      </c>
      <c r="AA38" s="681">
        <f>AA37*180</f>
        <v/>
      </c>
      <c r="AB38" s="681">
        <f>AB37*180</f>
        <v/>
      </c>
      <c r="AC38" s="681">
        <f>AC37*180</f>
        <v/>
      </c>
      <c r="AD38" s="681">
        <f>AD37*180</f>
        <v/>
      </c>
      <c r="AE38" s="681">
        <f>AE37*180</f>
        <v/>
      </c>
      <c r="AF38" s="681">
        <f>AF37*180</f>
        <v/>
      </c>
      <c r="AG38" s="681">
        <f>AG37*180</f>
        <v/>
      </c>
      <c r="AH38" s="681">
        <f>AH37*180</f>
        <v/>
      </c>
      <c r="AI38" s="681">
        <f>AI37*180</f>
        <v/>
      </c>
      <c r="AJ38" s="681">
        <f>AJ37*180</f>
        <v/>
      </c>
      <c r="AK38" s="681">
        <f>AK37*180</f>
        <v/>
      </c>
      <c r="AL38" s="681">
        <f>AL37*180</f>
        <v/>
      </c>
      <c r="AM38" s="681">
        <f>AM37*180</f>
        <v/>
      </c>
      <c r="AN38" s="681">
        <f>AN37*180</f>
        <v/>
      </c>
      <c r="AO38" s="681">
        <f>AO37*180</f>
        <v/>
      </c>
      <c r="AP38" s="681">
        <f>AP37*180</f>
        <v/>
      </c>
      <c r="AQ38" s="681">
        <f>AQ37*180</f>
        <v/>
      </c>
    </row>
    <row r="39" ht="12.95" customHeight="1" s="160">
      <c r="B39" s="473" t="n"/>
      <c r="C39" s="201" t="inlineStr">
        <is>
          <t>Ip</t>
        </is>
      </c>
      <c r="D39" s="202" t="inlineStr">
        <is>
          <t>[m３]</t>
        </is>
      </c>
      <c r="E39" s="682">
        <f>ROUNDDOWN(PI()*E24^4/64,3)</f>
        <v/>
      </c>
      <c r="F39" s="683">
        <f>ROUNDDOWN(PI()*F24^4/64,3)</f>
        <v/>
      </c>
      <c r="G39" s="683">
        <f>ROUNDDOWN(PI()*G24^4/64,3)</f>
        <v/>
      </c>
      <c r="H39" s="683">
        <f>ROUNDDOWN(PI()*H24^4/64,3)</f>
        <v/>
      </c>
      <c r="I39" s="683">
        <f>ROUNDDOWN(PI()*I24^4/64,3)</f>
        <v/>
      </c>
      <c r="J39" s="683">
        <f>ROUNDDOWN(PI()*J24^4/64,3)</f>
        <v/>
      </c>
      <c r="K39" s="683">
        <f>ROUNDDOWN(PI()*K24^4/64,3)</f>
        <v/>
      </c>
      <c r="L39" s="683">
        <f>ROUNDDOWN(PI()*L24^4/64,3)</f>
        <v/>
      </c>
      <c r="M39" s="683">
        <f>ROUNDDOWN(PI()*M24^4/64,3)</f>
        <v/>
      </c>
      <c r="N39" s="683">
        <f>ROUNDDOWN(PI()*N24^4/64,3)</f>
        <v/>
      </c>
      <c r="O39" s="683">
        <f>ROUNDDOWN(PI()*O24^4/64,3)</f>
        <v/>
      </c>
      <c r="P39" s="683">
        <f>ROUNDDOWN(PI()*P24^4/64,3)</f>
        <v/>
      </c>
      <c r="Q39" s="683">
        <f>ROUNDDOWN(PI()*Q24^4/64,3)</f>
        <v/>
      </c>
      <c r="R39" s="683">
        <f>ROUNDDOWN(PI()*R24^4/64,3)</f>
        <v/>
      </c>
      <c r="S39" s="683">
        <f>ROUNDDOWN(PI()*S24^4/64,3)</f>
        <v/>
      </c>
      <c r="T39" s="683">
        <f>ROUNDDOWN(PI()*T24^4/64,3)</f>
        <v/>
      </c>
      <c r="U39" s="683">
        <f>ROUNDDOWN(PI()*U24^4/64,3)</f>
        <v/>
      </c>
      <c r="V39" s="683">
        <f>ROUNDDOWN(PI()*V24^4/64,3)</f>
        <v/>
      </c>
      <c r="W39" s="683">
        <f>ROUNDDOWN(PI()*W24^4/64,3)</f>
        <v/>
      </c>
      <c r="X39" s="683">
        <f>ROUNDDOWN(PI()*X24^4/64,3)</f>
        <v/>
      </c>
      <c r="Y39" s="683">
        <f>ROUNDDOWN(PI()*Y24^4/64,3)</f>
        <v/>
      </c>
      <c r="Z39" s="683">
        <f>ROUNDDOWN(PI()*Z24^4/64,3)</f>
        <v/>
      </c>
      <c r="AA39" s="683">
        <f>ROUNDDOWN(PI()*AA24^4/64,3)</f>
        <v/>
      </c>
      <c r="AB39" s="683">
        <f>ROUNDDOWN(PI()*AB24^4/64,3)</f>
        <v/>
      </c>
      <c r="AC39" s="683">
        <f>ROUNDDOWN(PI()*AC24^4/64,3)</f>
        <v/>
      </c>
      <c r="AD39" s="683">
        <f>ROUNDDOWN(PI()*AD24^4/64,3)</f>
        <v/>
      </c>
      <c r="AE39" s="683">
        <f>ROUNDDOWN(PI()*AE24^4/64,3)</f>
        <v/>
      </c>
      <c r="AF39" s="683">
        <f>ROUNDDOWN(PI()*AF24^4/64,3)</f>
        <v/>
      </c>
      <c r="AG39" s="683">
        <f>ROUNDDOWN(PI()*AG24^4/64,3)</f>
        <v/>
      </c>
      <c r="AH39" s="683">
        <f>ROUNDDOWN(PI()*AH24^4/64,3)</f>
        <v/>
      </c>
      <c r="AI39" s="683">
        <f>ROUNDDOWN(PI()*AI24^4/64,3)</f>
        <v/>
      </c>
      <c r="AJ39" s="683">
        <f>ROUNDDOWN(PI()*AJ24^4/64,3)</f>
        <v/>
      </c>
      <c r="AK39" s="683">
        <f>ROUNDDOWN(PI()*AK24^4/64,3)</f>
        <v/>
      </c>
      <c r="AL39" s="683">
        <f>ROUNDDOWN(PI()*AL24^4/64,3)</f>
        <v/>
      </c>
      <c r="AM39" s="683">
        <f>ROUNDDOWN(PI()*AM24^4/64,3)</f>
        <v/>
      </c>
      <c r="AN39" s="683">
        <f>ROUNDDOWN(PI()*AN24^4/64,3)</f>
        <v/>
      </c>
      <c r="AO39" s="683">
        <f>ROUNDDOWN(PI()*AO24^4/64,3)</f>
        <v/>
      </c>
      <c r="AP39" s="683">
        <f>ROUNDDOWN(PI()*AP24^4/64,3)</f>
        <v/>
      </c>
      <c r="AQ39" s="683">
        <f>ROUNDDOWN(PI()*AQ24^4/64,3)</f>
        <v/>
      </c>
    </row>
    <row r="40" ht="12.95" customHeight="1" s="160">
      <c r="B40" s="473" t="n"/>
      <c r="C40" s="201" t="inlineStr">
        <is>
          <t>β</t>
        </is>
      </c>
      <c r="D40" s="202" t="n"/>
      <c r="E40" s="676">
        <f>ROUNDDOWN((E36*E24/4/E38/E39)^(1/4),2)</f>
        <v/>
      </c>
      <c r="F40" s="677">
        <f>ROUNDDOWN((F36*F24/4/F38/F39)^(1/4),2)</f>
        <v/>
      </c>
      <c r="G40" s="677">
        <f>ROUNDDOWN((G36*G24/4/G38/G39)^(1/4),2)</f>
        <v/>
      </c>
      <c r="H40" s="677">
        <f>ROUNDDOWN((H36*H24/4/H38/H39)^(1/4),2)</f>
        <v/>
      </c>
      <c r="I40" s="677">
        <f>ROUNDDOWN((I36*I24/4/I38/I39)^(1/4),2)</f>
        <v/>
      </c>
      <c r="J40" s="677">
        <f>ROUNDDOWN((J36*J24/4/J38/J39)^(1/4),2)</f>
        <v/>
      </c>
      <c r="K40" s="677">
        <f>ROUNDDOWN((K36*K24/4/K38/K39)^(1/4),2)</f>
        <v/>
      </c>
      <c r="L40" s="677">
        <f>ROUNDDOWN((L36*L24/4/L38/L39)^(1/4),2)</f>
        <v/>
      </c>
      <c r="M40" s="677">
        <f>ROUNDDOWN((M36*M24/4/M38/M39)^(1/4),2)</f>
        <v/>
      </c>
      <c r="N40" s="677">
        <f>ROUNDDOWN((N36*N24/4/N38/N39)^(1/4),2)</f>
        <v/>
      </c>
      <c r="O40" s="677">
        <f>ROUNDDOWN((O36*O24/4/O38/O39)^(1/4),2)</f>
        <v/>
      </c>
      <c r="P40" s="677">
        <f>ROUNDDOWN((P36*P24/4/P38/P39)^(1/4),2)</f>
        <v/>
      </c>
      <c r="Q40" s="677">
        <f>ROUNDDOWN((Q36*Q24/4/Q38/Q39)^(1/4),2)</f>
        <v/>
      </c>
      <c r="R40" s="677">
        <f>ROUNDDOWN((R36*R24/4/R38/R39)^(1/4),2)</f>
        <v/>
      </c>
      <c r="S40" s="677">
        <f>ROUNDDOWN((S36*S24/4/S38/S39)^(1/4),2)</f>
        <v/>
      </c>
      <c r="T40" s="677">
        <f>ROUNDDOWN((T36*T24/4/T38/T39)^(1/4),2)</f>
        <v/>
      </c>
      <c r="U40" s="677">
        <f>ROUNDDOWN((U36*U24/4/U38/U39)^(1/4),2)</f>
        <v/>
      </c>
      <c r="V40" s="677">
        <f>ROUNDDOWN((V36*V24/4/V38/V39)^(1/4),2)</f>
        <v/>
      </c>
      <c r="W40" s="677">
        <f>ROUNDDOWN((W36*W24/4/W38/W39)^(1/4),2)</f>
        <v/>
      </c>
      <c r="X40" s="677">
        <f>ROUNDDOWN((X36*X24/4/X38/X39)^(1/4),2)</f>
        <v/>
      </c>
      <c r="Y40" s="677">
        <f>ROUNDDOWN((Y36*Y24/4/Y38/Y39)^(1/4),2)</f>
        <v/>
      </c>
      <c r="Z40" s="677">
        <f>ROUNDDOWN((Z36*Z24/4/Z38/Z39)^(1/4),2)</f>
        <v/>
      </c>
      <c r="AA40" s="677">
        <f>ROUNDDOWN((AA36*AA24/4/AA38/AA39)^(1/4),2)</f>
        <v/>
      </c>
      <c r="AB40" s="677">
        <f>ROUNDDOWN((AB36*AB24/4/AB38/AB39)^(1/4),2)</f>
        <v/>
      </c>
      <c r="AC40" s="677">
        <f>ROUNDDOWN((AC36*AC24/4/AC38/AC39)^(1/4),2)</f>
        <v/>
      </c>
      <c r="AD40" s="677">
        <f>ROUNDDOWN((AD36*AD24/4/AD38/AD39)^(1/4),2)</f>
        <v/>
      </c>
      <c r="AE40" s="677">
        <f>ROUNDDOWN((AE36*AE24/4/AE38/AE39)^(1/4),2)</f>
        <v/>
      </c>
      <c r="AF40" s="677">
        <f>ROUNDDOWN((AF36*AF24/4/AF38/AF39)^(1/4),2)</f>
        <v/>
      </c>
      <c r="AG40" s="677">
        <f>ROUNDDOWN((AG36*AG24/4/AG38/AG39)^(1/4),2)</f>
        <v/>
      </c>
      <c r="AH40" s="677">
        <f>ROUNDDOWN((AH36*AH24/4/AH38/AH39)^(1/4),2)</f>
        <v/>
      </c>
      <c r="AI40" s="677">
        <f>ROUNDDOWN((AI36*AI24/4/AI38/AI39)^(1/4),2)</f>
        <v/>
      </c>
      <c r="AJ40" s="677">
        <f>ROUNDDOWN((AJ36*AJ24/4/AJ38/AJ39)^(1/4),2)</f>
        <v/>
      </c>
      <c r="AK40" s="677">
        <f>ROUNDDOWN((AK36*AK24/4/AK38/AK39)^(1/4),2)</f>
        <v/>
      </c>
      <c r="AL40" s="677">
        <f>ROUNDDOWN((AL36*AL24/4/AL38/AL39)^(1/4),2)</f>
        <v/>
      </c>
      <c r="AM40" s="677">
        <f>ROUNDDOWN((AM36*AM24/4/AM38/AM39)^(1/4),2)</f>
        <v/>
      </c>
      <c r="AN40" s="677">
        <f>ROUNDDOWN((AN36*AN24/4/AN38/AN39)^(1/4),2)</f>
        <v/>
      </c>
      <c r="AO40" s="677">
        <f>ROUNDDOWN((AO36*AO24/4/AO38/AO39)^(1/4),2)</f>
        <v/>
      </c>
      <c r="AP40" s="677">
        <f>ROUNDDOWN((AP36*AP24/4/AP38/AP39)^(1/4),2)</f>
        <v/>
      </c>
      <c r="AQ40" s="677">
        <f>ROUNDDOWN((AQ36*AQ24/4/AQ38/AQ39)^(1/4),2)</f>
        <v/>
      </c>
    </row>
    <row r="41" ht="12.95" customHeight="1" s="160">
      <c r="B41" s="473" t="n"/>
      <c r="C41" s="201" t="inlineStr">
        <is>
          <t>L</t>
        </is>
      </c>
      <c r="D41" s="202" t="inlineStr">
        <is>
          <t>[m]</t>
        </is>
      </c>
      <c r="E41" s="668">
        <f>鉛直!O10</f>
        <v/>
      </c>
      <c r="F41" s="669">
        <f>鉛直!P10</f>
        <v/>
      </c>
      <c r="G41" s="669">
        <f>鉛直!Q10</f>
        <v/>
      </c>
      <c r="H41" s="669">
        <f>鉛直!R10</f>
        <v/>
      </c>
      <c r="I41" s="669">
        <f>鉛直!S10</f>
        <v/>
      </c>
      <c r="J41" s="669">
        <f>I41</f>
        <v/>
      </c>
      <c r="K41" s="669">
        <f>J41</f>
        <v/>
      </c>
      <c r="L41" s="669">
        <f>K41</f>
        <v/>
      </c>
      <c r="M41" s="669">
        <f>L41</f>
        <v/>
      </c>
      <c r="N41" s="669">
        <f>M41</f>
        <v/>
      </c>
      <c r="O41" s="669">
        <f>N41</f>
        <v/>
      </c>
      <c r="P41" s="669">
        <f>O41</f>
        <v/>
      </c>
      <c r="Q41" s="669">
        <f>P41</f>
        <v/>
      </c>
      <c r="R41" s="669">
        <f>Q41</f>
        <v/>
      </c>
      <c r="S41" s="669">
        <f>R41</f>
        <v/>
      </c>
      <c r="T41" s="669">
        <f>S41</f>
        <v/>
      </c>
      <c r="U41" s="669">
        <f>T41</f>
        <v/>
      </c>
      <c r="V41" s="669">
        <f>U41</f>
        <v/>
      </c>
      <c r="W41" s="669">
        <f>V41</f>
        <v/>
      </c>
      <c r="X41" s="669">
        <f>W41</f>
        <v/>
      </c>
      <c r="Y41" s="669">
        <f>X41</f>
        <v/>
      </c>
      <c r="Z41" s="669">
        <f>Y41</f>
        <v/>
      </c>
      <c r="AA41" s="669">
        <f>Z41</f>
        <v/>
      </c>
      <c r="AB41" s="669">
        <f>AA41</f>
        <v/>
      </c>
      <c r="AC41" s="669">
        <f>AB41</f>
        <v/>
      </c>
      <c r="AD41" s="669">
        <f>AC41</f>
        <v/>
      </c>
      <c r="AE41" s="669">
        <f>AD41</f>
        <v/>
      </c>
      <c r="AF41" s="669">
        <f>AE41</f>
        <v/>
      </c>
      <c r="AG41" s="669">
        <f>AF41</f>
        <v/>
      </c>
      <c r="AH41" s="669">
        <f>AG41</f>
        <v/>
      </c>
      <c r="AI41" s="669">
        <f>AH41</f>
        <v/>
      </c>
      <c r="AJ41" s="669">
        <f>AI41</f>
        <v/>
      </c>
      <c r="AK41" s="669">
        <f>AJ41</f>
        <v/>
      </c>
      <c r="AL41" s="669">
        <f>AK41</f>
        <v/>
      </c>
      <c r="AM41" s="669">
        <f>AL41</f>
        <v/>
      </c>
      <c r="AN41" s="669">
        <f>AM41</f>
        <v/>
      </c>
      <c r="AO41" s="669">
        <f>AN41</f>
        <v/>
      </c>
      <c r="AP41" s="669">
        <f>AO41</f>
        <v/>
      </c>
      <c r="AQ41" s="669">
        <f>AP41</f>
        <v/>
      </c>
      <c r="AR41" s="669" t="n"/>
      <c r="AS41" s="669" t="n"/>
    </row>
    <row r="42" ht="12.95" customHeight="1" s="160">
      <c r="B42" s="473" t="n"/>
      <c r="C42" s="201" t="inlineStr">
        <is>
          <t>z</t>
        </is>
      </c>
      <c r="D42" s="202" t="n"/>
      <c r="E42" s="668">
        <f>ROUNDDOWN(E40*E41,1)</f>
        <v/>
      </c>
      <c r="F42" s="669">
        <f>ROUNDDOWN(F40*F41,1)</f>
        <v/>
      </c>
      <c r="G42" s="669">
        <f>ROUNDDOWN(G40*G41,1)</f>
        <v/>
      </c>
      <c r="H42" s="669">
        <f>ROUNDDOWN(H40*H41,1)</f>
        <v/>
      </c>
      <c r="I42" s="669">
        <f>ROUNDDOWN(I40*I41,1)</f>
        <v/>
      </c>
      <c r="J42" s="669">
        <f>ROUNDDOWN(J40*J41,1)</f>
        <v/>
      </c>
      <c r="K42" s="669">
        <f>ROUNDDOWN(K40*K41,1)</f>
        <v/>
      </c>
      <c r="L42" s="669">
        <f>ROUNDDOWN(L40*L41,1)</f>
        <v/>
      </c>
      <c r="M42" s="669">
        <f>ROUNDDOWN(M40*M41,1)</f>
        <v/>
      </c>
      <c r="N42" s="669">
        <f>ROUNDDOWN(N40*N41,1)</f>
        <v/>
      </c>
      <c r="O42" s="669">
        <f>ROUNDDOWN(O40*O41,1)</f>
        <v/>
      </c>
      <c r="P42" s="669">
        <f>ROUNDDOWN(P40*P41,1)</f>
        <v/>
      </c>
      <c r="Q42" s="669">
        <f>ROUNDDOWN(Q40*Q41,1)</f>
        <v/>
      </c>
      <c r="R42" s="669">
        <f>ROUNDDOWN(R40*R41,1)</f>
        <v/>
      </c>
      <c r="S42" s="669">
        <f>ROUNDDOWN(S40*S41,1)</f>
        <v/>
      </c>
      <c r="T42" s="669">
        <f>ROUNDDOWN(T40*T41,1)</f>
        <v/>
      </c>
      <c r="U42" s="669">
        <f>ROUNDDOWN(U40*U41,1)</f>
        <v/>
      </c>
      <c r="V42" s="669">
        <f>ROUNDDOWN(V40*V41,1)</f>
        <v/>
      </c>
      <c r="W42" s="669">
        <f>ROUNDDOWN(W40*W41,1)</f>
        <v/>
      </c>
      <c r="X42" s="669">
        <f>ROUNDDOWN(X40*X41,1)</f>
        <v/>
      </c>
      <c r="Y42" s="669">
        <f>ROUNDDOWN(Y40*Y41,1)</f>
        <v/>
      </c>
      <c r="Z42" s="669">
        <f>ROUNDDOWN(Z40*Z41,1)</f>
        <v/>
      </c>
      <c r="AA42" s="669">
        <f>ROUNDDOWN(AA40*AA41,1)</f>
        <v/>
      </c>
      <c r="AB42" s="669">
        <f>ROUNDDOWN(AB40*AB41,1)</f>
        <v/>
      </c>
      <c r="AC42" s="669">
        <f>ROUNDDOWN(AC40*AC41,1)</f>
        <v/>
      </c>
      <c r="AD42" s="669">
        <f>ROUNDDOWN(AD40*AD41,1)</f>
        <v/>
      </c>
      <c r="AE42" s="669">
        <f>ROUNDDOWN(AE40*AE41,1)</f>
        <v/>
      </c>
      <c r="AF42" s="669">
        <f>ROUNDDOWN(AF40*AF41,1)</f>
        <v/>
      </c>
      <c r="AG42" s="669">
        <f>ROUNDDOWN(AG40*AG41,1)</f>
        <v/>
      </c>
      <c r="AH42" s="669">
        <f>ROUNDDOWN(AH40*AH41,1)</f>
        <v/>
      </c>
      <c r="AI42" s="669">
        <f>ROUNDDOWN(AI40*AI41,1)</f>
        <v/>
      </c>
      <c r="AJ42" s="669">
        <f>ROUNDDOWN(AJ40*AJ41,1)</f>
        <v/>
      </c>
      <c r="AK42" s="669">
        <f>ROUNDDOWN(AK40*AK41,1)</f>
        <v/>
      </c>
      <c r="AL42" s="669">
        <f>ROUNDDOWN(AL40*AL41,1)</f>
        <v/>
      </c>
      <c r="AM42" s="669">
        <f>ROUNDDOWN(AM40*AM41,1)</f>
        <v/>
      </c>
      <c r="AN42" s="669">
        <f>ROUNDDOWN(AN40*AN41,1)</f>
        <v/>
      </c>
      <c r="AO42" s="669">
        <f>ROUNDDOWN(AO40*AO41,1)</f>
        <v/>
      </c>
      <c r="AP42" s="669">
        <f>ROUNDDOWN(AP40*AP41,1)</f>
        <v/>
      </c>
      <c r="AQ42" s="669">
        <f>ROUNDDOWN(AQ40*AQ41,1)</f>
        <v/>
      </c>
    </row>
    <row r="43" ht="12.95" customHeight="1" s="160">
      <c r="B43" s="473" t="n"/>
      <c r="C43" s="201" t="inlineStr">
        <is>
          <t>RMmax</t>
        </is>
      </c>
      <c r="D43" s="202" t="n"/>
      <c r="E43" s="682">
        <f>IF(E45=0.25,IF(E42&lt;5,VLOOKUP(E42,Sheet3!$A$5:$I$50,2,0),Sheet3!$B$50),IF(E42&lt;5,VLOOKUP(E42,Sheet3!$A$5:$I$50,6,0),Sheet3!$F$50))</f>
        <v/>
      </c>
      <c r="F43" s="682">
        <f>IF(F45=0.25,IF(F42&lt;5,VLOOKUP(F42,Sheet3!$A$5:$I$50,2,0),Sheet3!$B$50),IF(F42&lt;5,VLOOKUP(F42,Sheet3!$A$5:$I$50,6,0),Sheet3!$F$50))</f>
        <v/>
      </c>
      <c r="G43" s="682">
        <f>IF(G45=0.25,IF(G42&lt;5,VLOOKUP(G42,Sheet3!$A$5:$I$50,2,0),Sheet3!$B$50),IF(G42&lt;5,VLOOKUP(G42,Sheet3!$A$5:$I$50,6,0),Sheet3!$F$50))</f>
        <v/>
      </c>
      <c r="H43" s="682">
        <f>IF(H45=0.25,IF(H42&lt;5,VLOOKUP(H42,Sheet3!$A$5:$I$50,2,0),Sheet3!$B$50),IF(H42&lt;5,VLOOKUP(H42,Sheet3!$A$5:$I$50,6,0),Sheet3!$F$50))</f>
        <v/>
      </c>
      <c r="I43" s="682">
        <f>IF(I45=0.25,IF(I42&lt;5,VLOOKUP(I42,Sheet3!$A$5:$I$50,2,0),Sheet3!$B$50),IF(I42&lt;5,VLOOKUP(I42,Sheet3!$A$5:$I$50,6,0),Sheet3!$F$50))</f>
        <v/>
      </c>
      <c r="J43" s="682">
        <f>IF(J45=0.25,IF(J42&lt;5,VLOOKUP(J42,Sheet3!$A$5:$I$50,2,0),Sheet3!$B$50),IF(J42&lt;5,VLOOKUP(J42,Sheet3!$A$5:$I$50,6,0),Sheet3!$F$50))</f>
        <v/>
      </c>
      <c r="K43" s="682">
        <f>IF(K45=0.25,IF(K42&lt;5,VLOOKUP(K42,Sheet3!$A$5:$I$50,2,0),Sheet3!$B$50),IF(K42&lt;5,VLOOKUP(K42,Sheet3!$A$5:$I$50,6,0),Sheet3!$F$50))</f>
        <v/>
      </c>
      <c r="L43" s="682">
        <f>IF(L45=0.25,IF(L42&lt;5,VLOOKUP(L42,Sheet3!$A$5:$I$50,2,0),Sheet3!$B$50),IF(L42&lt;5,VLOOKUP(L42,Sheet3!$A$5:$I$50,6,0),Sheet3!$F$50))</f>
        <v/>
      </c>
      <c r="M43" s="682">
        <f>IF(M45=0.25,IF(M42&lt;5,VLOOKUP(M42,Sheet3!$A$5:$I$50,2,0),Sheet3!$B$50),IF(M42&lt;5,VLOOKUP(M42,Sheet3!$A$5:$I$50,6,0),Sheet3!$F$50))</f>
        <v/>
      </c>
      <c r="N43" s="682">
        <f>IF(N45=0.25,IF(N42&lt;5,VLOOKUP(N42,Sheet3!$A$5:$I$50,2,0),Sheet3!$B$50),IF(N42&lt;5,VLOOKUP(N42,Sheet3!$A$5:$I$50,6,0),Sheet3!$F$50))</f>
        <v/>
      </c>
      <c r="O43" s="682">
        <f>IF(O45=0.25,IF(O42&lt;5,VLOOKUP(O42,Sheet3!$A$5:$I$50,2,0),Sheet3!$B$50),IF(O42&lt;5,VLOOKUP(O42,Sheet3!$A$5:$I$50,6,0),Sheet3!$F$50))</f>
        <v/>
      </c>
      <c r="P43" s="682">
        <f>IF(P45=0.25,IF(P42&lt;5,VLOOKUP(P42,Sheet3!$A$5:$I$50,2,0),Sheet3!$B$50),IF(P42&lt;5,VLOOKUP(P42,Sheet3!$A$5:$I$50,6,0),Sheet3!$F$50))</f>
        <v/>
      </c>
      <c r="Q43" s="682">
        <f>IF(Q45=0.25,IF(Q42&lt;5,VLOOKUP(Q42,Sheet3!$A$5:$I$50,2,0),Sheet3!$B$50),IF(Q42&lt;5,VLOOKUP(Q42,Sheet3!$A$5:$I$50,6,0),Sheet3!$F$50))</f>
        <v/>
      </c>
      <c r="R43" s="682">
        <f>IF(R45=0.25,IF(R42&lt;5,VLOOKUP(R42,Sheet3!$A$5:$I$50,2,0),Sheet3!$B$50),IF(R42&lt;5,VLOOKUP(R42,Sheet3!$A$5:$I$50,6,0),Sheet3!$F$50))</f>
        <v/>
      </c>
      <c r="S43" s="682">
        <f>IF(S45=0.25,IF(S42&lt;5,VLOOKUP(S42,Sheet3!$A$5:$I$50,2,0),Sheet3!$B$50),IF(S42&lt;5,VLOOKUP(S42,Sheet3!$A$5:$I$50,6,0),Sheet3!$F$50))</f>
        <v/>
      </c>
      <c r="T43" s="682">
        <f>IF(T45=0.25,IF(T42&lt;5,VLOOKUP(T42,Sheet3!$A$5:$I$50,2,0),Sheet3!$B$50),IF(T42&lt;5,VLOOKUP(T42,Sheet3!$A$5:$I$50,6,0),Sheet3!$F$50))</f>
        <v/>
      </c>
      <c r="U43" s="682">
        <f>IF(U45=0.25,IF(U42&lt;5,VLOOKUP(U42,Sheet3!$A$5:$I$50,2,0),Sheet3!$B$50),IF(U42&lt;5,VLOOKUP(U42,Sheet3!$A$5:$I$50,6,0),Sheet3!$F$50))</f>
        <v/>
      </c>
      <c r="V43" s="682">
        <f>IF(V45=0.25,IF(V42&lt;5,VLOOKUP(V42,Sheet3!$A$5:$I$50,2,0),Sheet3!$B$50),IF(V42&lt;5,VLOOKUP(V42,Sheet3!$A$5:$I$50,6,0),Sheet3!$F$50))</f>
        <v/>
      </c>
      <c r="W43" s="682">
        <f>IF(W45=0.25,IF(W42&lt;5,VLOOKUP(W42,Sheet3!$A$5:$I$50,2,0),Sheet3!$B$50),IF(W42&lt;5,VLOOKUP(W42,Sheet3!$A$5:$I$50,6,0),Sheet3!$F$50))</f>
        <v/>
      </c>
      <c r="X43" s="682">
        <f>IF(X45=0.25,IF(X42&lt;5,VLOOKUP(X42,Sheet3!$A$5:$I$50,2,0),Sheet3!$B$50),IF(X42&lt;5,VLOOKUP(X42,Sheet3!$A$5:$I$50,6,0),Sheet3!$F$50))</f>
        <v/>
      </c>
      <c r="Y43" s="682">
        <f>IF(Y45=0.25,IF(Y42&lt;5,VLOOKUP(Y42,Sheet3!$A$5:$I$50,2,0),Sheet3!$B$50),IF(Y42&lt;5,VLOOKUP(Y42,Sheet3!$A$5:$I$50,6,0),Sheet3!$F$50))</f>
        <v/>
      </c>
      <c r="Z43" s="682">
        <f>IF(Z45=0.25,IF(Z42&lt;5,VLOOKUP(Z42,Sheet3!$A$5:$I$50,2,0),Sheet3!$B$50),IF(Z42&lt;5,VLOOKUP(Z42,Sheet3!$A$5:$I$50,6,0),Sheet3!$F$50))</f>
        <v/>
      </c>
      <c r="AA43" s="682">
        <f>IF(AA45=0.25,IF(AA42&lt;5,VLOOKUP(AA42,Sheet3!$A$5:$I$50,2,0),Sheet3!$B$50),IF(AA42&lt;5,VLOOKUP(AA42,Sheet3!$A$5:$I$50,6,0),Sheet3!$F$50))</f>
        <v/>
      </c>
      <c r="AB43" s="682">
        <f>IF(AB45=0.25,IF(AB42&lt;5,VLOOKUP(AB42,Sheet3!$A$5:$I$50,2,0),Sheet3!$B$50),IF(AB42&lt;5,VLOOKUP(AB42,Sheet3!$A$5:$I$50,6,0),Sheet3!$F$50))</f>
        <v/>
      </c>
      <c r="AC43" s="682">
        <f>IF(AC45=0.25,IF(AC42&lt;5,VLOOKUP(AC42,Sheet3!$A$5:$I$50,2,0),Sheet3!$B$50),IF(AC42&lt;5,VLOOKUP(AC42,Sheet3!$A$5:$I$50,6,0),Sheet3!$F$50))</f>
        <v/>
      </c>
      <c r="AD43" s="682">
        <f>IF(AD45=0.25,IF(AD42&lt;5,VLOOKUP(AD42,Sheet3!$A$5:$I$50,2,0),Sheet3!$B$50),IF(AD42&lt;5,VLOOKUP(AD42,Sheet3!$A$5:$I$50,6,0),Sheet3!$F$50))</f>
        <v/>
      </c>
      <c r="AE43" s="682">
        <f>IF(AE45=0.25,IF(AE42&lt;5,VLOOKUP(AE42,Sheet3!$A$5:$I$50,2,0),Sheet3!$B$50),IF(AE42&lt;5,VLOOKUP(AE42,Sheet3!$A$5:$I$50,6,0),Sheet3!$F$50))</f>
        <v/>
      </c>
      <c r="AF43" s="682">
        <f>IF(AF45=0.25,IF(AF42&lt;5,VLOOKUP(AF42,Sheet3!$A$5:$I$50,2,0),Sheet3!$B$50),IF(AF42&lt;5,VLOOKUP(AF42,Sheet3!$A$5:$I$50,6,0),Sheet3!$F$50))</f>
        <v/>
      </c>
      <c r="AG43" s="682">
        <f>IF(AG45=0.25,IF(AG42&lt;5,VLOOKUP(AG42,Sheet3!$A$5:$I$50,2,0),Sheet3!$B$50),IF(AG42&lt;5,VLOOKUP(AG42,Sheet3!$A$5:$I$50,6,0),Sheet3!$F$50))</f>
        <v/>
      </c>
      <c r="AH43" s="682">
        <f>IF(AH45=0.25,IF(AH42&lt;5,VLOOKUP(AH42,Sheet3!$A$5:$I$50,2,0),Sheet3!$B$50),IF(AH42&lt;5,VLOOKUP(AH42,Sheet3!$A$5:$I$50,6,0),Sheet3!$F$50))</f>
        <v/>
      </c>
      <c r="AI43" s="682">
        <f>IF(AI45=0.25,IF(AI42&lt;5,VLOOKUP(AI42,Sheet3!$A$5:$I$50,2,0),Sheet3!$B$50),IF(AI42&lt;5,VLOOKUP(AI42,Sheet3!$A$5:$I$50,6,0),Sheet3!$F$50))</f>
        <v/>
      </c>
      <c r="AJ43" s="682">
        <f>IF(AJ45=0.25,IF(AJ42&lt;5,VLOOKUP(AJ42,Sheet3!$A$5:$I$50,2,0),Sheet3!$B$50),IF(AJ42&lt;5,VLOOKUP(AJ42,Sheet3!$A$5:$I$50,6,0),Sheet3!$F$50))</f>
        <v/>
      </c>
      <c r="AK43" s="682">
        <f>IF(AK45=0.25,IF(AK42&lt;5,VLOOKUP(AK42,Sheet3!$A$5:$I$50,2,0),Sheet3!$B$50),IF(AK42&lt;5,VLOOKUP(AK42,Sheet3!$A$5:$I$50,6,0),Sheet3!$F$50))</f>
        <v/>
      </c>
      <c r="AL43" s="682">
        <f>IF(AL45=0.25,IF(AL42&lt;5,VLOOKUP(AL42,Sheet3!$A$5:$I$50,2,0),Sheet3!$B$50),IF(AL42&lt;5,VLOOKUP(AL42,Sheet3!$A$5:$I$50,6,0),Sheet3!$F$50))</f>
        <v/>
      </c>
      <c r="AM43" s="682">
        <f>IF(AM45=0.25,IF(AM42&lt;5,VLOOKUP(AM42,Sheet3!$A$5:$I$50,2,0),Sheet3!$B$50),IF(AM42&lt;5,VLOOKUP(AM42,Sheet3!$A$5:$I$50,6,0),Sheet3!$F$50))</f>
        <v/>
      </c>
      <c r="AN43" s="682">
        <f>IF(AN45=0.25,IF(AN42&lt;5,VLOOKUP(AN42,Sheet3!$A$5:$I$50,2,0),Sheet3!$B$50),IF(AN42&lt;5,VLOOKUP(AN42,Sheet3!$A$5:$I$50,6,0),Sheet3!$F$50))</f>
        <v/>
      </c>
      <c r="AO43" s="682">
        <f>IF(AO45=0.25,IF(AO42&lt;5,VLOOKUP(AO42,Sheet3!$A$5:$I$50,2,0),Sheet3!$B$50),IF(AO42&lt;5,VLOOKUP(AO42,Sheet3!$A$5:$I$50,6,0),Sheet3!$F$50))</f>
        <v/>
      </c>
      <c r="AP43" s="682">
        <f>IF(AP45=0.25,IF(AP42&lt;5,VLOOKUP(AP42,Sheet3!$A$5:$I$50,2,0),Sheet3!$B$50),IF(AP42&lt;5,VLOOKUP(AP42,Sheet3!$A$5:$I$50,6,0),Sheet3!$F$50))</f>
        <v/>
      </c>
      <c r="AQ43" s="682">
        <f>IF(AQ45=0.25,IF(AQ42&lt;5,VLOOKUP(AQ42,Sheet3!$A$5:$I$50,2,0),Sheet3!$B$50),IF(AQ42&lt;5,VLOOKUP(AQ42,Sheet3!$A$5:$I$50,6,0),Sheet3!$F$50))</f>
        <v/>
      </c>
    </row>
    <row r="44" ht="12.95" customHeight="1" s="160">
      <c r="B44" s="473" t="n"/>
      <c r="C44" s="201" t="inlineStr">
        <is>
          <t>RMo</t>
        </is>
      </c>
      <c r="D44" s="202" t="n"/>
      <c r="E44" s="682">
        <f>IF(E45=0.25,IF(E42&lt;5,VLOOKUP(E42,Sheet3!$A$5:$I$50,3,0),Sheet3!$C$50),IF(E42&lt;5,VLOOKUP(E42,Sheet3!$A$5:$I$50,7,0),Sheet3!$G$50))</f>
        <v/>
      </c>
      <c r="F44" s="682">
        <f>IF(F45=0.25,IF(F42&lt;5,VLOOKUP(F42,Sheet3!$A$5:$I$50,3,0),Sheet3!$C$50),IF(F42&lt;5,VLOOKUP(F42,Sheet3!$A$5:$I$50,7,0),Sheet3!$G$50))</f>
        <v/>
      </c>
      <c r="G44" s="682">
        <f>IF(G45=0.25,IF(G42&lt;5,VLOOKUP(G42,Sheet3!$A$5:$I$50,3,0),Sheet3!$C$50),IF(G42&lt;5,VLOOKUP(G42,Sheet3!$A$5:$I$50,7,0),Sheet3!$G$50))</f>
        <v/>
      </c>
      <c r="H44" s="682">
        <f>IF(H45=0.25,IF(H42&lt;5,VLOOKUP(H42,Sheet3!$A$5:$I$50,3,0),Sheet3!$C$50),IF(H42&lt;5,VLOOKUP(H42,Sheet3!$A$5:$I$50,7,0),Sheet3!$G$50))</f>
        <v/>
      </c>
      <c r="I44" s="682">
        <f>IF(I45=0.25,IF(I42&lt;5,VLOOKUP(I42,Sheet3!$A$5:$I$50,3,0),Sheet3!$C$50),IF(I42&lt;5,VLOOKUP(I42,Sheet3!$A$5:$I$50,7,0),Sheet3!$G$50))</f>
        <v/>
      </c>
      <c r="J44" s="682">
        <f>IF(J45=0.25,IF(J42&lt;5,VLOOKUP(J42,Sheet3!$A$5:$I$50,3,0),Sheet3!$C$50),IF(J42&lt;5,VLOOKUP(J42,Sheet3!$A$5:$I$50,7,0),Sheet3!$G$50))</f>
        <v/>
      </c>
      <c r="K44" s="682">
        <f>IF(K45=0.25,IF(K42&lt;5,VLOOKUP(K42,Sheet3!$A$5:$I$50,3,0),Sheet3!$C$50),IF(K42&lt;5,VLOOKUP(K42,Sheet3!$A$5:$I$50,7,0),Sheet3!$G$50))</f>
        <v/>
      </c>
      <c r="L44" s="682">
        <f>IF(L45=0.25,IF(L42&lt;5,VLOOKUP(L42,Sheet3!$A$5:$I$50,3,0),Sheet3!$C$50),IF(L42&lt;5,VLOOKUP(L42,Sheet3!$A$5:$I$50,7,0),Sheet3!$G$50))</f>
        <v/>
      </c>
      <c r="M44" s="682">
        <f>IF(M45=0.25,IF(M42&lt;5,VLOOKUP(M42,Sheet3!$A$5:$I$50,3,0),Sheet3!$C$50),IF(M42&lt;5,VLOOKUP(M42,Sheet3!$A$5:$I$50,7,0),Sheet3!$G$50))</f>
        <v/>
      </c>
      <c r="N44" s="682">
        <f>IF(N45=0.25,IF(N42&lt;5,VLOOKUP(N42,Sheet3!$A$5:$I$50,3,0),Sheet3!$C$50),IF(N42&lt;5,VLOOKUP(N42,Sheet3!$A$5:$I$50,7,0),Sheet3!$G$50))</f>
        <v/>
      </c>
      <c r="O44" s="682">
        <f>IF(O45=0.25,IF(O42&lt;5,VLOOKUP(O42,Sheet3!$A$5:$I$50,3,0),Sheet3!$C$50),IF(O42&lt;5,VLOOKUP(O42,Sheet3!$A$5:$I$50,7,0),Sheet3!$G$50))</f>
        <v/>
      </c>
      <c r="P44" s="682">
        <f>IF(P45=0.25,IF(P42&lt;5,VLOOKUP(P42,Sheet3!$A$5:$I$50,3,0),Sheet3!$C$50),IF(P42&lt;5,VLOOKUP(P42,Sheet3!$A$5:$I$50,7,0),Sheet3!$G$50))</f>
        <v/>
      </c>
      <c r="Q44" s="682">
        <f>IF(Q45=0.25,IF(Q42&lt;5,VLOOKUP(Q42,Sheet3!$A$5:$I$50,3,0),Sheet3!$C$50),IF(Q42&lt;5,VLOOKUP(Q42,Sheet3!$A$5:$I$50,7,0),Sheet3!$G$50))</f>
        <v/>
      </c>
      <c r="R44" s="682">
        <f>IF(R45=0.25,IF(R42&lt;5,VLOOKUP(R42,Sheet3!$A$5:$I$50,3,0),Sheet3!$C$50),IF(R42&lt;5,VLOOKUP(R42,Sheet3!$A$5:$I$50,7,0),Sheet3!$G$50))</f>
        <v/>
      </c>
      <c r="S44" s="682">
        <f>IF(S45=0.25,IF(S42&lt;5,VLOOKUP(S42,Sheet3!$A$5:$I$50,3,0),Sheet3!$C$50),IF(S42&lt;5,VLOOKUP(S42,Sheet3!$A$5:$I$50,7,0),Sheet3!$G$50))</f>
        <v/>
      </c>
      <c r="T44" s="682">
        <f>IF(T45=0.25,IF(T42&lt;5,VLOOKUP(T42,Sheet3!$A$5:$I$50,3,0),Sheet3!$C$50),IF(T42&lt;5,VLOOKUP(T42,Sheet3!$A$5:$I$50,7,0),Sheet3!$G$50))</f>
        <v/>
      </c>
      <c r="U44" s="682">
        <f>IF(U45=0.25,IF(U42&lt;5,VLOOKUP(U42,Sheet3!$A$5:$I$50,3,0),Sheet3!$C$50),IF(U42&lt;5,VLOOKUP(U42,Sheet3!$A$5:$I$50,7,0),Sheet3!$G$50))</f>
        <v/>
      </c>
      <c r="V44" s="682">
        <f>IF(V45=0.25,IF(V42&lt;5,VLOOKUP(V42,Sheet3!$A$5:$I$50,3,0),Sheet3!$C$50),IF(V42&lt;5,VLOOKUP(V42,Sheet3!$A$5:$I$50,7,0),Sheet3!$G$50))</f>
        <v/>
      </c>
      <c r="W44" s="682">
        <f>IF(W45=0.25,IF(W42&lt;5,VLOOKUP(W42,Sheet3!$A$5:$I$50,3,0),Sheet3!$C$50),IF(W42&lt;5,VLOOKUP(W42,Sheet3!$A$5:$I$50,7,0),Sheet3!$G$50))</f>
        <v/>
      </c>
      <c r="X44" s="682">
        <f>IF(X45=0.25,IF(X42&lt;5,VLOOKUP(X42,Sheet3!$A$5:$I$50,3,0),Sheet3!$C$50),IF(X42&lt;5,VLOOKUP(X42,Sheet3!$A$5:$I$50,7,0),Sheet3!$G$50))</f>
        <v/>
      </c>
      <c r="Y44" s="682">
        <f>IF(Y45=0.25,IF(Y42&lt;5,VLOOKUP(Y42,Sheet3!$A$5:$I$50,3,0),Sheet3!$C$50),IF(Y42&lt;5,VLOOKUP(Y42,Sheet3!$A$5:$I$50,7,0),Sheet3!$G$50))</f>
        <v/>
      </c>
      <c r="Z44" s="682">
        <f>IF(Z45=0.25,IF(Z42&lt;5,VLOOKUP(Z42,Sheet3!$A$5:$I$50,3,0),Sheet3!$C$50),IF(Z42&lt;5,VLOOKUP(Z42,Sheet3!$A$5:$I$50,7,0),Sheet3!$G$50))</f>
        <v/>
      </c>
      <c r="AA44" s="682">
        <f>IF(AA45=0.25,IF(AA42&lt;5,VLOOKUP(AA42,Sheet3!$A$5:$I$50,3,0),Sheet3!$C$50),IF(AA42&lt;5,VLOOKUP(AA42,Sheet3!$A$5:$I$50,7,0),Sheet3!$G$50))</f>
        <v/>
      </c>
      <c r="AB44" s="682">
        <f>IF(AB45=0.25,IF(AB42&lt;5,VLOOKUP(AB42,Sheet3!$A$5:$I$50,3,0),Sheet3!$C$50),IF(AB42&lt;5,VLOOKUP(AB42,Sheet3!$A$5:$I$50,7,0),Sheet3!$G$50))</f>
        <v/>
      </c>
      <c r="AC44" s="682">
        <f>IF(AC45=0.25,IF(AC42&lt;5,VLOOKUP(AC42,Sheet3!$A$5:$I$50,3,0),Sheet3!$C$50),IF(AC42&lt;5,VLOOKUP(AC42,Sheet3!$A$5:$I$50,7,0),Sheet3!$G$50))</f>
        <v/>
      </c>
      <c r="AD44" s="682">
        <f>IF(AD45=0.25,IF(AD42&lt;5,VLOOKUP(AD42,Sheet3!$A$5:$I$50,3,0),Sheet3!$C$50),IF(AD42&lt;5,VLOOKUP(AD42,Sheet3!$A$5:$I$50,7,0),Sheet3!$G$50))</f>
        <v/>
      </c>
      <c r="AE44" s="682">
        <f>IF(AE45=0.25,IF(AE42&lt;5,VLOOKUP(AE42,Sheet3!$A$5:$I$50,3,0),Sheet3!$C$50),IF(AE42&lt;5,VLOOKUP(AE42,Sheet3!$A$5:$I$50,7,0),Sheet3!$G$50))</f>
        <v/>
      </c>
      <c r="AF44" s="682">
        <f>IF(AF45=0.25,IF(AF42&lt;5,VLOOKUP(AF42,Sheet3!$A$5:$I$50,3,0),Sheet3!$C$50),IF(AF42&lt;5,VLOOKUP(AF42,Sheet3!$A$5:$I$50,7,0),Sheet3!$G$50))</f>
        <v/>
      </c>
      <c r="AG44" s="682">
        <f>IF(AG45=0.25,IF(AG42&lt;5,VLOOKUP(AG42,Sheet3!$A$5:$I$50,3,0),Sheet3!$C$50),IF(AG42&lt;5,VLOOKUP(AG42,Sheet3!$A$5:$I$50,7,0),Sheet3!$G$50))</f>
        <v/>
      </c>
      <c r="AH44" s="682">
        <f>IF(AH45=0.25,IF(AH42&lt;5,VLOOKUP(AH42,Sheet3!$A$5:$I$50,3,0),Sheet3!$C$50),IF(AH42&lt;5,VLOOKUP(AH42,Sheet3!$A$5:$I$50,7,0),Sheet3!$G$50))</f>
        <v/>
      </c>
      <c r="AI44" s="682">
        <f>IF(AI45=0.25,IF(AI42&lt;5,VLOOKUP(AI42,Sheet3!$A$5:$I$50,3,0),Sheet3!$C$50),IF(AI42&lt;5,VLOOKUP(AI42,Sheet3!$A$5:$I$50,7,0),Sheet3!$G$50))</f>
        <v/>
      </c>
      <c r="AJ44" s="682">
        <f>IF(AJ45=0.25,IF(AJ42&lt;5,VLOOKUP(AJ42,Sheet3!$A$5:$I$50,3,0),Sheet3!$C$50),IF(AJ42&lt;5,VLOOKUP(AJ42,Sheet3!$A$5:$I$50,7,0),Sheet3!$G$50))</f>
        <v/>
      </c>
      <c r="AK44" s="682">
        <f>IF(AK45=0.25,IF(AK42&lt;5,VLOOKUP(AK42,Sheet3!$A$5:$I$50,3,0),Sheet3!$C$50),IF(AK42&lt;5,VLOOKUP(AK42,Sheet3!$A$5:$I$50,7,0),Sheet3!$G$50))</f>
        <v/>
      </c>
      <c r="AL44" s="682">
        <f>IF(AL45=0.25,IF(AL42&lt;5,VLOOKUP(AL42,Sheet3!$A$5:$I$50,3,0),Sheet3!$C$50),IF(AL42&lt;5,VLOOKUP(AL42,Sheet3!$A$5:$I$50,7,0),Sheet3!$G$50))</f>
        <v/>
      </c>
      <c r="AM44" s="682">
        <f>IF(AM45=0.25,IF(AM42&lt;5,VLOOKUP(AM42,Sheet3!$A$5:$I$50,3,0),Sheet3!$C$50),IF(AM42&lt;5,VLOOKUP(AM42,Sheet3!$A$5:$I$50,7,0),Sheet3!$G$50))</f>
        <v/>
      </c>
      <c r="AN44" s="682">
        <f>IF(AN45=0.25,IF(AN42&lt;5,VLOOKUP(AN42,Sheet3!$A$5:$I$50,3,0),Sheet3!$C$50),IF(AN42&lt;5,VLOOKUP(AN42,Sheet3!$A$5:$I$50,7,0),Sheet3!$G$50))</f>
        <v/>
      </c>
      <c r="AO44" s="682">
        <f>IF(AO45=0.25,IF(AO42&lt;5,VLOOKUP(AO42,Sheet3!$A$5:$I$50,3,0),Sheet3!$C$50),IF(AO42&lt;5,VLOOKUP(AO42,Sheet3!$A$5:$I$50,7,0),Sheet3!$G$50))</f>
        <v/>
      </c>
      <c r="AP44" s="682">
        <f>IF(AP45=0.25,IF(AP42&lt;5,VLOOKUP(AP42,Sheet3!$A$5:$I$50,3,0),Sheet3!$C$50),IF(AP42&lt;5,VLOOKUP(AP42,Sheet3!$A$5:$I$50,7,0),Sheet3!$G$50))</f>
        <v/>
      </c>
      <c r="AQ44" s="682">
        <f>IF(AQ45=0.25,IF(AQ42&lt;5,VLOOKUP(AQ42,Sheet3!$A$5:$I$50,3,0),Sheet3!$C$50),IF(AQ42&lt;5,VLOOKUP(AQ42,Sheet3!$A$5:$I$50,7,0),Sheet3!$G$50))</f>
        <v/>
      </c>
    </row>
    <row r="45" ht="12.95" customHeight="1" s="160">
      <c r="B45" s="473" t="n"/>
      <c r="C45" s="201" t="inlineStr">
        <is>
          <t>αr</t>
        </is>
      </c>
      <c r="D45" s="202" t="n"/>
      <c r="E45" s="660" t="n">
        <v>0</v>
      </c>
      <c r="F45" s="660" t="n">
        <v>0</v>
      </c>
      <c r="G45" s="660" t="n">
        <v>0</v>
      </c>
      <c r="H45" s="660" t="n">
        <v>0</v>
      </c>
      <c r="I45" s="660" t="n">
        <v>0</v>
      </c>
      <c r="J45" s="660" t="n">
        <v>0</v>
      </c>
      <c r="K45" s="660" t="n">
        <v>0</v>
      </c>
      <c r="L45" s="660" t="n">
        <v>0</v>
      </c>
      <c r="M45" s="660" t="n">
        <v>0</v>
      </c>
      <c r="N45" s="660" t="n">
        <v>0</v>
      </c>
      <c r="O45" s="660" t="n">
        <v>0</v>
      </c>
      <c r="P45" s="660" t="n">
        <v>0</v>
      </c>
      <c r="Q45" s="660" t="n">
        <v>0</v>
      </c>
      <c r="R45" s="660" t="n">
        <v>0</v>
      </c>
      <c r="S45" s="660" t="n">
        <v>0</v>
      </c>
      <c r="T45" s="660" t="n">
        <v>0</v>
      </c>
      <c r="U45" s="660" t="n">
        <v>0</v>
      </c>
      <c r="V45" s="660" t="n">
        <v>0</v>
      </c>
      <c r="W45" s="660" t="n">
        <v>0</v>
      </c>
      <c r="X45" s="660" t="n">
        <v>0</v>
      </c>
      <c r="Y45" s="660" t="n">
        <v>0</v>
      </c>
      <c r="Z45" s="660" t="n">
        <v>0</v>
      </c>
      <c r="AA45" s="660" t="n">
        <v>0</v>
      </c>
      <c r="AB45" s="660" t="n">
        <v>0</v>
      </c>
      <c r="AC45" s="660" t="n">
        <v>0</v>
      </c>
      <c r="AD45" s="660" t="n">
        <v>0</v>
      </c>
      <c r="AE45" s="660" t="n">
        <v>0</v>
      </c>
      <c r="AF45" s="660" t="n">
        <v>0</v>
      </c>
      <c r="AG45" s="660" t="n">
        <v>0</v>
      </c>
      <c r="AH45" s="660" t="n">
        <v>0</v>
      </c>
      <c r="AI45" s="660" t="n">
        <v>0</v>
      </c>
      <c r="AJ45" s="660" t="n">
        <v>0</v>
      </c>
      <c r="AK45" s="660" t="n">
        <v>0</v>
      </c>
      <c r="AL45" s="660" t="n">
        <v>0</v>
      </c>
      <c r="AM45" s="660" t="n">
        <v>0</v>
      </c>
      <c r="AN45" s="660" t="n">
        <v>0</v>
      </c>
      <c r="AO45" s="660" t="n">
        <v>0</v>
      </c>
      <c r="AP45" s="660" t="n">
        <v>0</v>
      </c>
      <c r="AQ45" s="660" t="n">
        <v>0</v>
      </c>
    </row>
    <row r="46" ht="12.95" customHeight="1" s="160">
      <c r="B46" s="473" t="n"/>
      <c r="C46" s="201" t="inlineStr">
        <is>
          <t>Mmax</t>
        </is>
      </c>
      <c r="D46" s="202" t="inlineStr">
        <is>
          <t>[kN・m]</t>
        </is>
      </c>
      <c r="E46" s="676">
        <f>ROUNDDOWN(E20/2/E40*E43,2)</f>
        <v/>
      </c>
      <c r="F46" s="677">
        <f>ROUNDDOWN(F20/2/F40*F43,2)</f>
        <v/>
      </c>
      <c r="G46" s="677">
        <f>ROUNDDOWN(G20/2/G40*G43,2)</f>
        <v/>
      </c>
      <c r="H46" s="677">
        <f>ROUNDDOWN(H20/2/H40*H43,2)</f>
        <v/>
      </c>
      <c r="I46" s="677">
        <f>ROUNDDOWN(I20/2/I40*I43,2)</f>
        <v/>
      </c>
      <c r="J46" s="677">
        <f>ROUNDDOWN(J20/2/J40*J43,2)</f>
        <v/>
      </c>
      <c r="K46" s="677">
        <f>ROUNDDOWN(K20/2/K40*K43,2)</f>
        <v/>
      </c>
      <c r="L46" s="677">
        <f>ROUNDDOWN(L20/2/L40*L43,2)</f>
        <v/>
      </c>
      <c r="M46" s="677">
        <f>ROUNDDOWN(M20/2/M40*M43,2)</f>
        <v/>
      </c>
      <c r="N46" s="677">
        <f>ROUNDDOWN(N20/2/N40*N43,2)</f>
        <v/>
      </c>
      <c r="O46" s="677">
        <f>ROUNDDOWN(O20/2/O40*O43,2)</f>
        <v/>
      </c>
      <c r="P46" s="677">
        <f>ROUNDDOWN(P20/2/P40*P43,2)</f>
        <v/>
      </c>
      <c r="Q46" s="677">
        <f>ROUNDDOWN(Q20/2/Q40*Q43,2)</f>
        <v/>
      </c>
      <c r="R46" s="677">
        <f>ROUNDDOWN(R20/2/R40*R43,2)</f>
        <v/>
      </c>
      <c r="S46" s="677">
        <f>ROUNDDOWN(S20/2/S40*S43,2)</f>
        <v/>
      </c>
      <c r="T46" s="677">
        <f>ROUNDDOWN(T20/2/T40*T43,2)</f>
        <v/>
      </c>
      <c r="U46" s="677">
        <f>ROUNDDOWN(U20/2/U40*U43,2)</f>
        <v/>
      </c>
      <c r="V46" s="677">
        <f>ROUNDDOWN(V20/2/V40*V43,2)</f>
        <v/>
      </c>
      <c r="W46" s="677">
        <f>ROUNDDOWN(W20/2/W40*W43,2)</f>
        <v/>
      </c>
      <c r="X46" s="677">
        <f>ROUNDDOWN(X20/2/X40*X43,2)</f>
        <v/>
      </c>
      <c r="Y46" s="677">
        <f>ROUNDDOWN(Y20/2/Y40*Y43,2)</f>
        <v/>
      </c>
      <c r="Z46" s="677">
        <f>ROUNDDOWN(Z20/2/Z40*Z43,2)</f>
        <v/>
      </c>
      <c r="AA46" s="677">
        <f>ROUNDDOWN(AA20/2/AA40*AA43,2)</f>
        <v/>
      </c>
      <c r="AB46" s="677">
        <f>ROUNDDOWN(AB20/2/AB40*AB43,2)</f>
        <v/>
      </c>
      <c r="AC46" s="677">
        <f>ROUNDDOWN(AC20/2/AC40*AC43,2)</f>
        <v/>
      </c>
      <c r="AD46" s="677">
        <f>ROUNDDOWN(AD20/2/AD40*AD43,2)</f>
        <v/>
      </c>
      <c r="AE46" s="677">
        <f>ROUNDDOWN(AE20/2/AE40*AE43,2)</f>
        <v/>
      </c>
      <c r="AF46" s="677">
        <f>ROUNDDOWN(AF20/2/AF40*AF43,2)</f>
        <v/>
      </c>
      <c r="AG46" s="677">
        <f>ROUNDDOWN(AG20/2/AG40*AG43,2)</f>
        <v/>
      </c>
      <c r="AH46" s="677">
        <f>ROUNDDOWN(AH20/2/AH40*AH43,2)</f>
        <v/>
      </c>
      <c r="AI46" s="677">
        <f>ROUNDDOWN(AI20/2/AI40*AI43,2)</f>
        <v/>
      </c>
      <c r="AJ46" s="677">
        <f>ROUNDDOWN(AJ20/2/AJ40*AJ43,2)</f>
        <v/>
      </c>
      <c r="AK46" s="677">
        <f>ROUNDDOWN(AK20/2/AK40*AK43,2)</f>
        <v/>
      </c>
      <c r="AL46" s="677">
        <f>ROUNDDOWN(AL20/2/AL40*AL43,2)</f>
        <v/>
      </c>
      <c r="AM46" s="677">
        <f>ROUNDDOWN(AM20/2/AM40*AM43,2)</f>
        <v/>
      </c>
      <c r="AN46" s="677">
        <f>ROUNDDOWN(AN20/2/AN40*AN43,2)</f>
        <v/>
      </c>
      <c r="AO46" s="677">
        <f>ROUNDDOWN(AO20/2/AO40*AO43,2)</f>
        <v/>
      </c>
      <c r="AP46" s="677">
        <f>ROUNDDOWN(AP20/2/AP40*AP43,2)</f>
        <v/>
      </c>
      <c r="AQ46" s="677">
        <f>ROUNDDOWN(AQ20/2/AQ40*AQ43,2)</f>
        <v/>
      </c>
    </row>
    <row r="47" ht="12.95" customHeight="1" s="160">
      <c r="B47" s="473" t="n"/>
      <c r="C47" s="201" t="inlineStr">
        <is>
          <t>Mo</t>
        </is>
      </c>
      <c r="D47" s="202" t="inlineStr">
        <is>
          <t>[kN・m]</t>
        </is>
      </c>
      <c r="E47" s="676">
        <f>ROUNDDOWN(E20/2/E40*E44,2)</f>
        <v/>
      </c>
      <c r="F47" s="677">
        <f>ROUNDDOWN(F20/2/F40*F44,2)</f>
        <v/>
      </c>
      <c r="G47" s="677">
        <f>ROUNDDOWN(G20/2/G40*G44,2)</f>
        <v/>
      </c>
      <c r="H47" s="677">
        <f>ROUNDDOWN(H20/2/H40*H44,2)</f>
        <v/>
      </c>
      <c r="I47" s="677">
        <f>ROUNDDOWN(I20/2/I40*I44,2)</f>
        <v/>
      </c>
      <c r="J47" s="677">
        <f>ROUNDDOWN(J20/2/J40*J44,2)</f>
        <v/>
      </c>
      <c r="K47" s="677">
        <f>ROUNDDOWN(K20/2/K40*K44,2)</f>
        <v/>
      </c>
      <c r="L47" s="677">
        <f>ROUNDDOWN(L20/2/L40*L44,2)</f>
        <v/>
      </c>
      <c r="M47" s="677">
        <f>ROUNDDOWN(M20/2/M40*M44,2)</f>
        <v/>
      </c>
      <c r="N47" s="677">
        <f>ROUNDDOWN(N20/2/N40*N44,2)</f>
        <v/>
      </c>
      <c r="O47" s="677">
        <f>ROUNDDOWN(O20/2/O40*O44,2)</f>
        <v/>
      </c>
      <c r="P47" s="677">
        <f>ROUNDDOWN(P20/2/P40*P44,2)</f>
        <v/>
      </c>
      <c r="Q47" s="677">
        <f>ROUNDDOWN(Q20/2/Q40*Q44,2)</f>
        <v/>
      </c>
      <c r="R47" s="677">
        <f>ROUNDDOWN(R20/2/R40*R44,2)</f>
        <v/>
      </c>
      <c r="S47" s="677">
        <f>ROUNDDOWN(S20/2/S40*S44,2)</f>
        <v/>
      </c>
      <c r="T47" s="677">
        <f>ROUNDDOWN(T20/2/T40*T44,2)</f>
        <v/>
      </c>
      <c r="U47" s="677">
        <f>ROUNDDOWN(U20/2/U40*U44,2)</f>
        <v/>
      </c>
      <c r="V47" s="677">
        <f>ROUNDDOWN(V20/2/V40*V44,2)</f>
        <v/>
      </c>
      <c r="W47" s="677">
        <f>ROUNDDOWN(W20/2/W40*W44,2)</f>
        <v/>
      </c>
      <c r="X47" s="677">
        <f>ROUNDDOWN(X20/2/X40*X44,2)</f>
        <v/>
      </c>
      <c r="Y47" s="677">
        <f>ROUNDDOWN(Y20/2/Y40*Y44,2)</f>
        <v/>
      </c>
      <c r="Z47" s="677">
        <f>ROUNDDOWN(Z20/2/Z40*Z44,2)</f>
        <v/>
      </c>
      <c r="AA47" s="677">
        <f>ROUNDDOWN(AA20/2/AA40*AA44,2)</f>
        <v/>
      </c>
      <c r="AB47" s="677">
        <f>ROUNDDOWN(AB20/2/AB40*AB44,2)</f>
        <v/>
      </c>
      <c r="AC47" s="677">
        <f>ROUNDDOWN(AC20/2/AC40*AC44,2)</f>
        <v/>
      </c>
      <c r="AD47" s="677">
        <f>ROUNDDOWN(AD20/2/AD40*AD44,2)</f>
        <v/>
      </c>
      <c r="AE47" s="677">
        <f>ROUNDDOWN(AE20/2/AE40*AE44,2)</f>
        <v/>
      </c>
      <c r="AF47" s="677">
        <f>ROUNDDOWN(AF20/2/AF40*AF44,2)</f>
        <v/>
      </c>
      <c r="AG47" s="677">
        <f>ROUNDDOWN(AG20/2/AG40*AG44,2)</f>
        <v/>
      </c>
      <c r="AH47" s="677">
        <f>ROUNDDOWN(AH20/2/AH40*AH44,2)</f>
        <v/>
      </c>
      <c r="AI47" s="677">
        <f>ROUNDDOWN(AI20/2/AI40*AI44,2)</f>
        <v/>
      </c>
      <c r="AJ47" s="677">
        <f>ROUNDDOWN(AJ20/2/AJ40*AJ44,2)</f>
        <v/>
      </c>
      <c r="AK47" s="677">
        <f>ROUNDDOWN(AK20/2/AK40*AK44,2)</f>
        <v/>
      </c>
      <c r="AL47" s="677">
        <f>ROUNDDOWN(AL20/2/AL40*AL44,2)</f>
        <v/>
      </c>
      <c r="AM47" s="677">
        <f>ROUNDDOWN(AM20/2/AM40*AM44,2)</f>
        <v/>
      </c>
      <c r="AN47" s="677">
        <f>ROUNDDOWN(AN20/2/AN40*AN44,2)</f>
        <v/>
      </c>
      <c r="AO47" s="677">
        <f>ROUNDDOWN(AO20/2/AO40*AO44,2)</f>
        <v/>
      </c>
      <c r="AP47" s="677">
        <f>ROUNDDOWN(AP20/2/AP40*AP44,2)</f>
        <v/>
      </c>
      <c r="AQ47" s="677">
        <f>ROUNDDOWN(AQ20/2/AQ40*AQ44,2)</f>
        <v/>
      </c>
    </row>
    <row r="48" ht="12.95" customHeight="1" s="160">
      <c r="B48" s="469" t="n"/>
      <c r="C48" s="204" t="inlineStr">
        <is>
          <t>Md</t>
        </is>
      </c>
      <c r="D48" s="205" t="inlineStr">
        <is>
          <t>[kN・m]</t>
        </is>
      </c>
      <c r="E48" s="670">
        <f>ROUNDDOWN(MAX(E46:E47),2)</f>
        <v/>
      </c>
      <c r="F48" s="671">
        <f>ROUNDDOWN(MAX(F46:F47),2)</f>
        <v/>
      </c>
      <c r="G48" s="671">
        <f>ROUNDDOWN(MAX(G46:G47),2)</f>
        <v/>
      </c>
      <c r="H48" s="671">
        <f>ROUNDDOWN(MAX(H46:H47),2)</f>
        <v/>
      </c>
      <c r="I48" s="671">
        <f>ROUNDDOWN(MAX(I46:I47),2)</f>
        <v/>
      </c>
      <c r="J48" s="671">
        <f>ROUNDDOWN(MAX(J46:J47),2)</f>
        <v/>
      </c>
      <c r="K48" s="671">
        <f>ROUNDDOWN(MAX(K46:K47),2)</f>
        <v/>
      </c>
      <c r="L48" s="671">
        <f>ROUNDDOWN(MAX(L46:L47),2)</f>
        <v/>
      </c>
      <c r="M48" s="671">
        <f>ROUNDDOWN(MAX(M46:M47),2)</f>
        <v/>
      </c>
      <c r="N48" s="671">
        <f>ROUNDDOWN(MAX(N46:N47),2)</f>
        <v/>
      </c>
      <c r="O48" s="671">
        <f>ROUNDDOWN(MAX(O46:O47),2)</f>
        <v/>
      </c>
      <c r="P48" s="671">
        <f>ROUNDDOWN(MAX(P46:P47),2)</f>
        <v/>
      </c>
      <c r="Q48" s="671">
        <f>ROUNDDOWN(MAX(Q46:Q47),2)</f>
        <v/>
      </c>
      <c r="R48" s="671">
        <f>ROUNDDOWN(MAX(R46:R47),2)</f>
        <v/>
      </c>
      <c r="S48" s="671">
        <f>ROUNDDOWN(MAX(S46:S47),2)</f>
        <v/>
      </c>
      <c r="T48" s="671">
        <f>ROUNDDOWN(MAX(T46:T47),2)</f>
        <v/>
      </c>
      <c r="U48" s="671">
        <f>ROUNDDOWN(MAX(U46:U47),2)</f>
        <v/>
      </c>
      <c r="V48" s="671">
        <f>ROUNDDOWN(MAX(V46:V47),2)</f>
        <v/>
      </c>
      <c r="W48" s="671">
        <f>ROUNDDOWN(MAX(W46:W47),2)</f>
        <v/>
      </c>
      <c r="X48" s="671">
        <f>ROUNDDOWN(MAX(X46:X47),2)</f>
        <v/>
      </c>
      <c r="Y48" s="671">
        <f>ROUNDDOWN(MAX(Y46:Y47),2)</f>
        <v/>
      </c>
      <c r="Z48" s="671">
        <f>ROUNDDOWN(MAX(Z46:Z47),2)</f>
        <v/>
      </c>
      <c r="AA48" s="671">
        <f>ROUNDDOWN(MAX(AA46:AA47),2)</f>
        <v/>
      </c>
      <c r="AB48" s="671">
        <f>ROUNDDOWN(MAX(AB46:AB47),2)</f>
        <v/>
      </c>
      <c r="AC48" s="671">
        <f>ROUNDDOWN(MAX(AC46:AC47),2)</f>
        <v/>
      </c>
      <c r="AD48" s="671">
        <f>ROUNDDOWN(MAX(AD46:AD47),2)</f>
        <v/>
      </c>
      <c r="AE48" s="671">
        <f>ROUNDDOWN(MAX(AE46:AE47),2)</f>
        <v/>
      </c>
      <c r="AF48" s="671">
        <f>ROUNDDOWN(MAX(AF46:AF47),2)</f>
        <v/>
      </c>
      <c r="AG48" s="671">
        <f>ROUNDDOWN(MAX(AG46:AG47),2)</f>
        <v/>
      </c>
      <c r="AH48" s="671">
        <f>ROUNDDOWN(MAX(AH46:AH47),2)</f>
        <v/>
      </c>
      <c r="AI48" s="671">
        <f>ROUNDDOWN(MAX(AI46:AI47),2)</f>
        <v/>
      </c>
      <c r="AJ48" s="671">
        <f>ROUNDDOWN(MAX(AJ46:AJ47),2)</f>
        <v/>
      </c>
      <c r="AK48" s="671">
        <f>ROUNDDOWN(MAX(AK46:AK47),2)</f>
        <v/>
      </c>
      <c r="AL48" s="671">
        <f>ROUNDDOWN(MAX(AL46:AL47),2)</f>
        <v/>
      </c>
      <c r="AM48" s="671">
        <f>ROUNDDOWN(MAX(AM46:AM47),2)</f>
        <v/>
      </c>
      <c r="AN48" s="671">
        <f>ROUNDDOWN(MAX(AN46:AN47),2)</f>
        <v/>
      </c>
      <c r="AO48" s="671">
        <f>ROUNDDOWN(MAX(AO46:AO47),2)</f>
        <v/>
      </c>
      <c r="AP48" s="671">
        <f>ROUNDDOWN(MAX(AP46:AP47),2)</f>
        <v/>
      </c>
      <c r="AQ48" s="671">
        <f>ROUNDDOWN(MAX(AQ46:AQ47),2)</f>
        <v/>
      </c>
    </row>
    <row r="49" ht="12.95" customHeight="1" s="160">
      <c r="B49" s="498" t="inlineStr">
        <is>
          <t>縁応力度の
チェック</t>
        </is>
      </c>
      <c r="C49" s="199" t="inlineStr">
        <is>
          <t>Wp</t>
        </is>
      </c>
      <c r="D49" s="200" t="inlineStr">
        <is>
          <t>[kN]</t>
        </is>
      </c>
      <c r="E49" s="684">
        <f>E11/E19</f>
        <v/>
      </c>
      <c r="F49" s="685">
        <f>(F14+F15+F17)/F19</f>
        <v/>
      </c>
      <c r="G49" s="685">
        <f>(G14+G15+G17)/G19</f>
        <v/>
      </c>
      <c r="H49" s="685">
        <f>(H14+H15+H17)/H19</f>
        <v/>
      </c>
      <c r="I49" s="685">
        <f>(I14+I15+I17)/I19</f>
        <v/>
      </c>
      <c r="J49" s="685">
        <f>(J14+J15+J17)/J19</f>
        <v/>
      </c>
      <c r="K49" s="685">
        <f>(K14+K15+K17)/K19</f>
        <v/>
      </c>
      <c r="L49" s="685">
        <f>(L14+L15+L17)/L19</f>
        <v/>
      </c>
      <c r="M49" s="685">
        <f>(M14+M15+M17)/M19</f>
        <v/>
      </c>
      <c r="N49" s="685">
        <f>(N14+N15+N17)/N19</f>
        <v/>
      </c>
      <c r="O49" s="685">
        <f>(O14+O15+O17)/O19</f>
        <v/>
      </c>
      <c r="P49" s="685">
        <f>(P14+P15+P17)/P19</f>
        <v/>
      </c>
      <c r="Q49" s="685">
        <f>(Q14+Q15+Q17)/Q19</f>
        <v/>
      </c>
      <c r="R49" s="685">
        <f>(R14+R15+R17)/R19</f>
        <v/>
      </c>
      <c r="S49" s="685">
        <f>(S14+S15+S17)/S19</f>
        <v/>
      </c>
      <c r="T49" s="685">
        <f>(T14+T15+T17)/T19</f>
        <v/>
      </c>
      <c r="U49" s="685">
        <f>(U14+U15+U17)/U19</f>
        <v/>
      </c>
      <c r="V49" s="685">
        <f>(V14+V15+V17)/V19</f>
        <v/>
      </c>
      <c r="W49" s="685">
        <f>(W14+W15+W17)/W19</f>
        <v/>
      </c>
      <c r="X49" s="685">
        <f>(X14+X15+X17)/X19</f>
        <v/>
      </c>
      <c r="Y49" s="685">
        <f>(Y14+Y15+Y17)/Y19</f>
        <v/>
      </c>
      <c r="Z49" s="685">
        <f>(Z14+Z15+Z17)/Z19</f>
        <v/>
      </c>
      <c r="AA49" s="685">
        <f>(AA14+AA15+AA17)/AA19</f>
        <v/>
      </c>
      <c r="AB49" s="685">
        <f>(AB14+AB15+AB17)/AB19</f>
        <v/>
      </c>
      <c r="AC49" s="685">
        <f>(AC14+AC15+AC17)/AC19</f>
        <v/>
      </c>
      <c r="AD49" s="685">
        <f>(AD14+AD15+AD17)/AD19</f>
        <v/>
      </c>
      <c r="AE49" s="685">
        <f>(AE14+AE15+AE17)/AE19</f>
        <v/>
      </c>
      <c r="AF49" s="685">
        <f>(AF14+AF15+AF17)/AF19</f>
        <v/>
      </c>
      <c r="AG49" s="685">
        <f>(AG14+AG15+AG17)/AG19</f>
        <v/>
      </c>
      <c r="AH49" s="685">
        <f>(AH14+AH15+AH17)/AH19</f>
        <v/>
      </c>
      <c r="AI49" s="685">
        <f>(AI14+AI15+AI17)/AI19</f>
        <v/>
      </c>
      <c r="AJ49" s="685">
        <f>(AJ14+AJ15+AJ17)/AJ19</f>
        <v/>
      </c>
      <c r="AK49" s="685">
        <f>(AK14+AK15+AK17)/AK19</f>
        <v/>
      </c>
      <c r="AL49" s="685">
        <f>(AL14+AL15+AL17)/AL19</f>
        <v/>
      </c>
      <c r="AM49" s="685">
        <f>(AM14+AM15+AM17)/AM19</f>
        <v/>
      </c>
      <c r="AN49" s="685">
        <f>(AN14+AN15+AN17)/AN19</f>
        <v/>
      </c>
      <c r="AO49" s="685">
        <f>(AO14+AO15+AO17)/AO19</f>
        <v/>
      </c>
      <c r="AP49" s="685">
        <f>(AP14+AP15+AP17)/AP19</f>
        <v/>
      </c>
      <c r="AQ49" s="685">
        <f>(AQ14+AQ15+AQ17)/AQ19</f>
        <v/>
      </c>
    </row>
    <row r="50" ht="12.95" customHeight="1" s="160">
      <c r="B50" s="487" t="n"/>
      <c r="C50" s="201" t="inlineStr">
        <is>
          <t>σmax</t>
        </is>
      </c>
      <c r="D50" s="202" t="inlineStr">
        <is>
          <t>[kN/m2]</t>
        </is>
      </c>
      <c r="E50" s="686">
        <f>(E49/E56)+E48/(2*E39/E27)</f>
        <v/>
      </c>
      <c r="F50" s="686">
        <f>(F49/F56)+F48/(2*F39/F27)</f>
        <v/>
      </c>
      <c r="G50" s="686">
        <f>(G49/G56)+G48/(2*G39/G27)</f>
        <v/>
      </c>
      <c r="H50" s="686">
        <f>(H49/H56)+H48/(2*H39/H27)</f>
        <v/>
      </c>
      <c r="I50" s="686">
        <f>(I49/I56)+I48/(2*I39/I27)</f>
        <v/>
      </c>
      <c r="J50" s="686">
        <f>(J49/J56)+J48/(2*J39/J27)</f>
        <v/>
      </c>
      <c r="K50" s="686">
        <f>(K49/K56)+K48/(2*K39/K27)</f>
        <v/>
      </c>
      <c r="L50" s="686">
        <f>(L49/L56)+L48/(2*L39/L27)</f>
        <v/>
      </c>
      <c r="M50" s="686">
        <f>(M49/M56)+M48/(2*M39/M27)</f>
        <v/>
      </c>
      <c r="N50" s="686">
        <f>(N49/N56)+N48/(2*N39/N27)</f>
        <v/>
      </c>
      <c r="O50" s="686">
        <f>(O49/O56)+O48/(2*O39/O27)</f>
        <v/>
      </c>
      <c r="P50" s="686">
        <f>(P49/P56)+P48/(2*P39/P27)</f>
        <v/>
      </c>
      <c r="Q50" s="686">
        <f>(Q49/Q56)+Q48/(2*Q39/Q27)</f>
        <v/>
      </c>
      <c r="R50" s="686">
        <f>(R49/R56)+R48/(2*R39/R27)</f>
        <v/>
      </c>
      <c r="S50" s="686">
        <f>(S49/S56)+S48/(2*S39/S27)</f>
        <v/>
      </c>
      <c r="T50" s="686">
        <f>(T49/T56)+T48/(2*T39/T27)</f>
        <v/>
      </c>
      <c r="U50" s="686">
        <f>(U49/U56)+U48/(2*U39/U27)</f>
        <v/>
      </c>
      <c r="V50" s="686">
        <f>(V49/V56)+V48/(2*V39/V27)</f>
        <v/>
      </c>
      <c r="W50" s="686">
        <f>(W49/W56)+W48/(2*W39/W27)</f>
        <v/>
      </c>
      <c r="X50" s="686">
        <f>(X49/X56)+X48/(2*X39/X27)</f>
        <v/>
      </c>
      <c r="Y50" s="686">
        <f>(Y49/Y56)+Y48/(2*Y39/Y27)</f>
        <v/>
      </c>
      <c r="Z50" s="686">
        <f>(Z49/Z56)+Z48/(2*Z39/Z27)</f>
        <v/>
      </c>
      <c r="AA50" s="686">
        <f>(AA49/AA56)+AA48/(2*AA39/AA27)</f>
        <v/>
      </c>
      <c r="AB50" s="686">
        <f>(AB49/AB56)+AB48/(2*AB39/AB27)</f>
        <v/>
      </c>
      <c r="AC50" s="686">
        <f>(AC49/AC56)+AC48/(2*AC39/AC27)</f>
        <v/>
      </c>
      <c r="AD50" s="686">
        <f>(AD49/AD56)+AD48/(2*AD39/AD27)</f>
        <v/>
      </c>
      <c r="AE50" s="686">
        <f>(AE49/AE56)+AE48/(2*AE39/AE27)</f>
        <v/>
      </c>
      <c r="AF50" s="686">
        <f>(AF49/AF56)+AF48/(2*AF39/AF27)</f>
        <v/>
      </c>
      <c r="AG50" s="686">
        <f>(AG49/AG56)+AG48/(2*AG39/AG27)</f>
        <v/>
      </c>
      <c r="AH50" s="686">
        <f>(AH49/AH56)+AH48/(2*AH39/AH27)</f>
        <v/>
      </c>
      <c r="AI50" s="686">
        <f>(AI49/AI56)+AI48/(2*AI39/AI27)</f>
        <v/>
      </c>
      <c r="AJ50" s="686">
        <f>(AJ49/AJ56)+AJ48/(2*AJ39/AJ27)</f>
        <v/>
      </c>
      <c r="AK50" s="686">
        <f>(AK49/AK56)+AK48/(2*AK39/AK27)</f>
        <v/>
      </c>
      <c r="AL50" s="686">
        <f>(AL49/AL56)+AL48/(2*AL39/AL27)</f>
        <v/>
      </c>
      <c r="AM50" s="686">
        <f>(AM49/AM56)+AM48/(2*AM39/AM27)</f>
        <v/>
      </c>
      <c r="AN50" s="686">
        <f>(AN49/AN56)+AN48/(2*AN39/AN27)</f>
        <v/>
      </c>
      <c r="AO50" s="686">
        <f>(AO49/AO56)+AO48/(2*AO39/AO27)</f>
        <v/>
      </c>
      <c r="AP50" s="686">
        <f>(AP49/AP56)+AP48/(2*AP39/AP27)</f>
        <v/>
      </c>
      <c r="AQ50" s="686">
        <f>(AQ49/AQ56)+AQ48/(2*AQ39/AQ27)</f>
        <v/>
      </c>
    </row>
    <row r="51" ht="12.95" customHeight="1" s="160">
      <c r="B51" s="487" t="n"/>
      <c r="C51" s="201" t="inlineStr">
        <is>
          <t>fc</t>
        </is>
      </c>
      <c r="D51" s="202" t="inlineStr">
        <is>
          <t>[kN/m2]</t>
        </is>
      </c>
      <c r="E51" s="686">
        <f>2/3*E37</f>
        <v/>
      </c>
      <c r="F51" s="687">
        <f>2/3*F37</f>
        <v/>
      </c>
      <c r="G51" s="687">
        <f>2/3*G37</f>
        <v/>
      </c>
      <c r="H51" s="687">
        <f>2/3*H37</f>
        <v/>
      </c>
      <c r="I51" s="687">
        <f>2/3*I37</f>
        <v/>
      </c>
      <c r="J51" s="687">
        <f>2/3*J37</f>
        <v/>
      </c>
      <c r="K51" s="687">
        <f>2/3*K37</f>
        <v/>
      </c>
      <c r="L51" s="687">
        <f>2/3*L37</f>
        <v/>
      </c>
      <c r="M51" s="687">
        <f>2/3*M37</f>
        <v/>
      </c>
      <c r="N51" s="687">
        <f>2/3*N37</f>
        <v/>
      </c>
      <c r="O51" s="687">
        <f>2/3*O37</f>
        <v/>
      </c>
      <c r="P51" s="687">
        <f>2/3*P37</f>
        <v/>
      </c>
      <c r="Q51" s="687">
        <f>2/3*Q37</f>
        <v/>
      </c>
      <c r="R51" s="687">
        <f>2/3*R37</f>
        <v/>
      </c>
      <c r="S51" s="687">
        <f>2/3*S37</f>
        <v/>
      </c>
      <c r="T51" s="687">
        <f>2/3*T37</f>
        <v/>
      </c>
      <c r="U51" s="687">
        <f>2/3*U37</f>
        <v/>
      </c>
      <c r="V51" s="687">
        <f>2/3*V37</f>
        <v/>
      </c>
      <c r="W51" s="687">
        <f>2/3*W37</f>
        <v/>
      </c>
      <c r="X51" s="687">
        <f>2/3*X37</f>
        <v/>
      </c>
      <c r="Y51" s="687">
        <f>2/3*Y37</f>
        <v/>
      </c>
      <c r="Z51" s="687">
        <f>2/3*Z37</f>
        <v/>
      </c>
      <c r="AA51" s="687">
        <f>2/3*AA37</f>
        <v/>
      </c>
      <c r="AB51" s="687">
        <f>2/3*AB37</f>
        <v/>
      </c>
      <c r="AC51" s="687">
        <f>2/3*AC37</f>
        <v/>
      </c>
      <c r="AD51" s="687">
        <f>2/3*AD37</f>
        <v/>
      </c>
      <c r="AE51" s="687">
        <f>2/3*AE37</f>
        <v/>
      </c>
      <c r="AF51" s="687">
        <f>2/3*AF37</f>
        <v/>
      </c>
      <c r="AG51" s="687">
        <f>2/3*AG37</f>
        <v/>
      </c>
      <c r="AH51" s="687">
        <f>2/3*AH37</f>
        <v/>
      </c>
      <c r="AI51" s="687">
        <f>2/3*AI37</f>
        <v/>
      </c>
      <c r="AJ51" s="687">
        <f>2/3*AJ37</f>
        <v/>
      </c>
      <c r="AK51" s="687">
        <f>2/3*AK37</f>
        <v/>
      </c>
      <c r="AL51" s="687">
        <f>2/3*AL37</f>
        <v/>
      </c>
      <c r="AM51" s="687">
        <f>2/3*AM37</f>
        <v/>
      </c>
      <c r="AN51" s="687">
        <f>2/3*AN37</f>
        <v/>
      </c>
      <c r="AO51" s="687">
        <f>2/3*AO37</f>
        <v/>
      </c>
      <c r="AP51" s="687">
        <f>2/3*AP37</f>
        <v/>
      </c>
      <c r="AQ51" s="687">
        <f>2/3*AQ37</f>
        <v/>
      </c>
    </row>
    <row r="52" ht="12.95" customHeight="1" s="160">
      <c r="B52" s="487" t="n"/>
      <c r="C52" s="201" t="inlineStr">
        <is>
          <t>fc&gt;σmax</t>
        </is>
      </c>
      <c r="D52" s="202" t="n"/>
      <c r="E52" s="688">
        <f>IF(E51&gt;E50,"OK","NG")</f>
        <v/>
      </c>
      <c r="F52" s="689">
        <f>IF(F51&gt;F50,"OK","NG")</f>
        <v/>
      </c>
      <c r="G52" s="689">
        <f>IF(G51&gt;G50,"OK","NG")</f>
        <v/>
      </c>
      <c r="H52" s="689">
        <f>IF(H51&gt;H50,"OK","NG")</f>
        <v/>
      </c>
      <c r="I52" s="689">
        <f>IF(I51&gt;I50,"OK","NG")</f>
        <v/>
      </c>
      <c r="J52" s="689">
        <f>IF(J51&gt;J50,"OK","NG")</f>
        <v/>
      </c>
      <c r="K52" s="689">
        <f>IF(K51&gt;K50,"OK","NG")</f>
        <v/>
      </c>
      <c r="L52" s="689">
        <f>IF(L51&gt;L50,"OK","NG")</f>
        <v/>
      </c>
      <c r="M52" s="689">
        <f>IF(M51&gt;M50,"OK","NG")</f>
        <v/>
      </c>
      <c r="N52" s="689">
        <f>IF(N51&gt;N50,"OK","NG")</f>
        <v/>
      </c>
      <c r="O52" s="689">
        <f>IF(O51&gt;O50,"OK","NG")</f>
        <v/>
      </c>
      <c r="P52" s="689">
        <f>IF(P51&gt;P50,"OK","NG")</f>
        <v/>
      </c>
      <c r="Q52" s="689">
        <f>IF(Q51&gt;Q50,"OK","NG")</f>
        <v/>
      </c>
      <c r="R52" s="689">
        <f>IF(R51&gt;R50,"OK","NG")</f>
        <v/>
      </c>
      <c r="S52" s="689">
        <f>IF(S51&gt;S50,"OK","NG")</f>
        <v/>
      </c>
      <c r="T52" s="689">
        <f>IF(T51&gt;T50,"OK","NG")</f>
        <v/>
      </c>
      <c r="U52" s="689">
        <f>IF(U51&gt;U50,"OK","NG")</f>
        <v/>
      </c>
      <c r="V52" s="689">
        <f>IF(V51&gt;V50,"OK","NG")</f>
        <v/>
      </c>
      <c r="W52" s="689">
        <f>IF(W51&gt;W50,"OK","NG")</f>
        <v/>
      </c>
      <c r="X52" s="689">
        <f>IF(X51&gt;X50,"OK","NG")</f>
        <v/>
      </c>
      <c r="Y52" s="689">
        <f>IF(Y51&gt;Y50,"OK","NG")</f>
        <v/>
      </c>
      <c r="Z52" s="689">
        <f>IF(Z51&gt;Z50,"OK","NG")</f>
        <v/>
      </c>
      <c r="AA52" s="689">
        <f>IF(AA51&gt;AA50,"OK","NG")</f>
        <v/>
      </c>
      <c r="AB52" s="689">
        <f>IF(AB51&gt;AB50,"OK","NG")</f>
        <v/>
      </c>
      <c r="AC52" s="689">
        <f>IF(AC51&gt;AC50,"OK","NG")</f>
        <v/>
      </c>
      <c r="AD52" s="689">
        <f>IF(AD51&gt;AD50,"OK","NG")</f>
        <v/>
      </c>
      <c r="AE52" s="689">
        <f>IF(AE51&gt;AE50,"OK","NG")</f>
        <v/>
      </c>
      <c r="AF52" s="689">
        <f>IF(AF51&gt;AF50,"OK","NG")</f>
        <v/>
      </c>
      <c r="AG52" s="689">
        <f>IF(AG51&gt;AG50,"OK","NG")</f>
        <v/>
      </c>
      <c r="AH52" s="689">
        <f>IF(AH51&gt;AH50,"OK","NG")</f>
        <v/>
      </c>
      <c r="AI52" s="689">
        <f>IF(AI51&gt;AI50,"OK","NG")</f>
        <v/>
      </c>
      <c r="AJ52" s="689">
        <f>IF(AJ51&gt;AJ50,"OK","NG")</f>
        <v/>
      </c>
      <c r="AK52" s="689">
        <f>IF(AK51&gt;AK50,"OK","NG")</f>
        <v/>
      </c>
      <c r="AL52" s="689">
        <f>IF(AL51&gt;AL50,"OK","NG")</f>
        <v/>
      </c>
      <c r="AM52" s="689">
        <f>IF(AM51&gt;AM50,"OK","NG")</f>
        <v/>
      </c>
      <c r="AN52" s="689">
        <f>IF(AN51&gt;AN50,"OK","NG")</f>
        <v/>
      </c>
      <c r="AO52" s="689">
        <f>IF(AO51&gt;AO50,"OK","NG")</f>
        <v/>
      </c>
      <c r="AP52" s="689">
        <f>IF(AP51&gt;AP50,"OK","NG")</f>
        <v/>
      </c>
      <c r="AQ52" s="689">
        <f>IF(AQ51&gt;AQ50,"OK","NG")</f>
        <v/>
      </c>
    </row>
    <row r="53" ht="12.95" customHeight="1" s="160">
      <c r="B53" s="487" t="n"/>
      <c r="C53" s="201" t="inlineStr">
        <is>
          <t>σmin</t>
        </is>
      </c>
      <c r="D53" s="202" t="inlineStr">
        <is>
          <t>[kN/m2]</t>
        </is>
      </c>
      <c r="E53" s="686">
        <f>(E49/E56)-E48/(2*E39/E27)</f>
        <v/>
      </c>
      <c r="F53" s="687">
        <f>(F49/F56)-F48/(2*F39/F27)</f>
        <v/>
      </c>
      <c r="G53" s="687">
        <f>(G49/G56)-G48/(2*G39/G27)</f>
        <v/>
      </c>
      <c r="H53" s="687">
        <f>(H49/H56)-H48/(2*H39/H27)</f>
        <v/>
      </c>
      <c r="I53" s="687">
        <f>(I49/I56)-I48/(2*I39/I27)</f>
        <v/>
      </c>
      <c r="J53" s="687">
        <f>(J49/J56)-J48/(2*J39/J27)</f>
        <v/>
      </c>
      <c r="K53" s="687">
        <f>(K49/K56)-K48/(2*K39/K27)</f>
        <v/>
      </c>
      <c r="L53" s="687">
        <f>(L49/L56)-L48/(2*L39/L27)</f>
        <v/>
      </c>
      <c r="M53" s="687">
        <f>(M49/M56)-M48/(2*M39/M27)</f>
        <v/>
      </c>
      <c r="N53" s="687">
        <f>(N49/N56)-N48/(2*N39/N27)</f>
        <v/>
      </c>
      <c r="O53" s="687">
        <f>(O49/O56)-O48/(2*O39/O27)</f>
        <v/>
      </c>
      <c r="P53" s="687">
        <f>(P49/P56)-P48/(2*P39/P27)</f>
        <v/>
      </c>
      <c r="Q53" s="687">
        <f>(Q49/Q56)-Q48/(2*Q39/Q27)</f>
        <v/>
      </c>
      <c r="R53" s="687">
        <f>(R49/R56)-R48/(2*R39/R27)</f>
        <v/>
      </c>
      <c r="S53" s="687">
        <f>(S49/S56)-S48/(2*S39/S27)</f>
        <v/>
      </c>
      <c r="T53" s="687">
        <f>(T49/T56)-T48/(2*T39/T27)</f>
        <v/>
      </c>
      <c r="U53" s="687">
        <f>(U49/U56)-U48/(2*U39/U27)</f>
        <v/>
      </c>
      <c r="V53" s="687">
        <f>(V49/V56)-V48/(2*V39/V27)</f>
        <v/>
      </c>
      <c r="W53" s="687">
        <f>(W49/W56)-W48/(2*W39/W27)</f>
        <v/>
      </c>
      <c r="X53" s="687">
        <f>(X49/X56)-X48/(2*X39/X27)</f>
        <v/>
      </c>
      <c r="Y53" s="687">
        <f>(Y49/Y56)-Y48/(2*Y39/Y27)</f>
        <v/>
      </c>
      <c r="Z53" s="687">
        <f>(Z49/Z56)-Z48/(2*Z39/Z27)</f>
        <v/>
      </c>
      <c r="AA53" s="687">
        <f>(AA49/AA56)-AA48/(2*AA39/AA27)</f>
        <v/>
      </c>
      <c r="AB53" s="687">
        <f>(AB49/AB56)-AB48/(2*AB39/AB27)</f>
        <v/>
      </c>
      <c r="AC53" s="687">
        <f>(AC49/AC56)-AC48/(2*AC39/AC27)</f>
        <v/>
      </c>
      <c r="AD53" s="687">
        <f>(AD49/AD56)-AD48/(2*AD39/AD27)</f>
        <v/>
      </c>
      <c r="AE53" s="687">
        <f>(AE49/AE56)-AE48/(2*AE39/AE27)</f>
        <v/>
      </c>
      <c r="AF53" s="687">
        <f>(AF49/AF56)-AF48/(2*AF39/AF27)</f>
        <v/>
      </c>
      <c r="AG53" s="687">
        <f>(AG49/AG56)-AG48/(2*AG39/AG27)</f>
        <v/>
      </c>
      <c r="AH53" s="687">
        <f>(AH49/AH56)-AH48/(2*AH39/AH27)</f>
        <v/>
      </c>
      <c r="AI53" s="687">
        <f>(AI49/AI56)-AI48/(2*AI39/AI27)</f>
        <v/>
      </c>
      <c r="AJ53" s="687">
        <f>(AJ49/AJ56)-AJ48/(2*AJ39/AJ27)</f>
        <v/>
      </c>
      <c r="AK53" s="687">
        <f>(AK49/AK56)-AK48/(2*AK39/AK27)</f>
        <v/>
      </c>
      <c r="AL53" s="687">
        <f>(AL49/AL56)-AL48/(2*AL39/AL27)</f>
        <v/>
      </c>
      <c r="AM53" s="687">
        <f>(AM49/AM56)-AM48/(2*AM39/AM27)</f>
        <v/>
      </c>
      <c r="AN53" s="687">
        <f>(AN49/AN56)-AN48/(2*AN39/AN27)</f>
        <v/>
      </c>
      <c r="AO53" s="687">
        <f>(AO49/AO56)-AO48/(2*AO39/AO27)</f>
        <v/>
      </c>
      <c r="AP53" s="687">
        <f>(AP49/AP56)-AP48/(2*AP39/AP27)</f>
        <v/>
      </c>
      <c r="AQ53" s="687">
        <f>(AQ49/AQ56)-AQ48/(2*AQ39/AQ27)</f>
        <v/>
      </c>
    </row>
    <row r="54" ht="12.95" customHeight="1" s="160">
      <c r="B54" s="487" t="n"/>
      <c r="C54" s="201" t="inlineStr">
        <is>
          <t>ft</t>
        </is>
      </c>
      <c r="D54" s="202" t="inlineStr">
        <is>
          <t>[kN/m2]</t>
        </is>
      </c>
      <c r="E54" s="686">
        <f>-0.2*E51</f>
        <v/>
      </c>
      <c r="F54" s="687">
        <f>-0.2*F51</f>
        <v/>
      </c>
      <c r="G54" s="687">
        <f>-0.2*G51</f>
        <v/>
      </c>
      <c r="H54" s="687">
        <f>-0.2*H51</f>
        <v/>
      </c>
      <c r="I54" s="687">
        <f>-0.2*I51</f>
        <v/>
      </c>
      <c r="J54" s="687">
        <f>-0.2*J51</f>
        <v/>
      </c>
      <c r="K54" s="687">
        <f>-0.2*K51</f>
        <v/>
      </c>
      <c r="L54" s="687">
        <f>-0.2*L51</f>
        <v/>
      </c>
      <c r="M54" s="687">
        <f>-0.2*M51</f>
        <v/>
      </c>
      <c r="N54" s="687">
        <f>-0.2*N51</f>
        <v/>
      </c>
      <c r="O54" s="687">
        <f>-0.2*O51</f>
        <v/>
      </c>
      <c r="P54" s="687">
        <f>-0.2*P51</f>
        <v/>
      </c>
      <c r="Q54" s="687">
        <f>-0.2*Q51</f>
        <v/>
      </c>
      <c r="R54" s="687">
        <f>-0.2*R51</f>
        <v/>
      </c>
      <c r="S54" s="687">
        <f>-0.2*S51</f>
        <v/>
      </c>
      <c r="T54" s="687">
        <f>-0.2*T51</f>
        <v/>
      </c>
      <c r="U54" s="687">
        <f>-0.2*U51</f>
        <v/>
      </c>
      <c r="V54" s="687">
        <f>-0.2*V51</f>
        <v/>
      </c>
      <c r="W54" s="687">
        <f>-0.2*W51</f>
        <v/>
      </c>
      <c r="X54" s="687">
        <f>-0.2*X51</f>
        <v/>
      </c>
      <c r="Y54" s="687">
        <f>-0.2*Y51</f>
        <v/>
      </c>
      <c r="Z54" s="687">
        <f>-0.2*Z51</f>
        <v/>
      </c>
      <c r="AA54" s="687">
        <f>-0.2*AA51</f>
        <v/>
      </c>
      <c r="AB54" s="687">
        <f>-0.2*AB51</f>
        <v/>
      </c>
      <c r="AC54" s="687">
        <f>-0.2*AC51</f>
        <v/>
      </c>
      <c r="AD54" s="687">
        <f>-0.2*AD51</f>
        <v/>
      </c>
      <c r="AE54" s="687">
        <f>-0.2*AE51</f>
        <v/>
      </c>
      <c r="AF54" s="687">
        <f>-0.2*AF51</f>
        <v/>
      </c>
      <c r="AG54" s="687">
        <f>-0.2*AG51</f>
        <v/>
      </c>
      <c r="AH54" s="687">
        <f>-0.2*AH51</f>
        <v/>
      </c>
      <c r="AI54" s="687">
        <f>-0.2*AI51</f>
        <v/>
      </c>
      <c r="AJ54" s="687">
        <f>-0.2*AJ51</f>
        <v/>
      </c>
      <c r="AK54" s="687">
        <f>-0.2*AK51</f>
        <v/>
      </c>
      <c r="AL54" s="687">
        <f>-0.2*AL51</f>
        <v/>
      </c>
      <c r="AM54" s="687">
        <f>-0.2*AM51</f>
        <v/>
      </c>
      <c r="AN54" s="687">
        <f>-0.2*AN51</f>
        <v/>
      </c>
      <c r="AO54" s="687">
        <f>-0.2*AO51</f>
        <v/>
      </c>
      <c r="AP54" s="687">
        <f>-0.2*AP51</f>
        <v/>
      </c>
      <c r="AQ54" s="687">
        <f>-0.2*AQ51</f>
        <v/>
      </c>
    </row>
    <row r="55" ht="12.95" customHeight="1" s="160">
      <c r="B55" s="488" t="n"/>
      <c r="C55" s="204" t="inlineStr">
        <is>
          <t>ft&lt;σmin</t>
        </is>
      </c>
      <c r="D55" s="205" t="n"/>
      <c r="E55" s="690">
        <f>IF(E53&gt;E54,"OK","NG")</f>
        <v/>
      </c>
      <c r="F55" s="691">
        <f>IF(F53&gt;F54,"OK","NG")</f>
        <v/>
      </c>
      <c r="G55" s="691">
        <f>IF(G53&gt;G54,"OK","NG")</f>
        <v/>
      </c>
      <c r="H55" s="691">
        <f>IF(H53&gt;H54,"OK","NG")</f>
        <v/>
      </c>
      <c r="I55" s="691">
        <f>IF(I53&gt;I54,"OK","NG")</f>
        <v/>
      </c>
      <c r="J55" s="691">
        <f>IF(J53&gt;J54,"OK","NG")</f>
        <v/>
      </c>
      <c r="K55" s="691">
        <f>IF(K53&gt;K54,"OK","NG")</f>
        <v/>
      </c>
      <c r="L55" s="691">
        <f>IF(L53&gt;L54,"OK","NG")</f>
        <v/>
      </c>
      <c r="M55" s="691">
        <f>IF(M53&gt;M54,"OK","NG")</f>
        <v/>
      </c>
      <c r="N55" s="691">
        <f>IF(N53&gt;N54,"OK","NG")</f>
        <v/>
      </c>
      <c r="O55" s="691">
        <f>IF(O53&gt;O54,"OK","NG")</f>
        <v/>
      </c>
      <c r="P55" s="691">
        <f>IF(P53&gt;P54,"OK","NG")</f>
        <v/>
      </c>
      <c r="Q55" s="691">
        <f>IF(Q53&gt;Q54,"OK","NG")</f>
        <v/>
      </c>
      <c r="R55" s="691">
        <f>IF(R53&gt;R54,"OK","NG")</f>
        <v/>
      </c>
      <c r="S55" s="691">
        <f>IF(S53&gt;S54,"OK","NG")</f>
        <v/>
      </c>
      <c r="T55" s="691">
        <f>IF(T53&gt;T54,"OK","NG")</f>
        <v/>
      </c>
      <c r="U55" s="691">
        <f>IF(U53&gt;U54,"OK","NG")</f>
        <v/>
      </c>
      <c r="V55" s="691">
        <f>IF(V53&gt;V54,"OK","NG")</f>
        <v/>
      </c>
      <c r="W55" s="691">
        <f>IF(W53&gt;W54,"OK","NG")</f>
        <v/>
      </c>
      <c r="X55" s="691">
        <f>IF(X53&gt;X54,"OK","NG")</f>
        <v/>
      </c>
      <c r="Y55" s="691">
        <f>IF(Y53&gt;Y54,"OK","NG")</f>
        <v/>
      </c>
      <c r="Z55" s="691">
        <f>IF(Z53&gt;Z54,"OK","NG")</f>
        <v/>
      </c>
      <c r="AA55" s="691">
        <f>IF(AA53&gt;AA54,"OK","NG")</f>
        <v/>
      </c>
      <c r="AB55" s="691">
        <f>IF(AB53&gt;AB54,"OK","NG")</f>
        <v/>
      </c>
      <c r="AC55" s="691">
        <f>IF(AC53&gt;AC54,"OK","NG")</f>
        <v/>
      </c>
      <c r="AD55" s="691">
        <f>IF(AD53&gt;AD54,"OK","NG")</f>
        <v/>
      </c>
      <c r="AE55" s="691">
        <f>IF(AE53&gt;AE54,"OK","NG")</f>
        <v/>
      </c>
      <c r="AF55" s="691">
        <f>IF(AF53&gt;AF54,"OK","NG")</f>
        <v/>
      </c>
      <c r="AG55" s="691">
        <f>IF(AG53&gt;AG54,"OK","NG")</f>
        <v/>
      </c>
      <c r="AH55" s="691">
        <f>IF(AH53&gt;AH54,"OK","NG")</f>
        <v/>
      </c>
      <c r="AI55" s="691">
        <f>IF(AI53&gt;AI54,"OK","NG")</f>
        <v/>
      </c>
      <c r="AJ55" s="691">
        <f>IF(AJ53&gt;AJ54,"OK","NG")</f>
        <v/>
      </c>
      <c r="AK55" s="691">
        <f>IF(AK53&gt;AK54,"OK","NG")</f>
        <v/>
      </c>
      <c r="AL55" s="691">
        <f>IF(AL53&gt;AL54,"OK","NG")</f>
        <v/>
      </c>
      <c r="AM55" s="691">
        <f>IF(AM53&gt;AM54,"OK","NG")</f>
        <v/>
      </c>
      <c r="AN55" s="691">
        <f>IF(AN53&gt;AN54,"OK","NG")</f>
        <v/>
      </c>
      <c r="AO55" s="691">
        <f>IF(AO53&gt;AO54,"OK","NG")</f>
        <v/>
      </c>
      <c r="AP55" s="691">
        <f>IF(AP53&gt;AP54,"OK","NG")</f>
        <v/>
      </c>
      <c r="AQ55" s="691">
        <f>IF(AQ53&gt;AQ54,"OK","NG")</f>
        <v/>
      </c>
    </row>
    <row r="56" ht="12.95" customHeight="1" s="160">
      <c r="B56" s="498" t="inlineStr">
        <is>
          <t>せん断
応力度の
チェック</t>
        </is>
      </c>
      <c r="C56" s="199" t="inlineStr">
        <is>
          <t>Ap</t>
        </is>
      </c>
      <c r="D56" s="200" t="inlineStr">
        <is>
          <t>[m2]</t>
        </is>
      </c>
      <c r="E56" s="692">
        <f>(E26/2)^2*PI()</f>
        <v/>
      </c>
      <c r="F56" s="693">
        <f>(F26/2)^2*PI()</f>
        <v/>
      </c>
      <c r="G56" s="693">
        <f>(G26/2)^2*PI()</f>
        <v/>
      </c>
      <c r="H56" s="693">
        <f>(H26/2)^2*PI()</f>
        <v/>
      </c>
      <c r="I56" s="693">
        <f>(I26/2)^2*PI()</f>
        <v/>
      </c>
      <c r="J56" s="693">
        <f>(J26/2)^2*PI()</f>
        <v/>
      </c>
      <c r="K56" s="693">
        <f>(K26/2)^2*PI()</f>
        <v/>
      </c>
      <c r="L56" s="693">
        <f>(L26/2)^2*PI()</f>
        <v/>
      </c>
      <c r="M56" s="693">
        <f>(M26/2)^2*PI()</f>
        <v/>
      </c>
      <c r="N56" s="693">
        <f>(N26/2)^2*PI()</f>
        <v/>
      </c>
      <c r="O56" s="693">
        <f>(O26/2)^2*PI()</f>
        <v/>
      </c>
      <c r="P56" s="693">
        <f>(P26/2)^2*PI()</f>
        <v/>
      </c>
      <c r="Q56" s="693">
        <f>(Q26/2)^2*PI()</f>
        <v/>
      </c>
      <c r="R56" s="693">
        <f>(R26/2)^2*PI()</f>
        <v/>
      </c>
      <c r="S56" s="693">
        <f>(S26/2)^2*PI()</f>
        <v/>
      </c>
      <c r="T56" s="693">
        <f>(T26/2)^2*PI()</f>
        <v/>
      </c>
      <c r="U56" s="693">
        <f>(U26/2)^2*PI()</f>
        <v/>
      </c>
      <c r="V56" s="693">
        <f>(V26/2)^2*PI()</f>
        <v/>
      </c>
      <c r="W56" s="693">
        <f>(W26/2)^2*PI()</f>
        <v/>
      </c>
      <c r="X56" s="693">
        <f>(X26/2)^2*PI()</f>
        <v/>
      </c>
      <c r="Y56" s="693">
        <f>(Y26/2)^2*PI()</f>
        <v/>
      </c>
      <c r="Z56" s="693">
        <f>(Z26/2)^2*PI()</f>
        <v/>
      </c>
      <c r="AA56" s="693">
        <f>(AA26/2)^2*PI()</f>
        <v/>
      </c>
      <c r="AB56" s="693">
        <f>(AB26/2)^2*PI()</f>
        <v/>
      </c>
      <c r="AC56" s="693">
        <f>(AC26/2)^2*PI()</f>
        <v/>
      </c>
      <c r="AD56" s="693">
        <f>(AD26/2)^2*PI()</f>
        <v/>
      </c>
      <c r="AE56" s="693">
        <f>(AE26/2)^2*PI()</f>
        <v/>
      </c>
      <c r="AF56" s="693">
        <f>(AF26/2)^2*PI()</f>
        <v/>
      </c>
      <c r="AG56" s="693">
        <f>(AG26/2)^2*PI()</f>
        <v/>
      </c>
      <c r="AH56" s="693">
        <f>(AH26/2)^2*PI()</f>
        <v/>
      </c>
      <c r="AI56" s="693">
        <f>(AI26/2)^2*PI()</f>
        <v/>
      </c>
      <c r="AJ56" s="693">
        <f>(AJ26/2)^2*PI()</f>
        <v/>
      </c>
      <c r="AK56" s="693">
        <f>(AK26/2)^2*PI()</f>
        <v/>
      </c>
      <c r="AL56" s="693">
        <f>(AL26/2)^2*PI()</f>
        <v/>
      </c>
      <c r="AM56" s="693">
        <f>(AM26/2)^2*PI()</f>
        <v/>
      </c>
      <c r="AN56" s="693">
        <f>(AN26/2)^2*PI()</f>
        <v/>
      </c>
      <c r="AO56" s="693">
        <f>(AO26/2)^2*PI()</f>
        <v/>
      </c>
      <c r="AP56" s="693">
        <f>(AP26/2)^2*PI()</f>
        <v/>
      </c>
      <c r="AQ56" s="693">
        <f>(AQ26/2)^2*PI()</f>
        <v/>
      </c>
    </row>
    <row r="57" ht="12.95" customHeight="1" s="160">
      <c r="B57" s="487" t="n"/>
      <c r="C57" s="201" t="inlineStr">
        <is>
          <t>σn</t>
        </is>
      </c>
      <c r="D57" s="202" t="inlineStr">
        <is>
          <t>[kN/m2]</t>
        </is>
      </c>
      <c r="E57" s="686">
        <f>E20/E56</f>
        <v/>
      </c>
      <c r="F57" s="687">
        <f>F20/F56</f>
        <v/>
      </c>
      <c r="G57" s="687">
        <f>G20/G56</f>
        <v/>
      </c>
      <c r="H57" s="687">
        <f>H20/H56</f>
        <v/>
      </c>
      <c r="I57" s="687">
        <f>I20/I56</f>
        <v/>
      </c>
      <c r="J57" s="687">
        <f>J20/J56</f>
        <v/>
      </c>
      <c r="K57" s="687">
        <f>K20/K56</f>
        <v/>
      </c>
      <c r="L57" s="687">
        <f>L20/L56</f>
        <v/>
      </c>
      <c r="M57" s="687">
        <f>M20/M56</f>
        <v/>
      </c>
      <c r="N57" s="687">
        <f>N20/N56</f>
        <v/>
      </c>
      <c r="O57" s="687">
        <f>O20/O56</f>
        <v/>
      </c>
      <c r="P57" s="687">
        <f>P20/P56</f>
        <v/>
      </c>
      <c r="Q57" s="687">
        <f>Q20/Q56</f>
        <v/>
      </c>
      <c r="R57" s="687">
        <f>R20/R56</f>
        <v/>
      </c>
      <c r="S57" s="687">
        <f>S20/S56</f>
        <v/>
      </c>
      <c r="T57" s="687">
        <f>T20/T56</f>
        <v/>
      </c>
      <c r="U57" s="687">
        <f>U20/U56</f>
        <v/>
      </c>
      <c r="V57" s="687">
        <f>V20/V56</f>
        <v/>
      </c>
      <c r="W57" s="687">
        <f>W20/W56</f>
        <v/>
      </c>
      <c r="X57" s="687">
        <f>X20/X56</f>
        <v/>
      </c>
      <c r="Y57" s="687">
        <f>Y20/Y56</f>
        <v/>
      </c>
      <c r="Z57" s="687">
        <f>Z20/Z56</f>
        <v/>
      </c>
      <c r="AA57" s="687">
        <f>AA20/AA56</f>
        <v/>
      </c>
      <c r="AB57" s="687">
        <f>AB20/AB56</f>
        <v/>
      </c>
      <c r="AC57" s="687">
        <f>AC20/AC56</f>
        <v/>
      </c>
      <c r="AD57" s="687">
        <f>AD20/AD56</f>
        <v/>
      </c>
      <c r="AE57" s="687">
        <f>AE20/AE56</f>
        <v/>
      </c>
      <c r="AF57" s="687">
        <f>AF20/AF56</f>
        <v/>
      </c>
      <c r="AG57" s="687">
        <f>AG20/AG56</f>
        <v/>
      </c>
      <c r="AH57" s="687">
        <f>AH20/AH56</f>
        <v/>
      </c>
      <c r="AI57" s="687">
        <f>AI20/AI56</f>
        <v/>
      </c>
      <c r="AJ57" s="687">
        <f>AJ20/AJ56</f>
        <v/>
      </c>
      <c r="AK57" s="687">
        <f>AK20/AK56</f>
        <v/>
      </c>
      <c r="AL57" s="687">
        <f>AL20/AL56</f>
        <v/>
      </c>
      <c r="AM57" s="687">
        <f>AM20/AM56</f>
        <v/>
      </c>
      <c r="AN57" s="687">
        <f>AN20/AN56</f>
        <v/>
      </c>
      <c r="AO57" s="687">
        <f>AO20/AO56</f>
        <v/>
      </c>
      <c r="AP57" s="687">
        <f>AP20/AP56</f>
        <v/>
      </c>
      <c r="AQ57" s="687">
        <f>AQ20/AQ56</f>
        <v/>
      </c>
    </row>
    <row r="58" ht="12.95" customHeight="1" s="160">
      <c r="B58" s="487" t="n"/>
      <c r="C58" s="201" t="inlineStr">
        <is>
          <t>Fr</t>
        </is>
      </c>
      <c r="D58" s="202" t="inlineStr">
        <is>
          <t>[kN/m2]</t>
        </is>
      </c>
      <c r="E58" s="686">
        <f>MIN((0.3*E37+E57*TAN(30*PI()/180)),0.5*E37)</f>
        <v/>
      </c>
      <c r="F58" s="687">
        <f>MIN((0.3*F37+F57*TAN(30*PI()/180)),0.5*F37)</f>
        <v/>
      </c>
      <c r="G58" s="687">
        <f>MIN((0.3*G37+G57*TAN(30*PI()/180)),0.5*G37)</f>
        <v/>
      </c>
      <c r="H58" s="687">
        <f>MIN((0.3*H37+H57*TAN(30*PI()/180)),0.5*H37)</f>
        <v/>
      </c>
      <c r="I58" s="687">
        <f>MIN((0.3*I37+I57*TAN(30*PI()/180)),0.5*I37)</f>
        <v/>
      </c>
      <c r="J58" s="687">
        <f>MIN((0.3*J37+J57*TAN(30*PI()/180)),0.5*J37)</f>
        <v/>
      </c>
      <c r="K58" s="687">
        <f>MIN((0.3*K37+K57*TAN(30*PI()/180)),0.5*K37)</f>
        <v/>
      </c>
      <c r="L58" s="687">
        <f>MIN((0.3*L37+L57*TAN(30*PI()/180)),0.5*L37)</f>
        <v/>
      </c>
      <c r="M58" s="687">
        <f>MIN((0.3*M37+M57*TAN(30*PI()/180)),0.5*M37)</f>
        <v/>
      </c>
      <c r="N58" s="687">
        <f>MIN((0.3*N37+N57*TAN(30*PI()/180)),0.5*N37)</f>
        <v/>
      </c>
      <c r="O58" s="687">
        <f>MIN((0.3*O37+O57*TAN(30*PI()/180)),0.5*O37)</f>
        <v/>
      </c>
      <c r="P58" s="687">
        <f>MIN((0.3*P37+P57*TAN(30*PI()/180)),0.5*P37)</f>
        <v/>
      </c>
      <c r="Q58" s="687">
        <f>MIN((0.3*Q37+Q57*TAN(30*PI()/180)),0.5*Q37)</f>
        <v/>
      </c>
      <c r="R58" s="687">
        <f>MIN((0.3*R37+R57*TAN(30*PI()/180)),0.5*R37)</f>
        <v/>
      </c>
      <c r="S58" s="687">
        <f>MIN((0.3*S37+S57*TAN(30*PI()/180)),0.5*S37)</f>
        <v/>
      </c>
      <c r="T58" s="687">
        <f>MIN((0.3*T37+T57*TAN(30*PI()/180)),0.5*T37)</f>
        <v/>
      </c>
      <c r="U58" s="687">
        <f>MIN((0.3*U37+U57*TAN(30*PI()/180)),0.5*U37)</f>
        <v/>
      </c>
      <c r="V58" s="687">
        <f>MIN((0.3*V37+V57*TAN(30*PI()/180)),0.5*V37)</f>
        <v/>
      </c>
      <c r="W58" s="687">
        <f>MIN((0.3*W37+W57*TAN(30*PI()/180)),0.5*W37)</f>
        <v/>
      </c>
      <c r="X58" s="687">
        <f>MIN((0.3*X37+X57*TAN(30*PI()/180)),0.5*X37)</f>
        <v/>
      </c>
      <c r="Y58" s="687">
        <f>MIN((0.3*Y37+Y57*TAN(30*PI()/180)),0.5*Y37)</f>
        <v/>
      </c>
      <c r="Z58" s="687">
        <f>MIN((0.3*Z37+Z57*TAN(30*PI()/180)),0.5*Z37)</f>
        <v/>
      </c>
      <c r="AA58" s="687">
        <f>MIN((0.3*AA37+AA57*TAN(30*PI()/180)),0.5*AA37)</f>
        <v/>
      </c>
      <c r="AB58" s="687">
        <f>MIN((0.3*AB37+AB57*TAN(30*PI()/180)),0.5*AB37)</f>
        <v/>
      </c>
      <c r="AC58" s="687">
        <f>MIN((0.3*AC37+AC57*TAN(30*PI()/180)),0.5*AC37)</f>
        <v/>
      </c>
      <c r="AD58" s="687">
        <f>MIN((0.3*AD37+AD57*TAN(30*PI()/180)),0.5*AD37)</f>
        <v/>
      </c>
      <c r="AE58" s="687">
        <f>MIN((0.3*AE37+AE57*TAN(30*PI()/180)),0.5*AE37)</f>
        <v/>
      </c>
      <c r="AF58" s="687">
        <f>MIN((0.3*AF37+AF57*TAN(30*PI()/180)),0.5*AF37)</f>
        <v/>
      </c>
      <c r="AG58" s="687">
        <f>MIN((0.3*AG37+AG57*TAN(30*PI()/180)),0.5*AG37)</f>
        <v/>
      </c>
      <c r="AH58" s="687">
        <f>MIN((0.3*AH37+AH57*TAN(30*PI()/180)),0.5*AH37)</f>
        <v/>
      </c>
      <c r="AI58" s="687">
        <f>MIN((0.3*AI37+AI57*TAN(30*PI()/180)),0.5*AI37)</f>
        <v/>
      </c>
      <c r="AJ58" s="687">
        <f>MIN((0.3*AJ37+AJ57*TAN(30*PI()/180)),0.5*AJ37)</f>
        <v/>
      </c>
      <c r="AK58" s="687">
        <f>MIN((0.3*AK37+AK57*TAN(30*PI()/180)),0.5*AK37)</f>
        <v/>
      </c>
      <c r="AL58" s="687">
        <f>MIN((0.3*AL37+AL57*TAN(30*PI()/180)),0.5*AL37)</f>
        <v/>
      </c>
      <c r="AM58" s="687">
        <f>MIN((0.3*AM37+AM57*TAN(30*PI()/180)),0.5*AM37)</f>
        <v/>
      </c>
      <c r="AN58" s="687">
        <f>MIN((0.3*AN37+AN57*TAN(30*PI()/180)),0.5*AN37)</f>
        <v/>
      </c>
      <c r="AO58" s="687">
        <f>MIN((0.3*AO37+AO57*TAN(30*PI()/180)),0.5*AO37)</f>
        <v/>
      </c>
      <c r="AP58" s="687">
        <f>MIN((0.3*AP37+AP57*TAN(30*PI()/180)),0.5*AP37)</f>
        <v/>
      </c>
      <c r="AQ58" s="687">
        <f>MIN((0.3*AQ37+AQ57*TAN(30*PI()/180)),0.5*AQ37)</f>
        <v/>
      </c>
    </row>
    <row r="59" ht="12.95" customHeight="1" s="160">
      <c r="B59" s="487" t="n"/>
      <c r="C59" s="201" t="inlineStr">
        <is>
          <t>fr</t>
        </is>
      </c>
      <c r="D59" s="202" t="inlineStr">
        <is>
          <t>[kN/m2]</t>
        </is>
      </c>
      <c r="E59" s="686">
        <f>2/3*E58</f>
        <v/>
      </c>
      <c r="F59" s="687">
        <f>2/3*F58</f>
        <v/>
      </c>
      <c r="G59" s="687">
        <f>2/3*G58</f>
        <v/>
      </c>
      <c r="H59" s="687">
        <f>2/3*H58</f>
        <v/>
      </c>
      <c r="I59" s="687">
        <f>2/3*I58</f>
        <v/>
      </c>
      <c r="J59" s="687">
        <f>2/3*J58</f>
        <v/>
      </c>
      <c r="K59" s="687">
        <f>2/3*K58</f>
        <v/>
      </c>
      <c r="L59" s="687">
        <f>2/3*L58</f>
        <v/>
      </c>
      <c r="M59" s="687">
        <f>2/3*M58</f>
        <v/>
      </c>
      <c r="N59" s="687">
        <f>2/3*N58</f>
        <v/>
      </c>
      <c r="O59" s="687">
        <f>2/3*O58</f>
        <v/>
      </c>
      <c r="P59" s="687">
        <f>2/3*P58</f>
        <v/>
      </c>
      <c r="Q59" s="687">
        <f>2/3*Q58</f>
        <v/>
      </c>
      <c r="R59" s="687">
        <f>2/3*R58</f>
        <v/>
      </c>
      <c r="S59" s="687">
        <f>2/3*S58</f>
        <v/>
      </c>
      <c r="T59" s="687">
        <f>2/3*T58</f>
        <v/>
      </c>
      <c r="U59" s="687">
        <f>2/3*U58</f>
        <v/>
      </c>
      <c r="V59" s="687">
        <f>2/3*V58</f>
        <v/>
      </c>
      <c r="W59" s="687">
        <f>2/3*W58</f>
        <v/>
      </c>
      <c r="X59" s="687">
        <f>2/3*X58</f>
        <v/>
      </c>
      <c r="Y59" s="687">
        <f>2/3*Y58</f>
        <v/>
      </c>
      <c r="Z59" s="687">
        <f>2/3*Z58</f>
        <v/>
      </c>
      <c r="AA59" s="687">
        <f>2/3*AA58</f>
        <v/>
      </c>
      <c r="AB59" s="687">
        <f>2/3*AB58</f>
        <v/>
      </c>
      <c r="AC59" s="687">
        <f>2/3*AC58</f>
        <v/>
      </c>
      <c r="AD59" s="687">
        <f>2/3*AD58</f>
        <v/>
      </c>
      <c r="AE59" s="687">
        <f>2/3*AE58</f>
        <v/>
      </c>
      <c r="AF59" s="687">
        <f>2/3*AF58</f>
        <v/>
      </c>
      <c r="AG59" s="687">
        <f>2/3*AG58</f>
        <v/>
      </c>
      <c r="AH59" s="687">
        <f>2/3*AH58</f>
        <v/>
      </c>
      <c r="AI59" s="687">
        <f>2/3*AI58</f>
        <v/>
      </c>
      <c r="AJ59" s="687">
        <f>2/3*AJ58</f>
        <v/>
      </c>
      <c r="AK59" s="687">
        <f>2/3*AK58</f>
        <v/>
      </c>
      <c r="AL59" s="687">
        <f>2/3*AL58</f>
        <v/>
      </c>
      <c r="AM59" s="687">
        <f>2/3*AM58</f>
        <v/>
      </c>
      <c r="AN59" s="687">
        <f>2/3*AN58</f>
        <v/>
      </c>
      <c r="AO59" s="687">
        <f>2/3*AO58</f>
        <v/>
      </c>
      <c r="AP59" s="687">
        <f>2/3*AP58</f>
        <v/>
      </c>
      <c r="AQ59" s="687">
        <f>2/3*AQ58</f>
        <v/>
      </c>
    </row>
    <row r="60" ht="12.95" customHeight="1" s="160">
      <c r="B60" s="487" t="n"/>
      <c r="C60" s="201" t="inlineStr">
        <is>
          <t>τmax</t>
        </is>
      </c>
      <c r="D60" s="202" t="inlineStr">
        <is>
          <t>[kN/m2]</t>
        </is>
      </c>
      <c r="E60" s="686">
        <f>4/3*(E20/E56)</f>
        <v/>
      </c>
      <c r="F60" s="687">
        <f>4/3*(F20/F56)</f>
        <v/>
      </c>
      <c r="G60" s="687">
        <f>4/3*(G20/G56)</f>
        <v/>
      </c>
      <c r="H60" s="687">
        <f>4/3*(H20/H56)</f>
        <v/>
      </c>
      <c r="I60" s="687">
        <f>4/3*(I20/I56)</f>
        <v/>
      </c>
      <c r="J60" s="687">
        <f>4/3*(J20/J56)</f>
        <v/>
      </c>
      <c r="K60" s="687">
        <f>4/3*(K20/K56)</f>
        <v/>
      </c>
      <c r="L60" s="687">
        <f>4/3*(L20/L56)</f>
        <v/>
      </c>
      <c r="M60" s="687">
        <f>4/3*(M20/M56)</f>
        <v/>
      </c>
      <c r="N60" s="687">
        <f>4/3*(N20/N56)</f>
        <v/>
      </c>
      <c r="O60" s="687">
        <f>4/3*(O20/O56)</f>
        <v/>
      </c>
      <c r="P60" s="687">
        <f>4/3*(P20/P56)</f>
        <v/>
      </c>
      <c r="Q60" s="687">
        <f>4/3*(Q20/Q56)</f>
        <v/>
      </c>
      <c r="R60" s="687">
        <f>4/3*(R20/R56)</f>
        <v/>
      </c>
      <c r="S60" s="687">
        <f>4/3*(S20/S56)</f>
        <v/>
      </c>
      <c r="T60" s="687">
        <f>4/3*(T20/T56)</f>
        <v/>
      </c>
      <c r="U60" s="687">
        <f>4/3*(U20/U56)</f>
        <v/>
      </c>
      <c r="V60" s="687">
        <f>4/3*(V20/V56)</f>
        <v/>
      </c>
      <c r="W60" s="687">
        <f>4/3*(W20/W56)</f>
        <v/>
      </c>
      <c r="X60" s="687">
        <f>4/3*(X20/X56)</f>
        <v/>
      </c>
      <c r="Y60" s="687">
        <f>4/3*(Y20/Y56)</f>
        <v/>
      </c>
      <c r="Z60" s="687">
        <f>4/3*(Z20/Z56)</f>
        <v/>
      </c>
      <c r="AA60" s="687">
        <f>4/3*(AA20/AA56)</f>
        <v/>
      </c>
      <c r="AB60" s="687">
        <f>4/3*(AB20/AB56)</f>
        <v/>
      </c>
      <c r="AC60" s="687">
        <f>4/3*(AC20/AC56)</f>
        <v/>
      </c>
      <c r="AD60" s="687">
        <f>4/3*(AD20/AD56)</f>
        <v/>
      </c>
      <c r="AE60" s="687">
        <f>4/3*(AE20/AE56)</f>
        <v/>
      </c>
      <c r="AF60" s="687">
        <f>4/3*(AF20/AF56)</f>
        <v/>
      </c>
      <c r="AG60" s="687">
        <f>4/3*(AG20/AG56)</f>
        <v/>
      </c>
      <c r="AH60" s="687">
        <f>4/3*(AH20/AH56)</f>
        <v/>
      </c>
      <c r="AI60" s="687">
        <f>4/3*(AI20/AI56)</f>
        <v/>
      </c>
      <c r="AJ60" s="687">
        <f>4/3*(AJ20/AJ56)</f>
        <v/>
      </c>
      <c r="AK60" s="687">
        <f>4/3*(AK20/AK56)</f>
        <v/>
      </c>
      <c r="AL60" s="687">
        <f>4/3*(AL20/AL56)</f>
        <v/>
      </c>
      <c r="AM60" s="687">
        <f>4/3*(AM20/AM56)</f>
        <v/>
      </c>
      <c r="AN60" s="687">
        <f>4/3*(AN20/AN56)</f>
        <v/>
      </c>
      <c r="AO60" s="687">
        <f>4/3*(AO20/AO56)</f>
        <v/>
      </c>
      <c r="AP60" s="687">
        <f>4/3*(AP20/AP56)</f>
        <v/>
      </c>
      <c r="AQ60" s="687">
        <f>4/3*(AQ20/AQ56)</f>
        <v/>
      </c>
    </row>
    <row r="61" ht="12.95" customHeight="1" s="160">
      <c r="B61" s="488" t="n"/>
      <c r="C61" s="204" t="inlineStr">
        <is>
          <t>fr&gt;τmax</t>
        </is>
      </c>
      <c r="D61" s="205" t="n"/>
      <c r="E61" s="690">
        <f>IF(E59&gt;E60,"OK","NG")</f>
        <v/>
      </c>
      <c r="F61" s="691">
        <f>IF(F59&gt;F60,"OK","NG")</f>
        <v/>
      </c>
      <c r="G61" s="691">
        <f>IF(G59&gt;G60,"OK","NG")</f>
        <v/>
      </c>
      <c r="H61" s="691">
        <f>IF(H59&gt;H60,"OK","NG")</f>
        <v/>
      </c>
      <c r="I61" s="691">
        <f>IF(I59&gt;I60,"OK","NG")</f>
        <v/>
      </c>
      <c r="J61" s="691">
        <f>IF(J59&gt;J60,"OK","NG")</f>
        <v/>
      </c>
      <c r="K61" s="691">
        <f>IF(K59&gt;K60,"OK","NG")</f>
        <v/>
      </c>
      <c r="L61" s="691">
        <f>IF(L59&gt;L60,"OK","NG")</f>
        <v/>
      </c>
      <c r="M61" s="691">
        <f>IF(M59&gt;M60,"OK","NG")</f>
        <v/>
      </c>
      <c r="N61" s="691">
        <f>IF(N59&gt;N60,"OK","NG")</f>
        <v/>
      </c>
      <c r="O61" s="691">
        <f>IF(O59&gt;O60,"OK","NG")</f>
        <v/>
      </c>
      <c r="P61" s="691">
        <f>IF(P59&gt;P60,"OK","NG")</f>
        <v/>
      </c>
      <c r="Q61" s="691">
        <f>IF(Q59&gt;Q60,"OK","NG")</f>
        <v/>
      </c>
      <c r="R61" s="691">
        <f>IF(R59&gt;R60,"OK","NG")</f>
        <v/>
      </c>
      <c r="S61" s="691">
        <f>IF(S59&gt;S60,"OK","NG")</f>
        <v/>
      </c>
      <c r="T61" s="691">
        <f>IF(T59&gt;T60,"OK","NG")</f>
        <v/>
      </c>
      <c r="U61" s="691">
        <f>IF(U59&gt;U60,"OK","NG")</f>
        <v/>
      </c>
      <c r="V61" s="691">
        <f>IF(V59&gt;V60,"OK","NG")</f>
        <v/>
      </c>
      <c r="W61" s="691">
        <f>IF(W59&gt;W60,"OK","NG")</f>
        <v/>
      </c>
      <c r="X61" s="691">
        <f>IF(X59&gt;X60,"OK","NG")</f>
        <v/>
      </c>
      <c r="Y61" s="691">
        <f>IF(Y59&gt;Y60,"OK","NG")</f>
        <v/>
      </c>
      <c r="Z61" s="691">
        <f>IF(Z59&gt;Z60,"OK","NG")</f>
        <v/>
      </c>
      <c r="AA61" s="691">
        <f>IF(AA59&gt;AA60,"OK","NG")</f>
        <v/>
      </c>
      <c r="AB61" s="691">
        <f>IF(AB59&gt;AB60,"OK","NG")</f>
        <v/>
      </c>
      <c r="AC61" s="691">
        <f>IF(AC59&gt;AC60,"OK","NG")</f>
        <v/>
      </c>
      <c r="AD61" s="691">
        <f>IF(AD59&gt;AD60,"OK","NG")</f>
        <v/>
      </c>
      <c r="AE61" s="691">
        <f>IF(AE59&gt;AE60,"OK","NG")</f>
        <v/>
      </c>
      <c r="AF61" s="691">
        <f>IF(AF59&gt;AF60,"OK","NG")</f>
        <v/>
      </c>
      <c r="AG61" s="691">
        <f>IF(AG59&gt;AG60,"OK","NG")</f>
        <v/>
      </c>
      <c r="AH61" s="691">
        <f>IF(AH59&gt;AH60,"OK","NG")</f>
        <v/>
      </c>
      <c r="AI61" s="691">
        <f>IF(AI59&gt;AI60,"OK","NG")</f>
        <v/>
      </c>
      <c r="AJ61" s="691">
        <f>IF(AJ59&gt;AJ60,"OK","NG")</f>
        <v/>
      </c>
      <c r="AK61" s="691">
        <f>IF(AK59&gt;AK60,"OK","NG")</f>
        <v/>
      </c>
      <c r="AL61" s="691">
        <f>IF(AL59&gt;AL60,"OK","NG")</f>
        <v/>
      </c>
      <c r="AM61" s="691">
        <f>IF(AM59&gt;AM60,"OK","NG")</f>
        <v/>
      </c>
      <c r="AN61" s="691">
        <f>IF(AN59&gt;AN60,"OK","NG")</f>
        <v/>
      </c>
      <c r="AO61" s="691">
        <f>IF(AO59&gt;AO60,"OK","NG")</f>
        <v/>
      </c>
      <c r="AP61" s="691">
        <f>IF(AP59&gt;AP60,"OK","NG")</f>
        <v/>
      </c>
      <c r="AQ61" s="691">
        <f>IF(AQ59&gt;AQ60,"OK","NG")</f>
        <v/>
      </c>
    </row>
    <row r="62" ht="12" customHeight="1" s="160"/>
    <row r="63" ht="12" customHeight="1" s="160"/>
    <row r="64" ht="12" customHeight="1" s="160"/>
    <row r="65" ht="12" customHeight="1" s="160"/>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7" right="0.7" top="0.75" bottom="0.75" header="0.3" footer="0.3"/>
  <pageSetup orientation="portrait" paperSize="9" fitToWidth="2" blackAndWhite="1"/>
</worksheet>
</file>

<file path=xl/worksheets/sheet6.xml><?xml version="1.0" encoding="utf-8"?>
<worksheet xmlns="http://schemas.openxmlformats.org/spreadsheetml/2006/main">
  <sheetPr>
    <outlinePr summaryBelow="1" summaryRight="1"/>
    <pageSetUpPr/>
  </sheetPr>
  <dimension ref="B1:AS61"/>
  <sheetViews>
    <sheetView zoomScale="85" zoomScaleNormal="85" zoomScaleSheetLayoutView="100" workbookViewId="0">
      <selection activeCell="H36" sqref="H36"/>
    </sheetView>
  </sheetViews>
  <sheetFormatPr baseColWidth="8" defaultRowHeight="14.25"/>
  <cols>
    <col width="4.625" customWidth="1" style="206" min="1" max="1"/>
    <col width="9.625" customWidth="1" style="206" min="2" max="43"/>
    <col width="9" customWidth="1" style="206" min="44" max="44"/>
    <col width="9" customWidth="1" style="206" min="45" max="16384"/>
  </cols>
  <sheetData>
    <row r="1" ht="12.95" customHeight="1" s="160">
      <c r="B1" s="206" t="inlineStr">
        <is>
          <t>(8) 改良地盤の水平支持力の検討結果</t>
        </is>
      </c>
    </row>
    <row r="2" ht="12.95" customHeight="1" s="160"/>
    <row r="3" ht="12.95" customHeight="1" s="160">
      <c r="C3" s="185" t="inlineStr">
        <is>
          <t>Q(上部地震力）：</t>
        </is>
      </c>
      <c r="D3" s="651" t="n">
        <v>2643.6</v>
      </c>
      <c r="E3" s="206" t="inlineStr">
        <is>
          <t>kN　（一貫計算ヨリ）</t>
        </is>
      </c>
      <c r="G3" s="185" t="inlineStr">
        <is>
          <t>K=</t>
        </is>
      </c>
      <c r="H3" s="652" t="n">
        <v>0.1</v>
      </c>
      <c r="I3" s="653" t="n"/>
    </row>
    <row r="4" ht="12.95" customHeight="1" s="160">
      <c r="C4" s="185" t="inlineStr">
        <is>
          <t>Qｆ(下部地震力）：</t>
        </is>
      </c>
      <c r="D4" s="651">
        <f>I3</f>
        <v/>
      </c>
      <c r="E4" s="206" t="inlineStr">
        <is>
          <t>kN</t>
        </is>
      </c>
      <c r="G4" s="185" t="inlineStr">
        <is>
          <t>Z=</t>
        </is>
      </c>
      <c r="H4" s="652" t="n">
        <v>0.8</v>
      </c>
      <c r="I4" s="186" t="n"/>
    </row>
    <row r="5" ht="12.95" customHeight="1" s="160">
      <c r="C5" s="185" t="inlineStr">
        <is>
          <t>ΣQ（作用地震力）：</t>
        </is>
      </c>
      <c r="D5" s="654">
        <f>SUM(D3:D4)</f>
        <v/>
      </c>
      <c r="E5" s="206" t="inlineStr">
        <is>
          <t>kN</t>
        </is>
      </c>
      <c r="G5" s="185" t="inlineStr">
        <is>
          <t>W1=</t>
        </is>
      </c>
      <c r="H5" s="652" t="n">
        <v>12782.7</v>
      </c>
      <c r="I5" s="186" t="inlineStr">
        <is>
          <t>kN</t>
        </is>
      </c>
    </row>
    <row r="6" ht="12.95" customHeight="1" s="160">
      <c r="G6" s="185" t="inlineStr">
        <is>
          <t>Qf=K*Z*W1=</t>
        </is>
      </c>
      <c r="H6" s="655">
        <f>H3*H4*H5</f>
        <v/>
      </c>
      <c r="I6" s="187" t="inlineStr">
        <is>
          <t>kN</t>
        </is>
      </c>
    </row>
    <row r="7" ht="12.95" customHeight="1" s="160"/>
    <row r="8" ht="12.95" customFormat="1" customHeight="1" s="203">
      <c r="B8" s="499" t="inlineStr">
        <is>
          <t>基礎符号</t>
        </is>
      </c>
      <c r="C8" s="491" t="n"/>
      <c r="D8" s="188" t="n"/>
      <c r="E8" s="189" t="inlineStr">
        <is>
          <t>F3</t>
        </is>
      </c>
      <c r="F8" s="190" t="inlineStr">
        <is>
          <t>F3</t>
        </is>
      </c>
      <c r="G8" s="190" t="inlineStr">
        <is>
          <t>F2</t>
        </is>
      </c>
      <c r="H8" s="190" t="inlineStr">
        <is>
          <t>F4</t>
        </is>
      </c>
      <c r="I8" s="190" t="inlineStr">
        <is>
          <t>F6</t>
        </is>
      </c>
      <c r="J8" s="191" t="inlineStr">
        <is>
          <t>F4</t>
        </is>
      </c>
      <c r="K8" s="203" t="inlineStr">
        <is>
          <t>F4</t>
        </is>
      </c>
      <c r="L8" s="203" t="inlineStr">
        <is>
          <t>F6</t>
        </is>
      </c>
      <c r="M8" s="203" t="inlineStr">
        <is>
          <t>F4</t>
        </is>
      </c>
      <c r="N8" s="203" t="inlineStr">
        <is>
          <t>F4</t>
        </is>
      </c>
      <c r="O8" s="203" t="inlineStr">
        <is>
          <t>F6</t>
        </is>
      </c>
      <c r="P8" s="203" t="inlineStr">
        <is>
          <t>F4</t>
        </is>
      </c>
      <c r="Q8" s="203" t="inlineStr">
        <is>
          <t>F4</t>
        </is>
      </c>
      <c r="R8" s="203" t="inlineStr">
        <is>
          <t>F6</t>
        </is>
      </c>
      <c r="S8" s="203" t="inlineStr">
        <is>
          <t>F4</t>
        </is>
      </c>
      <c r="T8" s="203" t="inlineStr">
        <is>
          <t>F3</t>
        </is>
      </c>
      <c r="U8" s="203" t="inlineStr">
        <is>
          <t>F4</t>
        </is>
      </c>
      <c r="V8" s="203" t="inlineStr">
        <is>
          <t>F3</t>
        </is>
      </c>
      <c r="W8" s="203" t="inlineStr">
        <is>
          <t>F3</t>
        </is>
      </c>
      <c r="X8" s="203" t="inlineStr">
        <is>
          <t>F4</t>
        </is>
      </c>
      <c r="Y8" s="203" t="inlineStr">
        <is>
          <t>F6</t>
        </is>
      </c>
      <c r="Z8" s="203" t="inlineStr">
        <is>
          <t>F4</t>
        </is>
      </c>
      <c r="AA8" s="203" t="inlineStr">
        <is>
          <t>F6</t>
        </is>
      </c>
      <c r="AB8" s="203" t="inlineStr">
        <is>
          <t>F4</t>
        </is>
      </c>
      <c r="AC8" s="203" t="inlineStr">
        <is>
          <t>F4</t>
        </is>
      </c>
      <c r="AD8" s="203" t="inlineStr">
        <is>
          <t>F6</t>
        </is>
      </c>
      <c r="AE8" s="203" t="inlineStr">
        <is>
          <t>F6</t>
        </is>
      </c>
      <c r="AF8" s="203" t="inlineStr">
        <is>
          <t>F6</t>
        </is>
      </c>
      <c r="AG8" s="203" t="inlineStr">
        <is>
          <t>F6</t>
        </is>
      </c>
      <c r="AH8" s="203" t="inlineStr">
        <is>
          <t>F3</t>
        </is>
      </c>
      <c r="AI8" s="203" t="inlineStr">
        <is>
          <t>F3</t>
        </is>
      </c>
      <c r="AJ8" s="203" t="inlineStr">
        <is>
          <t>F4</t>
        </is>
      </c>
      <c r="AK8" s="203" t="inlineStr">
        <is>
          <t>F3</t>
        </is>
      </c>
      <c r="AL8" s="203" t="inlineStr">
        <is>
          <t>F3</t>
        </is>
      </c>
      <c r="AM8" s="203" t="inlineStr">
        <is>
          <t>F4</t>
        </is>
      </c>
      <c r="AN8" s="203" t="inlineStr">
        <is>
          <t>F4</t>
        </is>
      </c>
      <c r="AO8" s="203" t="inlineStr">
        <is>
          <t>F3</t>
        </is>
      </c>
      <c r="AP8" s="203" t="inlineStr">
        <is>
          <t>F3</t>
        </is>
      </c>
      <c r="AQ8" s="203" t="inlineStr">
        <is>
          <t>F2</t>
        </is>
      </c>
    </row>
    <row r="9" ht="12.95" customFormat="1" customHeight="1" s="203">
      <c r="B9" s="500" t="inlineStr">
        <is>
          <t>X通り</t>
        </is>
      </c>
      <c r="C9" s="479" t="n"/>
      <c r="D9" s="192" t="n"/>
      <c r="E9" s="192" t="inlineStr">
        <is>
          <t>7</t>
        </is>
      </c>
      <c r="F9" s="193" t="inlineStr">
        <is>
          <t>8</t>
        </is>
      </c>
      <c r="G9" s="193" t="inlineStr">
        <is>
          <t>9</t>
        </is>
      </c>
      <c r="H9" s="193" t="inlineStr">
        <is>
          <t>7</t>
        </is>
      </c>
      <c r="I9" s="193" t="inlineStr">
        <is>
          <t>8</t>
        </is>
      </c>
      <c r="J9" s="194" t="inlineStr">
        <is>
          <t>9</t>
        </is>
      </c>
      <c r="K9" s="203" t="inlineStr">
        <is>
          <t>7</t>
        </is>
      </c>
      <c r="L9" s="203" t="inlineStr">
        <is>
          <t>8</t>
        </is>
      </c>
      <c r="M9" s="203" t="inlineStr">
        <is>
          <t>9</t>
        </is>
      </c>
      <c r="N9" s="203" t="inlineStr">
        <is>
          <t>7</t>
        </is>
      </c>
      <c r="O9" s="203" t="inlineStr">
        <is>
          <t>8</t>
        </is>
      </c>
      <c r="P9" s="203" t="inlineStr">
        <is>
          <t>9</t>
        </is>
      </c>
      <c r="Q9" s="203" t="inlineStr">
        <is>
          <t>7</t>
        </is>
      </c>
      <c r="R9" s="203" t="inlineStr">
        <is>
          <t>8</t>
        </is>
      </c>
      <c r="S9" s="203" t="inlineStr">
        <is>
          <t>9</t>
        </is>
      </c>
      <c r="T9" s="203" t="inlineStr">
        <is>
          <t>1</t>
        </is>
      </c>
      <c r="U9" s="203" t="inlineStr">
        <is>
          <t>2</t>
        </is>
      </c>
      <c r="V9" s="203" t="inlineStr">
        <is>
          <t>3</t>
        </is>
      </c>
      <c r="W9" s="203" t="inlineStr">
        <is>
          <t>4</t>
        </is>
      </c>
      <c r="X9" s="203" t="inlineStr">
        <is>
          <t>5</t>
        </is>
      </c>
      <c r="Y9" s="203" t="inlineStr">
        <is>
          <t>6</t>
        </is>
      </c>
      <c r="Z9" s="203" t="inlineStr">
        <is>
          <t>1</t>
        </is>
      </c>
      <c r="AA9" s="203" t="inlineStr">
        <is>
          <t>2</t>
        </is>
      </c>
      <c r="AB9" s="203" t="inlineStr">
        <is>
          <t>3</t>
        </is>
      </c>
      <c r="AC9" s="203" t="inlineStr">
        <is>
          <t>4</t>
        </is>
      </c>
      <c r="AD9" s="203" t="inlineStr">
        <is>
          <t>5</t>
        </is>
      </c>
      <c r="AE9" s="203" t="inlineStr">
        <is>
          <t>6</t>
        </is>
      </c>
      <c r="AF9" s="203" t="inlineStr">
        <is>
          <t>7</t>
        </is>
      </c>
      <c r="AG9" s="203" t="inlineStr">
        <is>
          <t>8</t>
        </is>
      </c>
      <c r="AH9" s="203" t="inlineStr">
        <is>
          <t>9</t>
        </is>
      </c>
      <c r="AI9" s="203" t="inlineStr">
        <is>
          <t>1</t>
        </is>
      </c>
      <c r="AJ9" s="203" t="inlineStr">
        <is>
          <t>2</t>
        </is>
      </c>
      <c r="AK9" s="203" t="inlineStr">
        <is>
          <t>3</t>
        </is>
      </c>
      <c r="AL9" s="203" t="inlineStr">
        <is>
          <t>4</t>
        </is>
      </c>
      <c r="AM9" s="203" t="inlineStr">
        <is>
          <t>5</t>
        </is>
      </c>
      <c r="AN9" s="203" t="inlineStr">
        <is>
          <t>6</t>
        </is>
      </c>
      <c r="AO9" s="203" t="inlineStr">
        <is>
          <t>7</t>
        </is>
      </c>
      <c r="AP9" s="203" t="inlineStr">
        <is>
          <t>8</t>
        </is>
      </c>
      <c r="AQ9" s="203" t="inlineStr">
        <is>
          <t>9</t>
        </is>
      </c>
    </row>
    <row r="10" ht="12.95" customFormat="1" customHeight="1" s="203">
      <c r="B10" s="500" t="inlineStr">
        <is>
          <t>Y通り</t>
        </is>
      </c>
      <c r="C10" s="479" t="n"/>
      <c r="D10" s="195" t="n"/>
      <c r="E10" s="196" t="inlineStr">
        <is>
          <t>A</t>
        </is>
      </c>
      <c r="F10" s="197" t="inlineStr">
        <is>
          <t>A</t>
        </is>
      </c>
      <c r="G10" s="197" t="inlineStr">
        <is>
          <t>A</t>
        </is>
      </c>
      <c r="H10" s="197" t="inlineStr">
        <is>
          <t>B</t>
        </is>
      </c>
      <c r="I10" s="197" t="inlineStr">
        <is>
          <t>B</t>
        </is>
      </c>
      <c r="J10" s="198" t="inlineStr">
        <is>
          <t>B</t>
        </is>
      </c>
      <c r="K10" s="203" t="inlineStr">
        <is>
          <t>C</t>
        </is>
      </c>
      <c r="L10" s="203" t="inlineStr">
        <is>
          <t>C</t>
        </is>
      </c>
      <c r="M10" s="203" t="inlineStr">
        <is>
          <t>C</t>
        </is>
      </c>
      <c r="N10" s="203" t="inlineStr">
        <is>
          <t>D</t>
        </is>
      </c>
      <c r="O10" s="203" t="inlineStr">
        <is>
          <t>D</t>
        </is>
      </c>
      <c r="P10" s="203" t="inlineStr">
        <is>
          <t>D</t>
        </is>
      </c>
      <c r="Q10" s="203" t="inlineStr">
        <is>
          <t>E</t>
        </is>
      </c>
      <c r="R10" s="203" t="inlineStr">
        <is>
          <t>E</t>
        </is>
      </c>
      <c r="S10" s="203" t="inlineStr">
        <is>
          <t>E</t>
        </is>
      </c>
      <c r="T10" s="203" t="inlineStr">
        <is>
          <t>F</t>
        </is>
      </c>
      <c r="U10" s="203" t="inlineStr">
        <is>
          <t>F</t>
        </is>
      </c>
      <c r="V10" s="203" t="inlineStr">
        <is>
          <t>F</t>
        </is>
      </c>
      <c r="W10" s="203" t="inlineStr">
        <is>
          <t>F</t>
        </is>
      </c>
      <c r="X10" s="203" t="inlineStr">
        <is>
          <t>F</t>
        </is>
      </c>
      <c r="Y10" s="203" t="inlineStr">
        <is>
          <t>F</t>
        </is>
      </c>
      <c r="Z10" s="203" t="inlineStr">
        <is>
          <t>G</t>
        </is>
      </c>
      <c r="AA10" s="203" t="inlineStr">
        <is>
          <t>G</t>
        </is>
      </c>
      <c r="AB10" s="203" t="inlineStr">
        <is>
          <t>G</t>
        </is>
      </c>
      <c r="AC10" s="203" t="inlineStr">
        <is>
          <t>G</t>
        </is>
      </c>
      <c r="AD10" s="203" t="inlineStr">
        <is>
          <t>G</t>
        </is>
      </c>
      <c r="AE10" s="203" t="inlineStr">
        <is>
          <t>G</t>
        </is>
      </c>
      <c r="AF10" s="203" t="inlineStr">
        <is>
          <t>G</t>
        </is>
      </c>
      <c r="AG10" s="203" t="inlineStr">
        <is>
          <t>G</t>
        </is>
      </c>
      <c r="AH10" s="203" t="inlineStr">
        <is>
          <t>G</t>
        </is>
      </c>
      <c r="AI10" s="203" t="inlineStr">
        <is>
          <t>H</t>
        </is>
      </c>
      <c r="AJ10" s="203" t="inlineStr">
        <is>
          <t>H</t>
        </is>
      </c>
      <c r="AK10" s="203" t="inlineStr">
        <is>
          <t>H</t>
        </is>
      </c>
      <c r="AL10" s="203" t="inlineStr">
        <is>
          <t>H</t>
        </is>
      </c>
      <c r="AM10" s="203" t="inlineStr">
        <is>
          <t>H</t>
        </is>
      </c>
      <c r="AN10" s="203" t="inlineStr">
        <is>
          <t>H</t>
        </is>
      </c>
      <c r="AO10" s="203" t="inlineStr">
        <is>
          <t>H</t>
        </is>
      </c>
      <c r="AP10" s="203" t="inlineStr">
        <is>
          <t>H</t>
        </is>
      </c>
      <c r="AQ10" s="203" t="inlineStr">
        <is>
          <t>H</t>
        </is>
      </c>
    </row>
    <row r="11" ht="12.95" customFormat="1" customHeight="1" s="203">
      <c r="B11" s="497" t="inlineStr">
        <is>
          <t>改良体に作用する
水平荷重</t>
        </is>
      </c>
      <c r="C11" s="199" t="inlineStr">
        <is>
          <t>N</t>
        </is>
      </c>
      <c r="D11" s="200" t="inlineStr">
        <is>
          <t>[m]</t>
        </is>
      </c>
      <c r="E11" s="656" t="n">
        <v>424.9</v>
      </c>
      <c r="F11" s="657" t="n">
        <v>578.4</v>
      </c>
      <c r="G11" s="657" t="n">
        <v>289.6</v>
      </c>
      <c r="H11" s="657" t="n">
        <v>869.9</v>
      </c>
      <c r="I11" s="657" t="n">
        <v>1061.8</v>
      </c>
      <c r="J11" s="658" t="n">
        <v>719.1</v>
      </c>
      <c r="K11" s="203" t="n">
        <v>814.7</v>
      </c>
      <c r="L11" s="203" t="n">
        <v>995</v>
      </c>
      <c r="M11" s="203" t="n">
        <v>774.5</v>
      </c>
      <c r="N11" s="203" t="n">
        <v>878.1</v>
      </c>
      <c r="O11" s="203" t="n">
        <v>1173.7</v>
      </c>
      <c r="P11" s="203" t="n">
        <v>898</v>
      </c>
      <c r="Q11" s="203" t="n">
        <v>1002.9</v>
      </c>
      <c r="R11" s="203" t="n">
        <v>1042.7</v>
      </c>
      <c r="S11" s="659" t="n">
        <v>847</v>
      </c>
      <c r="T11" s="203" t="n">
        <v>410</v>
      </c>
      <c r="U11" s="203" t="n">
        <v>758.5</v>
      </c>
      <c r="V11" s="203" t="n">
        <v>582.7</v>
      </c>
      <c r="W11" s="203" t="n">
        <v>545.1</v>
      </c>
      <c r="X11" s="203" t="n">
        <v>712.2</v>
      </c>
      <c r="Y11" s="203" t="n">
        <v>885.7</v>
      </c>
      <c r="Z11" s="203" t="n">
        <v>886.4</v>
      </c>
      <c r="AA11" s="203" t="n">
        <v>1172.6</v>
      </c>
      <c r="AB11" s="203" t="n">
        <v>980</v>
      </c>
      <c r="AC11" s="203" t="n">
        <v>934.4</v>
      </c>
      <c r="AD11" s="203" t="n">
        <v>1136.9</v>
      </c>
      <c r="AE11" s="203" t="n">
        <v>1339.1</v>
      </c>
      <c r="AF11" s="203" t="n">
        <v>1157.6</v>
      </c>
      <c r="AG11" s="203" t="n">
        <v>1102.9</v>
      </c>
      <c r="AH11" s="203" t="n">
        <v>687.2</v>
      </c>
      <c r="AI11" s="203" t="n">
        <v>587.7</v>
      </c>
      <c r="AJ11" s="203" t="n">
        <v>915.5</v>
      </c>
      <c r="AK11" s="203" t="n">
        <v>749.3</v>
      </c>
      <c r="AL11" s="203" t="n">
        <v>730.7</v>
      </c>
      <c r="AM11" s="203" t="n">
        <v>889.6</v>
      </c>
      <c r="AN11" s="203" t="n">
        <v>1037.9</v>
      </c>
      <c r="AO11" s="203" t="n">
        <v>823</v>
      </c>
      <c r="AP11" s="203" t="n">
        <v>589.7</v>
      </c>
      <c r="AQ11" s="203" t="n">
        <v>422.5</v>
      </c>
    </row>
    <row r="12" ht="12.95" customFormat="1" customHeight="1" s="203">
      <c r="B12" s="473" t="n"/>
      <c r="C12" s="201" t="inlineStr">
        <is>
          <t>ΣN</t>
        </is>
      </c>
      <c r="D12" s="202" t="inlineStr">
        <is>
          <t>[m]</t>
        </is>
      </c>
      <c r="E12" s="660">
        <f>SUM(E11:AQ11)</f>
        <v/>
      </c>
      <c r="F12" s="660">
        <f>SUM(E13:AA13)</f>
        <v/>
      </c>
      <c r="G12" s="660" t="n"/>
      <c r="H12" s="660" t="n"/>
      <c r="I12" s="660" t="n"/>
      <c r="J12" s="660" t="n"/>
      <c r="K12" s="660" t="n"/>
      <c r="L12" s="660" t="n"/>
      <c r="M12" s="660" t="n"/>
      <c r="N12" s="660" t="n"/>
      <c r="O12" s="660" t="n"/>
      <c r="P12" s="660" t="n"/>
      <c r="Q12" s="660" t="n"/>
      <c r="R12" s="660" t="n"/>
    </row>
    <row r="13" ht="12.95" customFormat="1" customHeight="1" s="203">
      <c r="B13" s="473" t="n"/>
      <c r="C13" s="201" t="inlineStr">
        <is>
          <t>ｐ＝N/ΣN</t>
        </is>
      </c>
      <c r="D13" s="202" t="inlineStr">
        <is>
          <t>[m]</t>
        </is>
      </c>
      <c r="E13" s="661">
        <f>IF(E11="","",E11/E12)</f>
        <v/>
      </c>
      <c r="F13" s="661">
        <f>IF(F11="","",F11/$E12)</f>
        <v/>
      </c>
      <c r="G13" s="661">
        <f>IF(G11="","",G11/$E12)</f>
        <v/>
      </c>
      <c r="H13" s="661">
        <f>IF(H11="","",H11/$E12)</f>
        <v/>
      </c>
      <c r="I13" s="661">
        <f>IF(I11="","",I11/$E12)</f>
        <v/>
      </c>
      <c r="J13" s="661">
        <f>IF(J11="","",J11/$E12)</f>
        <v/>
      </c>
      <c r="K13" s="661">
        <f>IF(K11="","",K11/$E12)</f>
        <v/>
      </c>
      <c r="L13" s="661">
        <f>IF(L11="","",L11/$E12)</f>
        <v/>
      </c>
      <c r="M13" s="661">
        <f>IF(M11="","",M11/$E12)</f>
        <v/>
      </c>
      <c r="N13" s="661">
        <f>IF(N11="","",N11/$E12)</f>
        <v/>
      </c>
      <c r="O13" s="661">
        <f>IF(O11="","",O11/$E12)</f>
        <v/>
      </c>
      <c r="P13" s="661">
        <f>IF(P11="","",P11/$E12)</f>
        <v/>
      </c>
      <c r="Q13" s="661">
        <f>IF(Q11="","",Q11/$E12)</f>
        <v/>
      </c>
      <c r="R13" s="661">
        <f>IF(R11="","",R11/$E12)</f>
        <v/>
      </c>
      <c r="S13" s="661">
        <f>IF(S11="","",S11/$E12)</f>
        <v/>
      </c>
      <c r="T13" s="661">
        <f>IF(T11="","",T11/$E12)</f>
        <v/>
      </c>
      <c r="U13" s="661">
        <f>IF(U11="","",U11/$E12)</f>
        <v/>
      </c>
      <c r="V13" s="661">
        <f>IF(V11="","",V11/$E12)</f>
        <v/>
      </c>
      <c r="W13" s="661">
        <f>IF(W11="","",W11/$E12)</f>
        <v/>
      </c>
      <c r="X13" s="661">
        <f>IF(X11="","",X11/$E12)</f>
        <v/>
      </c>
      <c r="Y13" s="661">
        <f>IF(Y11="","",Y11/$E12)</f>
        <v/>
      </c>
      <c r="Z13" s="661">
        <f>IF(Z11="","",Z11/$E12)</f>
        <v/>
      </c>
      <c r="AA13" s="661">
        <f>IF(AA11="","",AA11/$E12)</f>
        <v/>
      </c>
      <c r="AB13" s="661">
        <f>IF(AB11="","",AB11/$E12)</f>
        <v/>
      </c>
      <c r="AC13" s="661">
        <f>IF(AC11="","",AC11/$E12)</f>
        <v/>
      </c>
      <c r="AD13" s="661">
        <f>IF(AD11="","",AD11/$E12)</f>
        <v/>
      </c>
      <c r="AE13" s="661">
        <f>IF(AE11="","",AE11/$E12)</f>
        <v/>
      </c>
      <c r="AF13" s="661">
        <f>IF(AF11="","",AF11/$E12)</f>
        <v/>
      </c>
      <c r="AG13" s="661">
        <f>IF(AG11="","",AG11/$E12)</f>
        <v/>
      </c>
      <c r="AH13" s="661">
        <f>IF(AH11="","",AH11/$E12)</f>
        <v/>
      </c>
      <c r="AI13" s="661">
        <f>IF(AI11="","",AI11/$E12)</f>
        <v/>
      </c>
      <c r="AJ13" s="661">
        <f>IF(AJ11="","",AJ11/$E12)</f>
        <v/>
      </c>
      <c r="AK13" s="661">
        <f>IF(AK11="","",AK11/$E12)</f>
        <v/>
      </c>
      <c r="AL13" s="661">
        <f>IF(AL11="","",AL11/$E12)</f>
        <v/>
      </c>
      <c r="AM13" s="661">
        <f>IF(AM11="","",AM11/$E12)</f>
        <v/>
      </c>
      <c r="AN13" s="661">
        <f>IF(AN11="","",AN11/$E12)</f>
        <v/>
      </c>
      <c r="AO13" s="661">
        <f>IF(AO11="","",AO11/$E12)</f>
        <v/>
      </c>
      <c r="AP13" s="661">
        <f>IF(AP11="","",AP11/$E12)</f>
        <v/>
      </c>
      <c r="AQ13" s="661">
        <f>IF(AQ11="","",AQ11/$E12)</f>
        <v/>
      </c>
    </row>
    <row r="14" ht="12.95" customFormat="1" customHeight="1" s="203">
      <c r="B14" s="473" t="n"/>
      <c r="C14" s="201" t="inlineStr">
        <is>
          <t>ΣQ</t>
        </is>
      </c>
      <c r="D14" s="202" t="inlineStr">
        <is>
          <t>[kN]</t>
        </is>
      </c>
      <c r="E14" s="662">
        <f>+D5</f>
        <v/>
      </c>
      <c r="F14" s="663" t="n"/>
      <c r="G14" s="663" t="n"/>
      <c r="H14" s="663" t="n"/>
      <c r="I14" s="663" t="n"/>
      <c r="J14" s="664" t="n"/>
    </row>
    <row r="15" ht="12.95" customFormat="1" customHeight="1" s="203">
      <c r="B15" s="473" t="n"/>
      <c r="C15" s="201" t="inlineStr">
        <is>
          <t>Q=p*ΣQ</t>
        </is>
      </c>
      <c r="D15" s="202" t="inlineStr">
        <is>
          <t>[kN]</t>
        </is>
      </c>
      <c r="E15" s="662">
        <f>IF(E13="","",E13*$E14)</f>
        <v/>
      </c>
      <c r="F15" s="662">
        <f>IF(F13="","",F13*$E14)</f>
        <v/>
      </c>
      <c r="G15" s="662">
        <f>IF(G13="","",G13*$E14)</f>
        <v/>
      </c>
      <c r="H15" s="662">
        <f>IF(H13="","",H13*$E14)</f>
        <v/>
      </c>
      <c r="I15" s="662">
        <f>IF(I13="","",I13*$E14)</f>
        <v/>
      </c>
      <c r="J15" s="662">
        <f>IF(J13="","",J13*$E14)</f>
        <v/>
      </c>
      <c r="K15" s="662">
        <f>IF(K13="","",K13*$E14)</f>
        <v/>
      </c>
      <c r="L15" s="662">
        <f>IF(L13="","",L13*$E14)</f>
        <v/>
      </c>
      <c r="M15" s="662">
        <f>IF(M13="","",M13*$E14)</f>
        <v/>
      </c>
      <c r="N15" s="662">
        <f>IF(N13="","",N13*$E14)</f>
        <v/>
      </c>
      <c r="O15" s="662">
        <f>IF(O13="","",O13*$E14)</f>
        <v/>
      </c>
      <c r="P15" s="662">
        <f>IF(P13="","",P13*$E14)</f>
        <v/>
      </c>
      <c r="Q15" s="662">
        <f>IF(Q13="","",Q13*$E14)</f>
        <v/>
      </c>
      <c r="R15" s="662">
        <f>IF(R13="","",R13*$E14)</f>
        <v/>
      </c>
      <c r="S15" s="662">
        <f>IF(S13="","",S13*$E14)</f>
        <v/>
      </c>
      <c r="T15" s="662">
        <f>IF(T13="","",T13*$E14)</f>
        <v/>
      </c>
      <c r="U15" s="662">
        <f>IF(U13="","",U13*$E14)</f>
        <v/>
      </c>
      <c r="V15" s="662">
        <f>IF(V13="","",V13*$E14)</f>
        <v/>
      </c>
      <c r="W15" s="662">
        <f>IF(W13="","",W13*$E14)</f>
        <v/>
      </c>
      <c r="X15" s="662">
        <f>IF(X13="","",X13*$E14)</f>
        <v/>
      </c>
      <c r="Y15" s="662">
        <f>IF(Y13="","",Y13*$E14)</f>
        <v/>
      </c>
      <c r="Z15" s="662">
        <f>IF(Z13="","",Z13*$E14)</f>
        <v/>
      </c>
      <c r="AA15" s="662">
        <f>IF(AA13="","",AA13*$E14)</f>
        <v/>
      </c>
      <c r="AB15" s="662">
        <f>IF(AB13="","",AB13*$E14)</f>
        <v/>
      </c>
      <c r="AC15" s="662">
        <f>IF(AC13="","",AC13*$E14)</f>
        <v/>
      </c>
      <c r="AD15" s="662">
        <f>IF(AD13="","",AD13*$E14)</f>
        <v/>
      </c>
      <c r="AE15" s="662">
        <f>IF(AE13="","",AE13*$E14)</f>
        <v/>
      </c>
      <c r="AF15" s="662">
        <f>IF(AF13="","",AF13*$E14)</f>
        <v/>
      </c>
      <c r="AG15" s="662">
        <f>IF(AG13="","",AG13*$E14)</f>
        <v/>
      </c>
      <c r="AH15" s="662">
        <f>IF(AH13="","",AH13*$E14)</f>
        <v/>
      </c>
      <c r="AI15" s="662">
        <f>IF(AI13="","",AI13*$E14)</f>
        <v/>
      </c>
      <c r="AJ15" s="662">
        <f>IF(AJ13="","",AJ13*$E14)</f>
        <v/>
      </c>
      <c r="AK15" s="662">
        <f>IF(AK13="","",AK13*$E14)</f>
        <v/>
      </c>
      <c r="AL15" s="662">
        <f>IF(AL13="","",AL13*$E14)</f>
        <v/>
      </c>
      <c r="AM15" s="662">
        <f>IF(AM13="","",AM13*$E14)</f>
        <v/>
      </c>
      <c r="AN15" s="662">
        <f>IF(AN13="","",AN13*$E14)</f>
        <v/>
      </c>
      <c r="AO15" s="662">
        <f>IF(AO13="","",AO13*$E14)</f>
        <v/>
      </c>
      <c r="AP15" s="662">
        <f>IF(AP13="","",AP13*$E14)</f>
        <v/>
      </c>
      <c r="AQ15" s="662">
        <f>IF(AQ13="","",AQ13*$E14)</f>
        <v/>
      </c>
    </row>
    <row r="16" ht="12.95" customFormat="1" customHeight="1" s="203">
      <c r="B16" s="473" t="n"/>
      <c r="C16" s="201" t="n"/>
      <c r="D16" s="202" t="n"/>
      <c r="E16" s="662" t="n"/>
      <c r="F16" s="663" t="n"/>
      <c r="G16" s="663" t="n"/>
      <c r="H16" s="663" t="n"/>
      <c r="I16" s="663" t="n"/>
      <c r="J16" s="664" t="n"/>
    </row>
    <row r="17" ht="12.95" customFormat="1" customHeight="1" s="203">
      <c r="B17" s="473" t="n"/>
      <c r="C17" s="201" t="n"/>
      <c r="D17" s="202" t="n"/>
      <c r="E17" s="662" t="n"/>
      <c r="F17" s="663" t="n"/>
      <c r="G17" s="663" t="n"/>
      <c r="H17" s="663" t="n"/>
      <c r="I17" s="663" t="n"/>
      <c r="J17" s="664" t="n"/>
    </row>
    <row r="18" ht="12.95" customFormat="1" customHeight="1" s="203">
      <c r="B18" s="473" t="n"/>
      <c r="C18" s="203" t="inlineStr">
        <is>
          <t>Af</t>
        </is>
      </c>
      <c r="D18" s="202" t="inlineStr">
        <is>
          <t>m2</t>
        </is>
      </c>
      <c r="E18" s="203" t="n">
        <v>3</v>
      </c>
      <c r="F18" s="203" t="n">
        <v>3</v>
      </c>
      <c r="G18" s="203" t="n">
        <v>2</v>
      </c>
      <c r="H18" s="203" t="n">
        <v>4</v>
      </c>
      <c r="I18" s="203" t="n">
        <v>6</v>
      </c>
      <c r="J18" s="203" t="n">
        <v>4</v>
      </c>
      <c r="K18" s="203" t="n">
        <v>4</v>
      </c>
      <c r="L18" s="203" t="n">
        <v>6</v>
      </c>
      <c r="M18" s="203" t="n">
        <v>4</v>
      </c>
      <c r="N18" s="203" t="n">
        <v>4</v>
      </c>
      <c r="O18" s="203" t="n">
        <v>6</v>
      </c>
      <c r="P18" s="203" t="n">
        <v>4</v>
      </c>
      <c r="Q18" s="203" t="n">
        <v>4</v>
      </c>
      <c r="R18" s="203" t="n">
        <v>6</v>
      </c>
      <c r="S18" s="203" t="n">
        <v>4</v>
      </c>
      <c r="T18" s="203" t="n">
        <v>3</v>
      </c>
      <c r="U18" s="203" t="n">
        <v>4</v>
      </c>
      <c r="V18" s="203" t="n">
        <v>3</v>
      </c>
      <c r="W18" s="203" t="n">
        <v>3</v>
      </c>
      <c r="X18" s="203" t="n">
        <v>4</v>
      </c>
      <c r="Y18" s="203" t="n">
        <v>6</v>
      </c>
      <c r="Z18" s="203" t="n">
        <v>4</v>
      </c>
      <c r="AA18" s="203" t="n">
        <v>6</v>
      </c>
      <c r="AB18" s="203" t="n">
        <v>4</v>
      </c>
      <c r="AC18" s="203" t="n">
        <v>4</v>
      </c>
      <c r="AD18" s="203" t="n">
        <v>6</v>
      </c>
      <c r="AE18" s="203" t="n">
        <v>6</v>
      </c>
      <c r="AF18" s="203" t="n">
        <v>6</v>
      </c>
      <c r="AG18" s="203" t="n">
        <v>6</v>
      </c>
      <c r="AH18" s="203" t="n">
        <v>3</v>
      </c>
      <c r="AI18" s="203" t="n">
        <v>3</v>
      </c>
      <c r="AJ18" s="203" t="n">
        <v>4</v>
      </c>
      <c r="AK18" s="203" t="n">
        <v>3</v>
      </c>
      <c r="AL18" s="203" t="n">
        <v>3</v>
      </c>
      <c r="AM18" s="203" t="n">
        <v>4</v>
      </c>
      <c r="AN18" s="203" t="n">
        <v>4</v>
      </c>
      <c r="AO18" s="203" t="n">
        <v>3</v>
      </c>
      <c r="AP18" s="203" t="n">
        <v>3</v>
      </c>
      <c r="AQ18" s="203" t="n">
        <v>2</v>
      </c>
    </row>
    <row r="19" ht="12.95" customFormat="1" customHeight="1" s="203">
      <c r="B19" s="473" t="n"/>
      <c r="C19" s="201" t="inlineStr">
        <is>
          <t>n</t>
        </is>
      </c>
      <c r="D19" s="202" t="inlineStr">
        <is>
          <t>[本]</t>
        </is>
      </c>
      <c r="E19" s="660">
        <f>E18</f>
        <v/>
      </c>
      <c r="F19" s="660">
        <f>F18</f>
        <v/>
      </c>
      <c r="G19" s="660">
        <f>G18</f>
        <v/>
      </c>
      <c r="H19" s="660">
        <f>H18</f>
        <v/>
      </c>
      <c r="I19" s="660">
        <f>I18</f>
        <v/>
      </c>
      <c r="J19" s="660">
        <f>J18</f>
        <v/>
      </c>
      <c r="K19" s="660">
        <f>K18</f>
        <v/>
      </c>
      <c r="L19" s="660">
        <f>L18</f>
        <v/>
      </c>
      <c r="M19" s="660">
        <f>M18</f>
        <v/>
      </c>
      <c r="N19" s="660">
        <f>N18</f>
        <v/>
      </c>
      <c r="O19" s="660">
        <f>O18</f>
        <v/>
      </c>
      <c r="P19" s="660">
        <f>P18</f>
        <v/>
      </c>
      <c r="Q19" s="660">
        <f>Q18</f>
        <v/>
      </c>
      <c r="R19" s="660">
        <f>R18</f>
        <v/>
      </c>
      <c r="S19" s="660">
        <f>S18</f>
        <v/>
      </c>
      <c r="T19" s="660">
        <f>T18</f>
        <v/>
      </c>
      <c r="U19" s="660">
        <f>U18</f>
        <v/>
      </c>
      <c r="V19" s="660">
        <f>V18</f>
        <v/>
      </c>
      <c r="W19" s="660">
        <f>W18</f>
        <v/>
      </c>
      <c r="X19" s="660">
        <f>X18</f>
        <v/>
      </c>
      <c r="Y19" s="660">
        <f>Y18</f>
        <v/>
      </c>
      <c r="Z19" s="660">
        <f>Z18</f>
        <v/>
      </c>
      <c r="AA19" s="660">
        <f>AA18</f>
        <v/>
      </c>
      <c r="AB19" s="660">
        <f>AB18</f>
        <v/>
      </c>
      <c r="AC19" s="660">
        <f>AC18</f>
        <v/>
      </c>
      <c r="AD19" s="660">
        <f>AD18</f>
        <v/>
      </c>
      <c r="AE19" s="660">
        <f>AE18</f>
        <v/>
      </c>
      <c r="AF19" s="660">
        <f>AF18</f>
        <v/>
      </c>
      <c r="AG19" s="660">
        <f>AG18</f>
        <v/>
      </c>
      <c r="AH19" s="660">
        <f>AH18</f>
        <v/>
      </c>
      <c r="AI19" s="660">
        <f>AI18</f>
        <v/>
      </c>
      <c r="AJ19" s="660">
        <f>AJ18</f>
        <v/>
      </c>
      <c r="AK19" s="660">
        <f>AK18</f>
        <v/>
      </c>
      <c r="AL19" s="660">
        <f>AL18</f>
        <v/>
      </c>
      <c r="AM19" s="660">
        <f>AM18</f>
        <v/>
      </c>
      <c r="AN19" s="660">
        <f>AN18</f>
        <v/>
      </c>
      <c r="AO19" s="660">
        <f>AO18</f>
        <v/>
      </c>
      <c r="AP19" s="660">
        <f>AP18</f>
        <v/>
      </c>
      <c r="AQ19" s="660">
        <f>AQ18</f>
        <v/>
      </c>
    </row>
    <row r="20" ht="12.95" customFormat="1" customHeight="1" s="203">
      <c r="B20" s="469" t="n"/>
      <c r="C20" s="204" t="inlineStr">
        <is>
          <t>Qp</t>
        </is>
      </c>
      <c r="D20" s="205" t="inlineStr">
        <is>
          <t>[kN/本]</t>
        </is>
      </c>
      <c r="E20" s="662">
        <f>IF(E18="","",$E15/E19)</f>
        <v/>
      </c>
      <c r="F20" s="662">
        <f>IF(F18="","",$E15/F19)</f>
        <v/>
      </c>
      <c r="G20" s="662">
        <f>IF(G18="","",$E15/G19)</f>
        <v/>
      </c>
      <c r="H20" s="662">
        <f>IF(H18="","",$E15/H19)</f>
        <v/>
      </c>
      <c r="I20" s="662">
        <f>IF(I18="","",$E15/I19)</f>
        <v/>
      </c>
      <c r="J20" s="662">
        <f>IF(J18="","",$E15/J19)</f>
        <v/>
      </c>
      <c r="K20" s="662">
        <f>IF(K18="","",$E15/K19)</f>
        <v/>
      </c>
      <c r="L20" s="662">
        <f>IF(L18="","",$E15/L19)</f>
        <v/>
      </c>
      <c r="M20" s="662">
        <f>IF(M18="","",$E15/M19)</f>
        <v/>
      </c>
      <c r="N20" s="662">
        <f>IF(N18="","",$E15/N19)</f>
        <v/>
      </c>
      <c r="O20" s="662">
        <f>IF(O18="","",$E15/O19)</f>
        <v/>
      </c>
      <c r="P20" s="662">
        <f>IF(P18="","",$E15/P19)</f>
        <v/>
      </c>
      <c r="Q20" s="662">
        <f>IF(Q18="","",$E15/Q19)</f>
        <v/>
      </c>
      <c r="R20" s="662">
        <f>IF(R18="","",$E15/R19)</f>
        <v/>
      </c>
      <c r="S20" s="662">
        <f>IF(S18="","",$E15/S19)</f>
        <v/>
      </c>
      <c r="T20" s="662">
        <f>IF(T18="","",$E15/T19)</f>
        <v/>
      </c>
      <c r="U20" s="662">
        <f>IF(U18="","",$E15/U19)</f>
        <v/>
      </c>
      <c r="V20" s="662">
        <f>IF(V18="","",$E15/V19)</f>
        <v/>
      </c>
      <c r="W20" s="662">
        <f>IF(W18="","",$E15/W19)</f>
        <v/>
      </c>
      <c r="X20" s="662">
        <f>IF(X18="","",$E15/X19)</f>
        <v/>
      </c>
      <c r="Y20" s="662">
        <f>IF(Y18="","",$E15/Y19)</f>
        <v/>
      </c>
      <c r="Z20" s="662">
        <f>IF(Z18="","",$E15/Z19)</f>
        <v/>
      </c>
      <c r="AA20" s="662">
        <f>IF(AA18="","",$E15/AA19)</f>
        <v/>
      </c>
      <c r="AB20" s="662">
        <f>IF(AB18="","",$E15/AB19)</f>
        <v/>
      </c>
      <c r="AC20" s="662">
        <f>IF(AC18="","",$E15/AC19)</f>
        <v/>
      </c>
      <c r="AD20" s="662">
        <f>IF(AD18="","",$E15/AD19)</f>
        <v/>
      </c>
      <c r="AE20" s="662">
        <f>IF(AE18="","",$E15/AE19)</f>
        <v/>
      </c>
      <c r="AF20" s="662">
        <f>IF(AF18="","",$E15/AF19)</f>
        <v/>
      </c>
      <c r="AG20" s="662">
        <f>IF(AG18="","",$E15/AG19)</f>
        <v/>
      </c>
      <c r="AH20" s="662">
        <f>IF(AH18="","",$E15/AH19)</f>
        <v/>
      </c>
      <c r="AI20" s="662">
        <f>IF(AI18="","",$E15/AI19)</f>
        <v/>
      </c>
      <c r="AJ20" s="662">
        <f>IF(AJ18="","",$E15/AJ19)</f>
        <v/>
      </c>
      <c r="AK20" s="662">
        <f>IF(AK18="","",$E15/AK19)</f>
        <v/>
      </c>
      <c r="AL20" s="662">
        <f>IF(AL18="","",$E15/AL19)</f>
        <v/>
      </c>
      <c r="AM20" s="662">
        <f>IF(AM18="","",$E15/AM19)</f>
        <v/>
      </c>
      <c r="AN20" s="662">
        <f>IF(AN18="","",$E15/AN19)</f>
        <v/>
      </c>
      <c r="AO20" s="662">
        <f>IF(AO18="","",$E15/AO19)</f>
        <v/>
      </c>
      <c r="AP20" s="662">
        <f>IF(AP18="","",$E15/AP19)</f>
        <v/>
      </c>
      <c r="AQ20" s="662">
        <f>IF(AQ18="","",$E15/AQ19)</f>
        <v/>
      </c>
    </row>
    <row r="21" ht="12.95" customHeight="1" s="160">
      <c r="B21" s="497" t="inlineStr">
        <is>
          <t>水平方向
地盤反力
係数</t>
        </is>
      </c>
      <c r="C21" s="199" t="inlineStr">
        <is>
          <t>α</t>
        </is>
      </c>
      <c r="D21" s="200" t="n"/>
      <c r="E21" s="665" t="n">
        <v>4</v>
      </c>
      <c r="F21" s="665" t="n">
        <v>4</v>
      </c>
      <c r="G21" s="665" t="n">
        <v>4</v>
      </c>
      <c r="H21" s="665" t="n">
        <v>4</v>
      </c>
      <c r="I21" s="665" t="n">
        <v>4</v>
      </c>
      <c r="J21" s="665" t="n">
        <v>4</v>
      </c>
      <c r="K21" s="665" t="n">
        <v>4</v>
      </c>
      <c r="L21" s="665" t="n">
        <v>4</v>
      </c>
      <c r="M21" s="665" t="n">
        <v>4</v>
      </c>
      <c r="N21" s="665" t="n">
        <v>4</v>
      </c>
      <c r="O21" s="665" t="n">
        <v>4</v>
      </c>
      <c r="P21" s="665" t="n">
        <v>4</v>
      </c>
      <c r="Q21" s="665" t="n">
        <v>4</v>
      </c>
      <c r="R21" s="665" t="n">
        <v>4</v>
      </c>
      <c r="S21" s="665" t="n">
        <v>4</v>
      </c>
      <c r="T21" s="665" t="n">
        <v>4</v>
      </c>
      <c r="U21" s="665" t="n">
        <v>4</v>
      </c>
      <c r="V21" s="665" t="n">
        <v>4</v>
      </c>
      <c r="W21" s="665" t="n">
        <v>4</v>
      </c>
      <c r="X21" s="665" t="n">
        <v>4</v>
      </c>
      <c r="Y21" s="665" t="n">
        <v>4</v>
      </c>
      <c r="Z21" s="665" t="n">
        <v>4</v>
      </c>
      <c r="AA21" s="665" t="n">
        <v>4</v>
      </c>
      <c r="AB21" s="665" t="n">
        <v>4</v>
      </c>
      <c r="AC21" s="665" t="n">
        <v>4</v>
      </c>
      <c r="AD21" s="665" t="n">
        <v>4</v>
      </c>
      <c r="AE21" s="665" t="n">
        <v>4</v>
      </c>
      <c r="AF21" s="665" t="n">
        <v>4</v>
      </c>
      <c r="AG21" s="665" t="n">
        <v>4</v>
      </c>
      <c r="AH21" s="665" t="n">
        <v>4</v>
      </c>
      <c r="AI21" s="665" t="n">
        <v>4</v>
      </c>
      <c r="AJ21" s="665" t="n">
        <v>4</v>
      </c>
      <c r="AK21" s="665" t="n">
        <v>4</v>
      </c>
      <c r="AL21" s="665" t="n">
        <v>4</v>
      </c>
      <c r="AM21" s="665" t="n">
        <v>4</v>
      </c>
      <c r="AN21" s="665" t="n">
        <v>4</v>
      </c>
      <c r="AO21" s="665" t="n">
        <v>4</v>
      </c>
      <c r="AP21" s="665" t="n">
        <v>4</v>
      </c>
      <c r="AQ21" s="665" t="n">
        <v>4</v>
      </c>
    </row>
    <row r="22" ht="12.95" customHeight="1" s="160">
      <c r="B22" s="473" t="n"/>
      <c r="C22" s="201" t="inlineStr">
        <is>
          <t>上部N値</t>
        </is>
      </c>
      <c r="D22" s="202" t="n"/>
      <c r="E22" s="666" t="n">
        <v>2</v>
      </c>
      <c r="F22" s="667" t="n">
        <v>2</v>
      </c>
      <c r="G22" s="667" t="n">
        <v>2</v>
      </c>
      <c r="H22" s="667" t="n">
        <v>2</v>
      </c>
      <c r="I22" s="667" t="n">
        <v>2</v>
      </c>
      <c r="J22" s="667" t="n">
        <v>2</v>
      </c>
      <c r="K22" s="667" t="n">
        <v>2</v>
      </c>
      <c r="L22" s="667" t="n">
        <v>2</v>
      </c>
      <c r="M22" s="667" t="n">
        <v>2</v>
      </c>
      <c r="N22" s="667" t="n">
        <v>2</v>
      </c>
      <c r="O22" s="667" t="n">
        <v>2</v>
      </c>
      <c r="P22" s="667" t="n">
        <v>2</v>
      </c>
      <c r="Q22" s="667" t="n">
        <v>2</v>
      </c>
      <c r="R22" s="667" t="n">
        <v>2</v>
      </c>
      <c r="S22" s="667" t="n">
        <v>2</v>
      </c>
      <c r="T22" s="667" t="n">
        <v>2</v>
      </c>
      <c r="U22" s="667" t="n">
        <v>2</v>
      </c>
      <c r="V22" s="667" t="n">
        <v>2</v>
      </c>
      <c r="W22" s="667" t="n">
        <v>2</v>
      </c>
      <c r="X22" s="667" t="n">
        <v>2</v>
      </c>
      <c r="Y22" s="667" t="n">
        <v>2</v>
      </c>
      <c r="Z22" s="667" t="n">
        <v>2</v>
      </c>
      <c r="AA22" s="667" t="n">
        <v>2</v>
      </c>
      <c r="AB22" s="667" t="n">
        <v>2</v>
      </c>
      <c r="AC22" s="667" t="n">
        <v>2</v>
      </c>
      <c r="AD22" s="667" t="n">
        <v>2</v>
      </c>
      <c r="AE22" s="667" t="n">
        <v>2</v>
      </c>
      <c r="AF22" s="667" t="n">
        <v>2</v>
      </c>
      <c r="AG22" s="667" t="n">
        <v>2</v>
      </c>
      <c r="AH22" s="667" t="n">
        <v>2</v>
      </c>
      <c r="AI22" s="667" t="n">
        <v>2</v>
      </c>
      <c r="AJ22" s="667" t="n">
        <v>2</v>
      </c>
      <c r="AK22" s="667" t="n">
        <v>2</v>
      </c>
      <c r="AL22" s="667" t="n">
        <v>2</v>
      </c>
      <c r="AM22" s="667" t="n">
        <v>2</v>
      </c>
      <c r="AN22" s="667" t="n">
        <v>2</v>
      </c>
      <c r="AO22" s="667" t="n">
        <v>2</v>
      </c>
      <c r="AP22" s="667" t="n">
        <v>2</v>
      </c>
      <c r="AQ22" s="667" t="n">
        <v>2</v>
      </c>
    </row>
    <row r="23" ht="12.95" customHeight="1" s="160">
      <c r="B23" s="473" t="n"/>
      <c r="C23" s="201" t="inlineStr">
        <is>
          <t>Eo</t>
        </is>
      </c>
      <c r="D23" s="202" t="inlineStr">
        <is>
          <t>[kN/m2]</t>
        </is>
      </c>
      <c r="E23" s="668">
        <f>7*E22*100</f>
        <v/>
      </c>
      <c r="F23" s="669">
        <f>7*F22*100</f>
        <v/>
      </c>
      <c r="G23" s="669">
        <f>7*G22*100</f>
        <v/>
      </c>
      <c r="H23" s="669">
        <f>7*H22*100</f>
        <v/>
      </c>
      <c r="I23" s="669">
        <f>7*I22*100</f>
        <v/>
      </c>
      <c r="J23" s="669">
        <f>7*J22*100</f>
        <v/>
      </c>
      <c r="K23" s="669">
        <f>7*K22*100</f>
        <v/>
      </c>
      <c r="L23" s="669">
        <f>7*L22*100</f>
        <v/>
      </c>
      <c r="M23" s="669">
        <f>7*M22*100</f>
        <v/>
      </c>
      <c r="N23" s="669">
        <f>7*N22*100</f>
        <v/>
      </c>
      <c r="O23" s="669">
        <f>7*O22*100</f>
        <v/>
      </c>
      <c r="P23" s="669">
        <f>7*P22*100</f>
        <v/>
      </c>
      <c r="Q23" s="669">
        <f>7*Q22*100</f>
        <v/>
      </c>
      <c r="R23" s="669">
        <f>7*R22*100</f>
        <v/>
      </c>
      <c r="S23" s="669">
        <f>7*S22*100</f>
        <v/>
      </c>
      <c r="T23" s="669">
        <f>7*T22*100</f>
        <v/>
      </c>
      <c r="U23" s="669">
        <f>7*U22*100</f>
        <v/>
      </c>
      <c r="V23" s="669">
        <f>7*V22*100</f>
        <v/>
      </c>
      <c r="W23" s="669">
        <f>7*W22*100</f>
        <v/>
      </c>
      <c r="X23" s="669">
        <f>7*X22*100</f>
        <v/>
      </c>
      <c r="Y23" s="669">
        <f>7*Y22*100</f>
        <v/>
      </c>
      <c r="Z23" s="669">
        <f>7*Z22*100</f>
        <v/>
      </c>
      <c r="AA23" s="669">
        <f>7*AA22*100</f>
        <v/>
      </c>
      <c r="AB23" s="669">
        <f>7*AB22*100</f>
        <v/>
      </c>
      <c r="AC23" s="669">
        <f>7*AC22*100</f>
        <v/>
      </c>
      <c r="AD23" s="669">
        <f>7*AD22*100</f>
        <v/>
      </c>
      <c r="AE23" s="669">
        <f>7*AE22*100</f>
        <v/>
      </c>
      <c r="AF23" s="669">
        <f>7*AF22*100</f>
        <v/>
      </c>
      <c r="AG23" s="669">
        <f>7*AG22*100</f>
        <v/>
      </c>
      <c r="AH23" s="669">
        <f>7*AH22*100</f>
        <v/>
      </c>
      <c r="AI23" s="669">
        <f>7*AI22*100</f>
        <v/>
      </c>
      <c r="AJ23" s="669">
        <f>7*AJ22*100</f>
        <v/>
      </c>
      <c r="AK23" s="669">
        <f>7*AK22*100</f>
        <v/>
      </c>
      <c r="AL23" s="669">
        <f>7*AL22*100</f>
        <v/>
      </c>
      <c r="AM23" s="669">
        <f>7*AM22*100</f>
        <v/>
      </c>
      <c r="AN23" s="669">
        <f>7*AN22*100</f>
        <v/>
      </c>
      <c r="AO23" s="669">
        <f>7*AO22*100</f>
        <v/>
      </c>
      <c r="AP23" s="669">
        <f>7*AP22*100</f>
        <v/>
      </c>
      <c r="AQ23" s="669">
        <f>7*AQ22*100</f>
        <v/>
      </c>
    </row>
    <row r="24" ht="12.95" customHeight="1" s="160">
      <c r="B24" s="473" t="n"/>
      <c r="C24" s="201" t="inlineStr">
        <is>
          <t>改良径</t>
        </is>
      </c>
      <c r="D24" s="202" t="inlineStr">
        <is>
          <t>[m]</t>
        </is>
      </c>
      <c r="E24" s="668">
        <f>鉛直!O8</f>
        <v/>
      </c>
      <c r="F24" s="669">
        <f>鉛直!P8</f>
        <v/>
      </c>
      <c r="G24" s="669">
        <f>鉛直!Q8</f>
        <v/>
      </c>
      <c r="H24" s="669">
        <f>鉛直!R8</f>
        <v/>
      </c>
      <c r="I24" s="669">
        <f>鉛直!S8</f>
        <v/>
      </c>
      <c r="J24" s="669" t="n">
        <v>1</v>
      </c>
      <c r="K24" s="669" t="n">
        <v>1</v>
      </c>
      <c r="L24" s="669" t="n">
        <v>1</v>
      </c>
      <c r="M24" s="669" t="n">
        <v>1</v>
      </c>
      <c r="N24" s="669" t="n">
        <v>1</v>
      </c>
      <c r="O24" s="669" t="n">
        <v>1</v>
      </c>
      <c r="P24" s="669" t="n">
        <v>1</v>
      </c>
      <c r="Q24" s="669" t="n">
        <v>1</v>
      </c>
      <c r="R24" s="669" t="n">
        <v>1</v>
      </c>
      <c r="S24" s="669" t="n">
        <v>1</v>
      </c>
      <c r="T24" s="669" t="n">
        <v>1</v>
      </c>
      <c r="U24" s="669" t="n">
        <v>1</v>
      </c>
      <c r="V24" s="669" t="n">
        <v>1</v>
      </c>
      <c r="W24" s="669" t="n">
        <v>1</v>
      </c>
      <c r="X24" s="669" t="n">
        <v>1</v>
      </c>
      <c r="Y24" s="669" t="n">
        <v>1</v>
      </c>
      <c r="Z24" s="669" t="n">
        <v>1</v>
      </c>
      <c r="AA24" s="669" t="n">
        <v>1</v>
      </c>
      <c r="AB24" s="669" t="n">
        <v>1</v>
      </c>
      <c r="AC24" s="669" t="n">
        <v>1</v>
      </c>
      <c r="AD24" s="669" t="n">
        <v>1</v>
      </c>
      <c r="AE24" s="669" t="n">
        <v>1</v>
      </c>
      <c r="AF24" s="669" t="n">
        <v>1</v>
      </c>
      <c r="AG24" s="669" t="n">
        <v>1</v>
      </c>
      <c r="AH24" s="669" t="n">
        <v>1</v>
      </c>
      <c r="AI24" s="669" t="n">
        <v>1</v>
      </c>
      <c r="AJ24" s="669" t="n">
        <v>1</v>
      </c>
      <c r="AK24" s="669" t="n">
        <v>1</v>
      </c>
      <c r="AL24" s="669" t="n">
        <v>1</v>
      </c>
      <c r="AM24" s="669" t="n">
        <v>1</v>
      </c>
      <c r="AN24" s="669" t="n">
        <v>1</v>
      </c>
      <c r="AO24" s="669" t="n">
        <v>1</v>
      </c>
      <c r="AP24" s="669" t="n">
        <v>1</v>
      </c>
      <c r="AQ24" s="669" t="n">
        <v>1</v>
      </c>
    </row>
    <row r="25" ht="12.95" customHeight="1" s="160">
      <c r="B25" s="469" t="n"/>
      <c r="C25" s="204" t="inlineStr">
        <is>
          <t>kh</t>
        </is>
      </c>
      <c r="D25" s="205" t="n"/>
      <c r="E25" s="670">
        <f>ROUNDDOWN((1/30)*E21*E23*(E24*100/30)^(-3/4)*10^2,3)</f>
        <v/>
      </c>
      <c r="F25" s="671">
        <f>ROUNDDOWN((1/30)*F21*F23*(F24*100/30)^(-3/4)*10^2,3)</f>
        <v/>
      </c>
      <c r="G25" s="671">
        <f>ROUNDDOWN((1/30)*G21*G23*(G24*100/30)^(-3/4)*10^2,3)</f>
        <v/>
      </c>
      <c r="H25" s="671">
        <f>ROUNDDOWN((1/30)*H21*H23*(H24*100/30)^(-3/4)*10^2,3)</f>
        <v/>
      </c>
      <c r="I25" s="671">
        <f>ROUNDDOWN((1/30)*I21*I23*(I24*100/30)^(-3/4)*10^2,3)</f>
        <v/>
      </c>
      <c r="J25" s="671">
        <f>ROUNDDOWN((1/30)*J21*J23*(J24*100/30)^(-3/4)*10^2,3)</f>
        <v/>
      </c>
      <c r="K25" s="671">
        <f>ROUNDDOWN((1/30)*K21*K23*(K24*100/30)^(-3/4)*10^2,3)</f>
        <v/>
      </c>
      <c r="L25" s="671">
        <f>ROUNDDOWN((1/30)*L21*L23*(L24*100/30)^(-3/4)*10^2,3)</f>
        <v/>
      </c>
      <c r="M25" s="671">
        <f>ROUNDDOWN((1/30)*M21*M23*(M24*100/30)^(-3/4)*10^2,3)</f>
        <v/>
      </c>
      <c r="N25" s="671">
        <f>ROUNDDOWN((1/30)*N21*N23*(N24*100/30)^(-3/4)*10^2,3)</f>
        <v/>
      </c>
      <c r="O25" s="671">
        <f>ROUNDDOWN((1/30)*O21*O23*(O24*100/30)^(-3/4)*10^2,3)</f>
        <v/>
      </c>
      <c r="P25" s="671">
        <f>ROUNDDOWN((1/30)*P21*P23*(P24*100/30)^(-3/4)*10^2,3)</f>
        <v/>
      </c>
      <c r="Q25" s="671">
        <f>ROUNDDOWN((1/30)*Q21*Q23*(Q24*100/30)^(-3/4)*10^2,3)</f>
        <v/>
      </c>
      <c r="R25" s="671">
        <f>ROUNDDOWN((1/30)*R21*R23*(R24*100/30)^(-3/4)*10^2,3)</f>
        <v/>
      </c>
      <c r="S25" s="671">
        <f>ROUNDDOWN((1/30)*S21*S23*(S24*100/30)^(-3/4)*10^2,3)</f>
        <v/>
      </c>
      <c r="T25" s="671">
        <f>ROUNDDOWN((1/30)*T21*T23*(T24*100/30)^(-3/4)*10^2,3)</f>
        <v/>
      </c>
      <c r="U25" s="671">
        <f>ROUNDDOWN((1/30)*U21*U23*(U24*100/30)^(-3/4)*10^2,3)</f>
        <v/>
      </c>
      <c r="V25" s="671">
        <f>ROUNDDOWN((1/30)*V21*V23*(V24*100/30)^(-3/4)*10^2,3)</f>
        <v/>
      </c>
      <c r="W25" s="671">
        <f>ROUNDDOWN((1/30)*W21*W23*(W24*100/30)^(-3/4)*10^2,3)</f>
        <v/>
      </c>
      <c r="X25" s="671">
        <f>ROUNDDOWN((1/30)*X21*X23*(X24*100/30)^(-3/4)*10^2,3)</f>
        <v/>
      </c>
      <c r="Y25" s="671">
        <f>ROUNDDOWN((1/30)*Y21*Y23*(Y24*100/30)^(-3/4)*10^2,3)</f>
        <v/>
      </c>
      <c r="Z25" s="671">
        <f>ROUNDDOWN((1/30)*Z21*Z23*(Z24*100/30)^(-3/4)*10^2,3)</f>
        <v/>
      </c>
      <c r="AA25" s="671">
        <f>ROUNDDOWN((1/30)*AA21*AA23*(AA24*100/30)^(-3/4)*10^2,3)</f>
        <v/>
      </c>
      <c r="AB25" s="671">
        <f>ROUNDDOWN((1/30)*AB21*AB23*(AB24*100/30)^(-3/4)*10^2,3)</f>
        <v/>
      </c>
      <c r="AC25" s="671">
        <f>ROUNDDOWN((1/30)*AC21*AC23*(AC24*100/30)^(-3/4)*10^2,3)</f>
        <v/>
      </c>
      <c r="AD25" s="671">
        <f>ROUNDDOWN((1/30)*AD21*AD23*(AD24*100/30)^(-3/4)*10^2,3)</f>
        <v/>
      </c>
      <c r="AE25" s="671">
        <f>ROUNDDOWN((1/30)*AE21*AE23*(AE24*100/30)^(-3/4)*10^2,3)</f>
        <v/>
      </c>
      <c r="AF25" s="671">
        <f>ROUNDDOWN((1/30)*AF21*AF23*(AF24*100/30)^(-3/4)*10^2,3)</f>
        <v/>
      </c>
      <c r="AG25" s="671">
        <f>ROUNDDOWN((1/30)*AG21*AG23*(AG24*100/30)^(-3/4)*10^2,3)</f>
        <v/>
      </c>
      <c r="AH25" s="671">
        <f>ROUNDDOWN((1/30)*AH21*AH23*(AH24*100/30)^(-3/4)*10^2,3)</f>
        <v/>
      </c>
      <c r="AI25" s="671">
        <f>ROUNDDOWN((1/30)*AI21*AI23*(AI24*100/30)^(-3/4)*10^2,3)</f>
        <v/>
      </c>
      <c r="AJ25" s="671">
        <f>ROUNDDOWN((1/30)*AJ21*AJ23*(AJ24*100/30)^(-3/4)*10^2,3)</f>
        <v/>
      </c>
      <c r="AK25" s="671">
        <f>ROUNDDOWN((1/30)*AK21*AK23*(AK24*100/30)^(-3/4)*10^2,3)</f>
        <v/>
      </c>
      <c r="AL25" s="671">
        <f>ROUNDDOWN((1/30)*AL21*AL23*(AL24*100/30)^(-3/4)*10^2,3)</f>
        <v/>
      </c>
      <c r="AM25" s="671">
        <f>ROUNDDOWN((1/30)*AM21*AM23*(AM24*100/30)^(-3/4)*10^2,3)</f>
        <v/>
      </c>
      <c r="AN25" s="671">
        <f>ROUNDDOWN((1/30)*AN21*AN23*(AN24*100/30)^(-3/4)*10^2,3)</f>
        <v/>
      </c>
      <c r="AO25" s="671">
        <f>ROUNDDOWN((1/30)*AO21*AO23*(AO24*100/30)^(-3/4)*10^2,3)</f>
        <v/>
      </c>
      <c r="AP25" s="671">
        <f>ROUNDDOWN((1/30)*AP21*AP23*(AP24*100/30)^(-3/4)*10^2,3)</f>
        <v/>
      </c>
      <c r="AQ25" s="671">
        <f>ROUNDDOWN((1/30)*AQ21*AQ23*(AQ24*100/30)^(-3/4)*10^2,3)</f>
        <v/>
      </c>
    </row>
    <row r="26" ht="12.95" customHeight="1" s="160">
      <c r="B26" s="497" t="inlineStr">
        <is>
          <t>群杭効果を考慮した
地盤反力係数</t>
        </is>
      </c>
      <c r="C26" s="199" t="inlineStr">
        <is>
          <t>d</t>
        </is>
      </c>
      <c r="D26" s="200" t="inlineStr">
        <is>
          <t>[m]</t>
        </is>
      </c>
      <c r="E26" s="672" t="n">
        <v>1</v>
      </c>
      <c r="F26" s="673" t="n">
        <v>1</v>
      </c>
      <c r="G26" s="673" t="n">
        <v>1</v>
      </c>
      <c r="H26" s="673" t="n">
        <v>1</v>
      </c>
      <c r="I26" s="673" t="n">
        <v>1</v>
      </c>
      <c r="J26" s="673" t="n">
        <v>1</v>
      </c>
      <c r="K26" s="673" t="n">
        <v>1</v>
      </c>
      <c r="L26" s="673" t="n">
        <v>1</v>
      </c>
      <c r="M26" s="673" t="n">
        <v>1</v>
      </c>
      <c r="N26" s="673" t="n">
        <v>1</v>
      </c>
      <c r="O26" s="673" t="n">
        <v>1</v>
      </c>
      <c r="P26" s="673" t="n">
        <v>1</v>
      </c>
      <c r="Q26" s="673" t="n">
        <v>1</v>
      </c>
      <c r="R26" s="673" t="n">
        <v>1</v>
      </c>
      <c r="S26" s="673" t="n">
        <v>1</v>
      </c>
      <c r="T26" s="673" t="n">
        <v>1</v>
      </c>
      <c r="U26" s="673" t="n">
        <v>1</v>
      </c>
      <c r="V26" s="673" t="n">
        <v>1</v>
      </c>
      <c r="W26" s="673" t="n">
        <v>1</v>
      </c>
      <c r="X26" s="673" t="n">
        <v>1</v>
      </c>
      <c r="Y26" s="673" t="n">
        <v>1</v>
      </c>
      <c r="Z26" s="673" t="n">
        <v>1</v>
      </c>
      <c r="AA26" s="673" t="n">
        <v>1</v>
      </c>
      <c r="AB26" s="673" t="n">
        <v>1</v>
      </c>
      <c r="AC26" s="673" t="n">
        <v>1</v>
      </c>
      <c r="AD26" s="673" t="n">
        <v>1</v>
      </c>
      <c r="AE26" s="673" t="n">
        <v>1</v>
      </c>
      <c r="AF26" s="673" t="n">
        <v>1</v>
      </c>
      <c r="AG26" s="673" t="n">
        <v>1</v>
      </c>
      <c r="AH26" s="673" t="n">
        <v>1</v>
      </c>
      <c r="AI26" s="673" t="n">
        <v>1</v>
      </c>
      <c r="AJ26" s="673" t="n">
        <v>1</v>
      </c>
      <c r="AK26" s="673" t="n">
        <v>1</v>
      </c>
      <c r="AL26" s="673" t="n">
        <v>1</v>
      </c>
      <c r="AM26" s="673" t="n">
        <v>1</v>
      </c>
      <c r="AN26" s="673" t="n">
        <v>1</v>
      </c>
      <c r="AO26" s="673" t="n">
        <v>1</v>
      </c>
      <c r="AP26" s="673" t="n">
        <v>1</v>
      </c>
      <c r="AQ26" s="673" t="n">
        <v>1</v>
      </c>
    </row>
    <row r="27" ht="12.95" customHeight="1" s="160">
      <c r="B27" s="473" t="n"/>
      <c r="C27" s="201" t="inlineStr">
        <is>
          <t>b</t>
        </is>
      </c>
      <c r="D27" s="202" t="inlineStr">
        <is>
          <t>[m]</t>
        </is>
      </c>
      <c r="E27" s="674" t="n">
        <v>1</v>
      </c>
      <c r="F27" s="675" t="n">
        <v>1</v>
      </c>
      <c r="G27" s="675" t="n">
        <v>1</v>
      </c>
      <c r="H27" s="675" t="n">
        <v>1</v>
      </c>
      <c r="I27" s="675" t="n">
        <v>1</v>
      </c>
      <c r="J27" s="675" t="n">
        <v>1</v>
      </c>
      <c r="K27" s="675" t="n">
        <v>1</v>
      </c>
      <c r="L27" s="675" t="n">
        <v>1</v>
      </c>
      <c r="M27" s="675" t="n">
        <v>1</v>
      </c>
      <c r="N27" s="675" t="n">
        <v>1</v>
      </c>
      <c r="O27" s="675" t="n">
        <v>1</v>
      </c>
      <c r="P27" s="675" t="n">
        <v>1</v>
      </c>
      <c r="Q27" s="675" t="n">
        <v>1</v>
      </c>
      <c r="R27" s="675" t="n">
        <v>1</v>
      </c>
      <c r="S27" s="675" t="n">
        <v>1</v>
      </c>
      <c r="T27" s="675" t="n">
        <v>1</v>
      </c>
      <c r="U27" s="675" t="n">
        <v>1</v>
      </c>
      <c r="V27" s="675" t="n">
        <v>1</v>
      </c>
      <c r="W27" s="675" t="n">
        <v>1</v>
      </c>
      <c r="X27" s="675" t="n">
        <v>1</v>
      </c>
      <c r="Y27" s="675" t="n">
        <v>1</v>
      </c>
      <c r="Z27" s="675" t="n">
        <v>1</v>
      </c>
      <c r="AA27" s="675" t="n">
        <v>1</v>
      </c>
      <c r="AB27" s="675" t="n">
        <v>1</v>
      </c>
      <c r="AC27" s="675" t="n">
        <v>1</v>
      </c>
      <c r="AD27" s="675" t="n">
        <v>1</v>
      </c>
      <c r="AE27" s="675" t="n">
        <v>1</v>
      </c>
      <c r="AF27" s="675" t="n">
        <v>1</v>
      </c>
      <c r="AG27" s="675" t="n">
        <v>1</v>
      </c>
      <c r="AH27" s="675" t="n">
        <v>1</v>
      </c>
      <c r="AI27" s="675" t="n">
        <v>1</v>
      </c>
      <c r="AJ27" s="675" t="n">
        <v>1</v>
      </c>
      <c r="AK27" s="675" t="n">
        <v>1</v>
      </c>
      <c r="AL27" s="675" t="n">
        <v>1</v>
      </c>
      <c r="AM27" s="675" t="n">
        <v>1</v>
      </c>
      <c r="AN27" s="675" t="n">
        <v>1</v>
      </c>
      <c r="AO27" s="675" t="n">
        <v>1</v>
      </c>
      <c r="AP27" s="675" t="n">
        <v>1</v>
      </c>
      <c r="AQ27" s="675" t="n">
        <v>1</v>
      </c>
    </row>
    <row r="28" ht="12.95" customHeight="1" s="160">
      <c r="B28" s="473" t="n"/>
      <c r="C28" s="201" t="inlineStr">
        <is>
          <t>R</t>
        </is>
      </c>
      <c r="D28" s="202" t="n"/>
      <c r="E28" s="668">
        <f>E26/E27</f>
        <v/>
      </c>
      <c r="F28" s="669">
        <f>F26/F27</f>
        <v/>
      </c>
      <c r="G28" s="669">
        <f>G26/G27</f>
        <v/>
      </c>
      <c r="H28" s="669">
        <f>H26/H27</f>
        <v/>
      </c>
      <c r="I28" s="669">
        <f>I26/I27</f>
        <v/>
      </c>
      <c r="J28" s="669">
        <f>J26/J27</f>
        <v/>
      </c>
      <c r="K28" s="669">
        <f>K26/K27</f>
        <v/>
      </c>
      <c r="L28" s="669">
        <f>L26/L27</f>
        <v/>
      </c>
      <c r="M28" s="669">
        <f>M26/M27</f>
        <v/>
      </c>
      <c r="N28" s="669">
        <f>N26/N27</f>
        <v/>
      </c>
      <c r="O28" s="669">
        <f>O26/O27</f>
        <v/>
      </c>
      <c r="P28" s="669">
        <f>P26/P27</f>
        <v/>
      </c>
      <c r="Q28" s="669">
        <f>Q26/Q27</f>
        <v/>
      </c>
      <c r="R28" s="669">
        <f>R26/R27</f>
        <v/>
      </c>
      <c r="S28" s="669">
        <f>S26/S27</f>
        <v/>
      </c>
      <c r="T28" s="669">
        <f>T26/T27</f>
        <v/>
      </c>
      <c r="U28" s="669">
        <f>U26/U27</f>
        <v/>
      </c>
      <c r="V28" s="669">
        <f>V26/V27</f>
        <v/>
      </c>
      <c r="W28" s="669">
        <f>W26/W27</f>
        <v/>
      </c>
      <c r="X28" s="669">
        <f>X26/X27</f>
        <v/>
      </c>
      <c r="Y28" s="669">
        <f>Y26/Y27</f>
        <v/>
      </c>
      <c r="Z28" s="669">
        <f>Z26/Z27</f>
        <v/>
      </c>
      <c r="AA28" s="669">
        <f>AA26/AA27</f>
        <v/>
      </c>
      <c r="AB28" s="669">
        <f>AB26/AB27</f>
        <v/>
      </c>
      <c r="AC28" s="669">
        <f>AC26/AC27</f>
        <v/>
      </c>
      <c r="AD28" s="669">
        <f>AD26/AD27</f>
        <v/>
      </c>
      <c r="AE28" s="669">
        <f>AE26/AE27</f>
        <v/>
      </c>
      <c r="AF28" s="669">
        <f>AF26/AF27</f>
        <v/>
      </c>
      <c r="AG28" s="669">
        <f>AG26/AG27</f>
        <v/>
      </c>
      <c r="AH28" s="669">
        <f>AH26/AH27</f>
        <v/>
      </c>
      <c r="AI28" s="669">
        <f>AI26/AI27</f>
        <v/>
      </c>
      <c r="AJ28" s="669">
        <f>AJ26/AJ27</f>
        <v/>
      </c>
      <c r="AK28" s="669">
        <f>AK26/AK27</f>
        <v/>
      </c>
      <c r="AL28" s="669">
        <f>AL26/AL27</f>
        <v/>
      </c>
      <c r="AM28" s="669">
        <f>AM26/AM27</f>
        <v/>
      </c>
      <c r="AN28" s="669">
        <f>AN26/AN27</f>
        <v/>
      </c>
      <c r="AO28" s="669">
        <f>AO26/AO27</f>
        <v/>
      </c>
      <c r="AP28" s="669">
        <f>AP26/AP27</f>
        <v/>
      </c>
      <c r="AQ28" s="669">
        <f>AQ26/AQ27</f>
        <v/>
      </c>
    </row>
    <row r="29" ht="12.95" customHeight="1" s="160">
      <c r="B29" s="473" t="n"/>
      <c r="C29" s="201" t="inlineStr">
        <is>
          <t>μ1'</t>
        </is>
      </c>
      <c r="D29" s="202" t="n"/>
      <c r="E29" s="668">
        <f>ROUNDDOWN((1-0.2*(3-E28)),1)</f>
        <v/>
      </c>
      <c r="F29" s="669">
        <f>ROUNDDOWN((1-0.2*(3-F28)),1)</f>
        <v/>
      </c>
      <c r="G29" s="669">
        <f>ROUNDDOWN((1-0.2*(3-G28)),1)</f>
        <v/>
      </c>
      <c r="H29" s="669">
        <f>ROUNDDOWN((1-0.2*(3-H28)),1)</f>
        <v/>
      </c>
      <c r="I29" s="669">
        <f>ROUNDDOWN((1-0.2*(3-I28)),1)</f>
        <v/>
      </c>
      <c r="J29" s="669">
        <f>ROUNDDOWN((1-0.2*(3-J28)),1)</f>
        <v/>
      </c>
      <c r="K29" s="669">
        <f>ROUNDDOWN((1-0.2*(3-K28)),1)</f>
        <v/>
      </c>
      <c r="L29" s="669">
        <f>ROUNDDOWN((1-0.2*(3-L28)),1)</f>
        <v/>
      </c>
      <c r="M29" s="669">
        <f>ROUNDDOWN((1-0.2*(3-M28)),1)</f>
        <v/>
      </c>
      <c r="N29" s="669">
        <f>ROUNDDOWN((1-0.2*(3-N28)),1)</f>
        <v/>
      </c>
      <c r="O29" s="669">
        <f>ROUNDDOWN((1-0.2*(3-O28)),1)</f>
        <v/>
      </c>
      <c r="P29" s="669">
        <f>ROUNDDOWN((1-0.2*(3-P28)),1)</f>
        <v/>
      </c>
      <c r="Q29" s="669">
        <f>ROUNDDOWN((1-0.2*(3-Q28)),1)</f>
        <v/>
      </c>
      <c r="R29" s="669">
        <f>ROUNDDOWN((1-0.2*(3-R28)),1)</f>
        <v/>
      </c>
      <c r="S29" s="669">
        <f>ROUNDDOWN((1-0.2*(3-S28)),1)</f>
        <v/>
      </c>
      <c r="T29" s="669">
        <f>ROUNDDOWN((1-0.2*(3-T28)),1)</f>
        <v/>
      </c>
      <c r="U29" s="669">
        <f>ROUNDDOWN((1-0.2*(3-U28)),1)</f>
        <v/>
      </c>
      <c r="V29" s="669">
        <f>ROUNDDOWN((1-0.2*(3-V28)),1)</f>
        <v/>
      </c>
      <c r="W29" s="669">
        <f>ROUNDDOWN((1-0.2*(3-W28)),1)</f>
        <v/>
      </c>
      <c r="X29" s="669">
        <f>ROUNDDOWN((1-0.2*(3-X28)),1)</f>
        <v/>
      </c>
      <c r="Y29" s="669">
        <f>ROUNDDOWN((1-0.2*(3-Y28)),1)</f>
        <v/>
      </c>
      <c r="Z29" s="669">
        <f>ROUNDDOWN((1-0.2*(3-Z28)),1)</f>
        <v/>
      </c>
      <c r="AA29" s="669">
        <f>ROUNDDOWN((1-0.2*(3-AA28)),1)</f>
        <v/>
      </c>
      <c r="AB29" s="669">
        <f>ROUNDDOWN((1-0.2*(3-AB28)),1)</f>
        <v/>
      </c>
      <c r="AC29" s="669">
        <f>ROUNDDOWN((1-0.2*(3-AC28)),1)</f>
        <v/>
      </c>
      <c r="AD29" s="669">
        <f>ROUNDDOWN((1-0.2*(3-AD28)),1)</f>
        <v/>
      </c>
      <c r="AE29" s="669">
        <f>ROUNDDOWN((1-0.2*(3-AE28)),1)</f>
        <v/>
      </c>
      <c r="AF29" s="669">
        <f>ROUNDDOWN((1-0.2*(3-AF28)),1)</f>
        <v/>
      </c>
      <c r="AG29" s="669">
        <f>ROUNDDOWN((1-0.2*(3-AG28)),1)</f>
        <v/>
      </c>
      <c r="AH29" s="669">
        <f>ROUNDDOWN((1-0.2*(3-AH28)),1)</f>
        <v/>
      </c>
      <c r="AI29" s="669">
        <f>ROUNDDOWN((1-0.2*(3-AI28)),1)</f>
        <v/>
      </c>
      <c r="AJ29" s="669">
        <f>ROUNDDOWN((1-0.2*(3-AJ28)),1)</f>
        <v/>
      </c>
      <c r="AK29" s="669">
        <f>ROUNDDOWN((1-0.2*(3-AK28)),1)</f>
        <v/>
      </c>
      <c r="AL29" s="669">
        <f>ROUNDDOWN((1-0.2*(3-AL28)),1)</f>
        <v/>
      </c>
      <c r="AM29" s="669">
        <f>ROUNDDOWN((1-0.2*(3-AM28)),1)</f>
        <v/>
      </c>
      <c r="AN29" s="669">
        <f>ROUNDDOWN((1-0.2*(3-AN28)),1)</f>
        <v/>
      </c>
      <c r="AO29" s="669">
        <f>ROUNDDOWN((1-0.2*(3-AO28)),1)</f>
        <v/>
      </c>
      <c r="AP29" s="669">
        <f>ROUNDDOWN((1-0.2*(3-AP28)),1)</f>
        <v/>
      </c>
      <c r="AQ29" s="669">
        <f>ROUNDDOWN((1-0.2*(3-AQ28)),1)</f>
        <v/>
      </c>
    </row>
    <row r="30" ht="12.95" customHeight="1" s="160">
      <c r="B30" s="473" t="n"/>
      <c r="C30" s="201" t="inlineStr">
        <is>
          <t>B</t>
        </is>
      </c>
      <c r="D30" s="202" t="inlineStr">
        <is>
          <t>[m]</t>
        </is>
      </c>
      <c r="E30" s="668">
        <f>E11</f>
        <v/>
      </c>
      <c r="F30" s="669">
        <f>F11</f>
        <v/>
      </c>
      <c r="G30" s="669">
        <f>G11</f>
        <v/>
      </c>
      <c r="H30" s="669">
        <f>H11</f>
        <v/>
      </c>
      <c r="I30" s="669">
        <f>I11</f>
        <v/>
      </c>
      <c r="J30" s="669">
        <f>J11</f>
        <v/>
      </c>
      <c r="K30" s="669">
        <f>K11</f>
        <v/>
      </c>
      <c r="L30" s="669">
        <f>L11</f>
        <v/>
      </c>
      <c r="M30" s="669">
        <f>M11</f>
        <v/>
      </c>
      <c r="N30" s="669">
        <f>N11</f>
        <v/>
      </c>
      <c r="O30" s="669">
        <f>O11</f>
        <v/>
      </c>
      <c r="P30" s="669">
        <f>P11</f>
        <v/>
      </c>
      <c r="Q30" s="669">
        <f>Q11</f>
        <v/>
      </c>
      <c r="R30" s="669">
        <f>R11</f>
        <v/>
      </c>
      <c r="S30" s="669">
        <f>S11</f>
        <v/>
      </c>
      <c r="T30" s="669">
        <f>T11</f>
        <v/>
      </c>
      <c r="U30" s="669">
        <f>U11</f>
        <v/>
      </c>
      <c r="V30" s="669">
        <f>V11</f>
        <v/>
      </c>
      <c r="W30" s="669">
        <f>W11</f>
        <v/>
      </c>
      <c r="X30" s="669">
        <f>X11</f>
        <v/>
      </c>
      <c r="Y30" s="669">
        <f>Y11</f>
        <v/>
      </c>
      <c r="Z30" s="669">
        <f>Z11</f>
        <v/>
      </c>
      <c r="AA30" s="669">
        <f>AA11</f>
        <v/>
      </c>
      <c r="AB30" s="669">
        <f>AB11</f>
        <v/>
      </c>
      <c r="AC30" s="669">
        <f>AC11</f>
        <v/>
      </c>
      <c r="AD30" s="669">
        <f>AD11</f>
        <v/>
      </c>
      <c r="AE30" s="669">
        <f>AE11</f>
        <v/>
      </c>
      <c r="AF30" s="669">
        <f>AF11</f>
        <v/>
      </c>
      <c r="AG30" s="669">
        <f>AG11</f>
        <v/>
      </c>
      <c r="AH30" s="669">
        <f>AH11</f>
        <v/>
      </c>
      <c r="AI30" s="669">
        <f>AI11</f>
        <v/>
      </c>
      <c r="AJ30" s="669">
        <f>AJ11</f>
        <v/>
      </c>
      <c r="AK30" s="669">
        <f>AK11</f>
        <v/>
      </c>
      <c r="AL30" s="669">
        <f>AL11</f>
        <v/>
      </c>
      <c r="AM30" s="669">
        <f>AM11</f>
        <v/>
      </c>
      <c r="AN30" s="669">
        <f>AN11</f>
        <v/>
      </c>
      <c r="AO30" s="669">
        <f>AO11</f>
        <v/>
      </c>
      <c r="AP30" s="669">
        <f>AP11</f>
        <v/>
      </c>
      <c r="AQ30" s="669">
        <f>AQ11</f>
        <v/>
      </c>
    </row>
    <row r="31" ht="12.95" customHeight="1" s="160">
      <c r="B31" s="473" t="n"/>
      <c r="C31" s="201" t="inlineStr">
        <is>
          <t>kh''</t>
        </is>
      </c>
      <c r="D31" s="202" t="n"/>
      <c r="E31" s="676">
        <f>ROUNDDOWN((1/30)*E21*E23*(E30*100/30)^(-3/4)*10^2,2)</f>
        <v/>
      </c>
      <c r="F31" s="677">
        <f>ROUNDDOWN((1/30)*F21*F23*(F30*100/30)^(-3/4)*10^2,2)</f>
        <v/>
      </c>
      <c r="G31" s="677">
        <f>ROUNDDOWN((1/30)*G21*G23*(G30*100/30)^(-3/4)*10^2,2)</f>
        <v/>
      </c>
      <c r="H31" s="677">
        <f>ROUNDDOWN((1/30)*H21*H23*(H30*100/30)^(-3/4)*10^2,2)</f>
        <v/>
      </c>
      <c r="I31" s="677">
        <f>ROUNDDOWN((1/30)*I21*I23*(I30*100/30)^(-3/4)*10^2,2)</f>
        <v/>
      </c>
      <c r="J31" s="677">
        <f>ROUNDDOWN((1/30)*J21*J23*(J30*100/30)^(-3/4)*10^2,2)</f>
        <v/>
      </c>
      <c r="K31" s="677">
        <f>ROUNDDOWN((1/30)*K21*K23*(K30*100/30)^(-3/4)*10^2,2)</f>
        <v/>
      </c>
      <c r="L31" s="677">
        <f>ROUNDDOWN((1/30)*L21*L23*(L30*100/30)^(-3/4)*10^2,2)</f>
        <v/>
      </c>
      <c r="M31" s="677">
        <f>ROUNDDOWN((1/30)*M21*M23*(M30*100/30)^(-3/4)*10^2,2)</f>
        <v/>
      </c>
      <c r="N31" s="677">
        <f>ROUNDDOWN((1/30)*N21*N23*(N30*100/30)^(-3/4)*10^2,2)</f>
        <v/>
      </c>
      <c r="O31" s="677">
        <f>ROUNDDOWN((1/30)*O21*O23*(O30*100/30)^(-3/4)*10^2,2)</f>
        <v/>
      </c>
      <c r="P31" s="677">
        <f>ROUNDDOWN((1/30)*P21*P23*(P30*100/30)^(-3/4)*10^2,2)</f>
        <v/>
      </c>
      <c r="Q31" s="677">
        <f>ROUNDDOWN((1/30)*Q21*Q23*(Q30*100/30)^(-3/4)*10^2,2)</f>
        <v/>
      </c>
      <c r="R31" s="677">
        <f>ROUNDDOWN((1/30)*R21*R23*(R30*100/30)^(-3/4)*10^2,2)</f>
        <v/>
      </c>
      <c r="S31" s="677">
        <f>ROUNDDOWN((1/30)*S21*S23*(S30*100/30)^(-3/4)*10^2,2)</f>
        <v/>
      </c>
      <c r="T31" s="677">
        <f>ROUNDDOWN((1/30)*T21*T23*(T30*100/30)^(-3/4)*10^2,2)</f>
        <v/>
      </c>
      <c r="U31" s="677">
        <f>ROUNDDOWN((1/30)*U21*U23*(U30*100/30)^(-3/4)*10^2,2)</f>
        <v/>
      </c>
      <c r="V31" s="677">
        <f>ROUNDDOWN((1/30)*V21*V23*(V30*100/30)^(-3/4)*10^2,2)</f>
        <v/>
      </c>
      <c r="W31" s="677">
        <f>ROUNDDOWN((1/30)*W21*W23*(W30*100/30)^(-3/4)*10^2,2)</f>
        <v/>
      </c>
      <c r="X31" s="677">
        <f>ROUNDDOWN((1/30)*X21*X23*(X30*100/30)^(-3/4)*10^2,2)</f>
        <v/>
      </c>
      <c r="Y31" s="677">
        <f>ROUNDDOWN((1/30)*Y21*Y23*(Y30*100/30)^(-3/4)*10^2,2)</f>
        <v/>
      </c>
      <c r="Z31" s="677">
        <f>ROUNDDOWN((1/30)*Z21*Z23*(Z30*100/30)^(-3/4)*10^2,2)</f>
        <v/>
      </c>
      <c r="AA31" s="677">
        <f>ROUNDDOWN((1/30)*AA21*AA23*(AA30*100/30)^(-3/4)*10^2,2)</f>
        <v/>
      </c>
      <c r="AB31" s="677">
        <f>ROUNDDOWN((1/30)*AB21*AB23*(AB30*100/30)^(-3/4)*10^2,2)</f>
        <v/>
      </c>
      <c r="AC31" s="677">
        <f>ROUNDDOWN((1/30)*AC21*AC23*(AC30*100/30)^(-3/4)*10^2,2)</f>
        <v/>
      </c>
      <c r="AD31" s="677">
        <f>ROUNDDOWN((1/30)*AD21*AD23*(AD30*100/30)^(-3/4)*10^2,2)</f>
        <v/>
      </c>
      <c r="AE31" s="677">
        <f>ROUNDDOWN((1/30)*AE21*AE23*(AE30*100/30)^(-3/4)*10^2,2)</f>
        <v/>
      </c>
      <c r="AF31" s="677">
        <f>ROUNDDOWN((1/30)*AF21*AF23*(AF30*100/30)^(-3/4)*10^2,2)</f>
        <v/>
      </c>
      <c r="AG31" s="677">
        <f>ROUNDDOWN((1/30)*AG21*AG23*(AG30*100/30)^(-3/4)*10^2,2)</f>
        <v/>
      </c>
      <c r="AH31" s="677">
        <f>ROUNDDOWN((1/30)*AH21*AH23*(AH30*100/30)^(-3/4)*10^2,2)</f>
        <v/>
      </c>
      <c r="AI31" s="677">
        <f>ROUNDDOWN((1/30)*AI21*AI23*(AI30*100/30)^(-3/4)*10^2,2)</f>
        <v/>
      </c>
      <c r="AJ31" s="677">
        <f>ROUNDDOWN((1/30)*AJ21*AJ23*(AJ30*100/30)^(-3/4)*10^2,2)</f>
        <v/>
      </c>
      <c r="AK31" s="677">
        <f>ROUNDDOWN((1/30)*AK21*AK23*(AK30*100/30)^(-3/4)*10^2,2)</f>
        <v/>
      </c>
      <c r="AL31" s="677">
        <f>ROUNDDOWN((1/30)*AL21*AL23*(AL30*100/30)^(-3/4)*10^2,2)</f>
        <v/>
      </c>
      <c r="AM31" s="677">
        <f>ROUNDDOWN((1/30)*AM21*AM23*(AM30*100/30)^(-3/4)*10^2,2)</f>
        <v/>
      </c>
      <c r="AN31" s="677">
        <f>ROUNDDOWN((1/30)*AN21*AN23*(AN30*100/30)^(-3/4)*10^2,2)</f>
        <v/>
      </c>
      <c r="AO31" s="677">
        <f>ROUNDDOWN((1/30)*AO21*AO23*(AO30*100/30)^(-3/4)*10^2,2)</f>
        <v/>
      </c>
      <c r="AP31" s="677">
        <f>ROUNDDOWN((1/30)*AP21*AP23*(AP30*100/30)^(-3/4)*10^2,2)</f>
        <v/>
      </c>
      <c r="AQ31" s="677">
        <f>ROUNDDOWN((1/30)*AQ21*AQ23*(AQ30*100/30)^(-3/4)*10^2,2)</f>
        <v/>
      </c>
    </row>
    <row r="32" ht="12.95" customHeight="1" s="160">
      <c r="B32" s="473" t="n"/>
      <c r="C32" s="201" t="inlineStr">
        <is>
          <t>μ1''</t>
        </is>
      </c>
      <c r="D32" s="202" t="n"/>
      <c r="E32" s="676">
        <f>ROUNDDOWN(E31/E25,2)</f>
        <v/>
      </c>
      <c r="F32" s="677">
        <f>ROUNDDOWN(F31/F25,2)</f>
        <v/>
      </c>
      <c r="G32" s="677">
        <f>ROUNDDOWN(G31/G25,2)</f>
        <v/>
      </c>
      <c r="H32" s="677">
        <f>ROUNDDOWN(H31/H25,2)</f>
        <v/>
      </c>
      <c r="I32" s="677">
        <f>ROUNDDOWN(I31/I25,2)</f>
        <v/>
      </c>
      <c r="J32" s="677">
        <f>ROUNDDOWN(J31/J25,2)</f>
        <v/>
      </c>
      <c r="K32" s="677">
        <f>ROUNDDOWN(K31/K25,2)</f>
        <v/>
      </c>
      <c r="L32" s="677">
        <f>ROUNDDOWN(L31/L25,2)</f>
        <v/>
      </c>
      <c r="M32" s="677">
        <f>ROUNDDOWN(M31/M25,2)</f>
        <v/>
      </c>
      <c r="N32" s="677">
        <f>ROUNDDOWN(N31/N25,2)</f>
        <v/>
      </c>
      <c r="O32" s="677">
        <f>ROUNDDOWN(O31/O25,2)</f>
        <v/>
      </c>
      <c r="P32" s="677">
        <f>ROUNDDOWN(P31/P25,2)</f>
        <v/>
      </c>
      <c r="Q32" s="677">
        <f>ROUNDDOWN(Q31/Q25,2)</f>
        <v/>
      </c>
      <c r="R32" s="677">
        <f>ROUNDDOWN(R31/R25,2)</f>
        <v/>
      </c>
      <c r="S32" s="677">
        <f>ROUNDDOWN(S31/S25,2)</f>
        <v/>
      </c>
      <c r="T32" s="677">
        <f>ROUNDDOWN(T31/T25,2)</f>
        <v/>
      </c>
      <c r="U32" s="677">
        <f>ROUNDDOWN(U31/U25,2)</f>
        <v/>
      </c>
      <c r="V32" s="677">
        <f>ROUNDDOWN(V31/V25,2)</f>
        <v/>
      </c>
      <c r="W32" s="677">
        <f>ROUNDDOWN(W31/W25,2)</f>
        <v/>
      </c>
      <c r="X32" s="677">
        <f>ROUNDDOWN(X31/X25,2)</f>
        <v/>
      </c>
      <c r="Y32" s="677">
        <f>ROUNDDOWN(Y31/Y25,2)</f>
        <v/>
      </c>
      <c r="Z32" s="677">
        <f>ROUNDDOWN(Z31/Z25,2)</f>
        <v/>
      </c>
      <c r="AA32" s="677">
        <f>ROUNDDOWN(AA31/AA25,2)</f>
        <v/>
      </c>
      <c r="AB32" s="677">
        <f>ROUNDDOWN(AB31/AB25,2)</f>
        <v/>
      </c>
      <c r="AC32" s="677">
        <f>ROUNDDOWN(AC31/AC25,2)</f>
        <v/>
      </c>
      <c r="AD32" s="677">
        <f>ROUNDDOWN(AD31/AD25,2)</f>
        <v/>
      </c>
      <c r="AE32" s="677">
        <f>ROUNDDOWN(AE31/AE25,2)</f>
        <v/>
      </c>
      <c r="AF32" s="677">
        <f>ROUNDDOWN(AF31/AF25,2)</f>
        <v/>
      </c>
      <c r="AG32" s="677">
        <f>ROUNDDOWN(AG31/AG25,2)</f>
        <v/>
      </c>
      <c r="AH32" s="677">
        <f>ROUNDDOWN(AH31/AH25,2)</f>
        <v/>
      </c>
      <c r="AI32" s="677">
        <f>ROUNDDOWN(AI31/AI25,2)</f>
        <v/>
      </c>
      <c r="AJ32" s="677">
        <f>ROUNDDOWN(AJ31/AJ25,2)</f>
        <v/>
      </c>
      <c r="AK32" s="677">
        <f>ROUNDDOWN(AK31/AK25,2)</f>
        <v/>
      </c>
      <c r="AL32" s="677">
        <f>ROUNDDOWN(AL31/AL25,2)</f>
        <v/>
      </c>
      <c r="AM32" s="677">
        <f>ROUNDDOWN(AM31/AM25,2)</f>
        <v/>
      </c>
      <c r="AN32" s="677">
        <f>ROUNDDOWN(AN31/AN25,2)</f>
        <v/>
      </c>
      <c r="AO32" s="677">
        <f>ROUNDDOWN(AO31/AO25,2)</f>
        <v/>
      </c>
      <c r="AP32" s="677">
        <f>ROUNDDOWN(AP31/AP25,2)</f>
        <v/>
      </c>
      <c r="AQ32" s="677">
        <f>ROUNDDOWN(AQ31/AQ25,2)</f>
        <v/>
      </c>
    </row>
    <row r="33" ht="12.95" customHeight="1" s="160">
      <c r="B33" s="473" t="n"/>
      <c r="C33" s="201" t="inlineStr">
        <is>
          <t>μ1</t>
        </is>
      </c>
      <c r="D33" s="202" t="n"/>
      <c r="E33" s="668">
        <f>MAX(E29,E32)</f>
        <v/>
      </c>
      <c r="F33" s="669">
        <f>MAX(F29,F32)</f>
        <v/>
      </c>
      <c r="G33" s="669">
        <f>MAX(G29,G32)</f>
        <v/>
      </c>
      <c r="H33" s="669">
        <f>MAX(H29,H32)</f>
        <v/>
      </c>
      <c r="I33" s="669">
        <f>MAX(I29,I32)</f>
        <v/>
      </c>
      <c r="J33" s="669">
        <f>MAX(J29,J32)</f>
        <v/>
      </c>
      <c r="K33" s="669">
        <f>MAX(K29,K32)</f>
        <v/>
      </c>
      <c r="L33" s="669">
        <f>MAX(L29,L32)</f>
        <v/>
      </c>
      <c r="M33" s="669">
        <f>MAX(M29,M32)</f>
        <v/>
      </c>
      <c r="N33" s="669">
        <f>MAX(N29,N32)</f>
        <v/>
      </c>
      <c r="O33" s="669">
        <f>MAX(O29,O32)</f>
        <v/>
      </c>
      <c r="P33" s="669">
        <f>MAX(P29,P32)</f>
        <v/>
      </c>
      <c r="Q33" s="669">
        <f>MAX(Q29,Q32)</f>
        <v/>
      </c>
      <c r="R33" s="669">
        <f>MAX(R29,R32)</f>
        <v/>
      </c>
      <c r="S33" s="669">
        <f>MAX(S29,S32)</f>
        <v/>
      </c>
      <c r="T33" s="669">
        <f>MAX(T29,T32)</f>
        <v/>
      </c>
      <c r="U33" s="669">
        <f>MAX(U29,U32)</f>
        <v/>
      </c>
      <c r="V33" s="669">
        <f>MAX(V29,V32)</f>
        <v/>
      </c>
      <c r="W33" s="669">
        <f>MAX(W29,W32)</f>
        <v/>
      </c>
      <c r="X33" s="669">
        <f>MAX(X29,X32)</f>
        <v/>
      </c>
      <c r="Y33" s="669">
        <f>MAX(Y29,Y32)</f>
        <v/>
      </c>
      <c r="Z33" s="669">
        <f>MAX(Z29,Z32)</f>
        <v/>
      </c>
      <c r="AA33" s="669">
        <f>MAX(AA29,AA32)</f>
        <v/>
      </c>
      <c r="AB33" s="669">
        <f>MAX(AB29,AB32)</f>
        <v/>
      </c>
      <c r="AC33" s="669">
        <f>MAX(AC29,AC32)</f>
        <v/>
      </c>
      <c r="AD33" s="669">
        <f>MAX(AD29,AD32)</f>
        <v/>
      </c>
      <c r="AE33" s="669">
        <f>MAX(AE29,AE32)</f>
        <v/>
      </c>
      <c r="AF33" s="669">
        <f>MAX(AF29,AF32)</f>
        <v/>
      </c>
      <c r="AG33" s="669">
        <f>MAX(AG29,AG32)</f>
        <v/>
      </c>
      <c r="AH33" s="669">
        <f>MAX(AH29,AH32)</f>
        <v/>
      </c>
      <c r="AI33" s="669">
        <f>MAX(AI29,AI32)</f>
        <v/>
      </c>
      <c r="AJ33" s="669">
        <f>MAX(AJ29,AJ32)</f>
        <v/>
      </c>
      <c r="AK33" s="669">
        <f>MAX(AK29,AK32)</f>
        <v/>
      </c>
      <c r="AL33" s="669">
        <f>MAX(AL29,AL32)</f>
        <v/>
      </c>
      <c r="AM33" s="669">
        <f>MAX(AM29,AM32)</f>
        <v/>
      </c>
      <c r="AN33" s="669">
        <f>MAX(AN29,AN32)</f>
        <v/>
      </c>
      <c r="AO33" s="669">
        <f>MAX(AO29,AO32)</f>
        <v/>
      </c>
      <c r="AP33" s="669">
        <f>MAX(AP29,AP32)</f>
        <v/>
      </c>
      <c r="AQ33" s="669">
        <f>MAX(AQ29,AQ32)</f>
        <v/>
      </c>
    </row>
    <row r="34" ht="12.95" customHeight="1" s="160">
      <c r="B34" s="473" t="n"/>
      <c r="C34" s="201" t="inlineStr">
        <is>
          <t>μ2</t>
        </is>
      </c>
      <c r="D34" s="202" t="n"/>
      <c r="E34" s="668">
        <f>(1-0.3*(3-E28))</f>
        <v/>
      </c>
      <c r="F34" s="669">
        <f>(1-0.3*(3-F28))</f>
        <v/>
      </c>
      <c r="G34" s="669">
        <f>(1-0.3*(3-G28))</f>
        <v/>
      </c>
      <c r="H34" s="669">
        <f>(1-0.3*(3-H28))</f>
        <v/>
      </c>
      <c r="I34" s="669">
        <f>(1-0.3*(3-I28))</f>
        <v/>
      </c>
      <c r="J34" s="669">
        <f>(1-0.3*(3-J28))</f>
        <v/>
      </c>
      <c r="K34" s="669">
        <f>(1-0.3*(3-K28))</f>
        <v/>
      </c>
      <c r="L34" s="669">
        <f>(1-0.3*(3-L28))</f>
        <v/>
      </c>
      <c r="M34" s="669">
        <f>(1-0.3*(3-M28))</f>
        <v/>
      </c>
      <c r="N34" s="669">
        <f>(1-0.3*(3-N28))</f>
        <v/>
      </c>
      <c r="O34" s="669">
        <f>(1-0.3*(3-O28))</f>
        <v/>
      </c>
      <c r="P34" s="669">
        <f>(1-0.3*(3-P28))</f>
        <v/>
      </c>
      <c r="Q34" s="669">
        <f>(1-0.3*(3-Q28))</f>
        <v/>
      </c>
      <c r="R34" s="669">
        <f>(1-0.3*(3-R28))</f>
        <v/>
      </c>
      <c r="S34" s="669">
        <f>(1-0.3*(3-S28))</f>
        <v/>
      </c>
      <c r="T34" s="669">
        <f>(1-0.3*(3-T28))</f>
        <v/>
      </c>
      <c r="U34" s="669">
        <f>(1-0.3*(3-U28))</f>
        <v/>
      </c>
      <c r="V34" s="669">
        <f>(1-0.3*(3-V28))</f>
        <v/>
      </c>
      <c r="W34" s="669">
        <f>(1-0.3*(3-W28))</f>
        <v/>
      </c>
      <c r="X34" s="669">
        <f>(1-0.3*(3-X28))</f>
        <v/>
      </c>
      <c r="Y34" s="669">
        <f>(1-0.3*(3-Y28))</f>
        <v/>
      </c>
      <c r="Z34" s="669">
        <f>(1-0.3*(3-Z28))</f>
        <v/>
      </c>
      <c r="AA34" s="669">
        <f>(1-0.3*(3-AA28))</f>
        <v/>
      </c>
      <c r="AB34" s="669">
        <f>(1-0.3*(3-AB28))</f>
        <v/>
      </c>
      <c r="AC34" s="669">
        <f>(1-0.3*(3-AC28))</f>
        <v/>
      </c>
      <c r="AD34" s="669">
        <f>(1-0.3*(3-AD28))</f>
        <v/>
      </c>
      <c r="AE34" s="669">
        <f>(1-0.3*(3-AE28))</f>
        <v/>
      </c>
      <c r="AF34" s="669">
        <f>(1-0.3*(3-AF28))</f>
        <v/>
      </c>
      <c r="AG34" s="669">
        <f>(1-0.3*(3-AG28))</f>
        <v/>
      </c>
      <c r="AH34" s="669">
        <f>(1-0.3*(3-AH28))</f>
        <v/>
      </c>
      <c r="AI34" s="669">
        <f>(1-0.3*(3-AI28))</f>
        <v/>
      </c>
      <c r="AJ34" s="669">
        <f>(1-0.3*(3-AJ28))</f>
        <v/>
      </c>
      <c r="AK34" s="669">
        <f>(1-0.3*(3-AK28))</f>
        <v/>
      </c>
      <c r="AL34" s="669">
        <f>(1-0.3*(3-AL28))</f>
        <v/>
      </c>
      <c r="AM34" s="669">
        <f>(1-0.3*(3-AM28))</f>
        <v/>
      </c>
      <c r="AN34" s="669">
        <f>(1-0.3*(3-AN28))</f>
        <v/>
      </c>
      <c r="AO34" s="669">
        <f>(1-0.3*(3-AO28))</f>
        <v/>
      </c>
      <c r="AP34" s="669">
        <f>(1-0.3*(3-AP28))</f>
        <v/>
      </c>
      <c r="AQ34" s="669">
        <f>(1-0.3*(3-AQ28))</f>
        <v/>
      </c>
    </row>
    <row r="35" ht="12.95" customHeight="1" s="160">
      <c r="B35" s="473" t="n"/>
      <c r="C35" s="201" t="inlineStr">
        <is>
          <t>μ</t>
        </is>
      </c>
      <c r="D35" s="202" t="n"/>
      <c r="E35" s="668">
        <f>E33*E34</f>
        <v/>
      </c>
      <c r="F35" s="669">
        <f>F33*F34</f>
        <v/>
      </c>
      <c r="G35" s="669">
        <f>G33*G34</f>
        <v/>
      </c>
      <c r="H35" s="669">
        <f>H33*H34</f>
        <v/>
      </c>
      <c r="I35" s="669">
        <f>I33*I34</f>
        <v/>
      </c>
      <c r="J35" s="669">
        <f>J33*J34</f>
        <v/>
      </c>
      <c r="K35" s="669">
        <f>K33*K34</f>
        <v/>
      </c>
      <c r="L35" s="669">
        <f>L33*L34</f>
        <v/>
      </c>
      <c r="M35" s="669">
        <f>M33*M34</f>
        <v/>
      </c>
      <c r="N35" s="669">
        <f>N33*N34</f>
        <v/>
      </c>
      <c r="O35" s="669">
        <f>O33*O34</f>
        <v/>
      </c>
      <c r="P35" s="669">
        <f>P33*P34</f>
        <v/>
      </c>
      <c r="Q35" s="669">
        <f>Q33*Q34</f>
        <v/>
      </c>
      <c r="R35" s="669">
        <f>R33*R34</f>
        <v/>
      </c>
      <c r="S35" s="669">
        <f>S33*S34</f>
        <v/>
      </c>
      <c r="T35" s="669">
        <f>T33*T34</f>
        <v/>
      </c>
      <c r="U35" s="669">
        <f>U33*U34</f>
        <v/>
      </c>
      <c r="V35" s="669">
        <f>V33*V34</f>
        <v/>
      </c>
      <c r="W35" s="669">
        <f>W33*W34</f>
        <v/>
      </c>
      <c r="X35" s="669">
        <f>X33*X34</f>
        <v/>
      </c>
      <c r="Y35" s="669">
        <f>Y33*Y34</f>
        <v/>
      </c>
      <c r="Z35" s="669">
        <f>Z33*Z34</f>
        <v/>
      </c>
      <c r="AA35" s="669">
        <f>AA33*AA34</f>
        <v/>
      </c>
      <c r="AB35" s="669">
        <f>AB33*AB34</f>
        <v/>
      </c>
      <c r="AC35" s="669">
        <f>AC33*AC34</f>
        <v/>
      </c>
      <c r="AD35" s="669">
        <f>AD33*AD34</f>
        <v/>
      </c>
      <c r="AE35" s="669">
        <f>AE33*AE34</f>
        <v/>
      </c>
      <c r="AF35" s="669">
        <f>AF33*AF34</f>
        <v/>
      </c>
      <c r="AG35" s="669">
        <f>AG33*AG34</f>
        <v/>
      </c>
      <c r="AH35" s="669">
        <f>AH33*AH34</f>
        <v/>
      </c>
      <c r="AI35" s="669">
        <f>AI33*AI34</f>
        <v/>
      </c>
      <c r="AJ35" s="669">
        <f>AJ33*AJ34</f>
        <v/>
      </c>
      <c r="AK35" s="669">
        <f>AK33*AK34</f>
        <v/>
      </c>
      <c r="AL35" s="669">
        <f>AL33*AL34</f>
        <v/>
      </c>
      <c r="AM35" s="669">
        <f>AM33*AM34</f>
        <v/>
      </c>
      <c r="AN35" s="669">
        <f>AN33*AN34</f>
        <v/>
      </c>
      <c r="AO35" s="669">
        <f>AO33*AO34</f>
        <v/>
      </c>
      <c r="AP35" s="669">
        <f>AP33*AP34</f>
        <v/>
      </c>
      <c r="AQ35" s="669">
        <f>AQ33*AQ34</f>
        <v/>
      </c>
    </row>
    <row r="36" ht="12.95" customHeight="1" s="160">
      <c r="B36" s="469" t="n"/>
      <c r="C36" s="204" t="inlineStr">
        <is>
          <t xml:space="preserve">k'h </t>
        </is>
      </c>
      <c r="D36" s="205" t="n"/>
      <c r="E36" s="670">
        <f>ROUNDDOWN(E35*E25,2)</f>
        <v/>
      </c>
      <c r="F36" s="671">
        <f>ROUNDDOWN(F35*F25,2)</f>
        <v/>
      </c>
      <c r="G36" s="671">
        <f>ROUNDDOWN(G35*G25,2)</f>
        <v/>
      </c>
      <c r="H36" s="671">
        <f>ROUNDDOWN(H35*H25,2)</f>
        <v/>
      </c>
      <c r="I36" s="671">
        <f>ROUNDDOWN(I35*I25,2)</f>
        <v/>
      </c>
      <c r="J36" s="671">
        <f>ROUNDDOWN(J35*J25,2)</f>
        <v/>
      </c>
      <c r="K36" s="671">
        <f>ROUNDDOWN(K35*K25,2)</f>
        <v/>
      </c>
      <c r="L36" s="671">
        <f>ROUNDDOWN(L35*L25,2)</f>
        <v/>
      </c>
      <c r="M36" s="671">
        <f>ROUNDDOWN(M35*M25,2)</f>
        <v/>
      </c>
      <c r="N36" s="671">
        <f>ROUNDDOWN(N35*N25,2)</f>
        <v/>
      </c>
      <c r="O36" s="671">
        <f>ROUNDDOWN(O35*O25,2)</f>
        <v/>
      </c>
      <c r="P36" s="671">
        <f>ROUNDDOWN(P35*P25,2)</f>
        <v/>
      </c>
      <c r="Q36" s="671">
        <f>ROUNDDOWN(Q35*Q25,2)</f>
        <v/>
      </c>
      <c r="R36" s="671">
        <f>ROUNDDOWN(R35*R25,2)</f>
        <v/>
      </c>
      <c r="S36" s="671">
        <f>ROUNDDOWN(S35*S25,2)</f>
        <v/>
      </c>
      <c r="T36" s="671">
        <f>ROUNDDOWN(T35*T25,2)</f>
        <v/>
      </c>
      <c r="U36" s="671">
        <f>ROUNDDOWN(U35*U25,2)</f>
        <v/>
      </c>
      <c r="V36" s="671">
        <f>ROUNDDOWN(V35*V25,2)</f>
        <v/>
      </c>
      <c r="W36" s="671">
        <f>ROUNDDOWN(W35*W25,2)</f>
        <v/>
      </c>
      <c r="X36" s="671">
        <f>ROUNDDOWN(X35*X25,2)</f>
        <v/>
      </c>
      <c r="Y36" s="671">
        <f>ROUNDDOWN(Y35*Y25,2)</f>
        <v/>
      </c>
      <c r="Z36" s="671">
        <f>ROUNDDOWN(Z35*Z25,2)</f>
        <v/>
      </c>
      <c r="AA36" s="671">
        <f>ROUNDDOWN(AA35*AA25,2)</f>
        <v/>
      </c>
      <c r="AB36" s="671">
        <f>ROUNDDOWN(AB35*AB25,2)</f>
        <v/>
      </c>
      <c r="AC36" s="671">
        <f>ROUNDDOWN(AC35*AC25,2)</f>
        <v/>
      </c>
      <c r="AD36" s="671">
        <f>ROUNDDOWN(AD35*AD25,2)</f>
        <v/>
      </c>
      <c r="AE36" s="671">
        <f>ROUNDDOWN(AE35*AE25,2)</f>
        <v/>
      </c>
      <c r="AF36" s="671">
        <f>ROUNDDOWN(AF35*AF25,2)</f>
        <v/>
      </c>
      <c r="AG36" s="671">
        <f>ROUNDDOWN(AG35*AG25,2)</f>
        <v/>
      </c>
      <c r="AH36" s="671">
        <f>ROUNDDOWN(AH35*AH25,2)</f>
        <v/>
      </c>
      <c r="AI36" s="671">
        <f>ROUNDDOWN(AI35*AI25,2)</f>
        <v/>
      </c>
      <c r="AJ36" s="671">
        <f>ROUNDDOWN(AJ35*AJ25,2)</f>
        <v/>
      </c>
      <c r="AK36" s="671">
        <f>ROUNDDOWN(AK35*AK25,2)</f>
        <v/>
      </c>
      <c r="AL36" s="671">
        <f>ROUNDDOWN(AL35*AL25,2)</f>
        <v/>
      </c>
      <c r="AM36" s="671">
        <f>ROUNDDOWN(AM35*AM25,2)</f>
        <v/>
      </c>
      <c r="AN36" s="671">
        <f>ROUNDDOWN(AN35*AN25,2)</f>
        <v/>
      </c>
      <c r="AO36" s="671">
        <f>ROUNDDOWN(AO35*AO25,2)</f>
        <v/>
      </c>
      <c r="AP36" s="671">
        <f>ROUNDDOWN(AP35*AP25,2)</f>
        <v/>
      </c>
      <c r="AQ36" s="671">
        <f>ROUNDDOWN(AQ35*AQ25,2)</f>
        <v/>
      </c>
    </row>
    <row r="37" ht="12.95" customHeight="1" s="160">
      <c r="B37" s="497" t="inlineStr">
        <is>
          <t>曲げモーメントの算定</t>
        </is>
      </c>
      <c r="C37" s="199" t="inlineStr">
        <is>
          <t>Fc</t>
        </is>
      </c>
      <c r="D37" s="200" t="inlineStr">
        <is>
          <t>[kN/m2]</t>
        </is>
      </c>
      <c r="E37" s="678" t="n">
        <v>800</v>
      </c>
      <c r="F37" s="679" t="n">
        <v>800</v>
      </c>
      <c r="G37" s="679" t="n">
        <v>800</v>
      </c>
      <c r="H37" s="679" t="n">
        <v>800</v>
      </c>
      <c r="I37" s="679" t="n">
        <v>800</v>
      </c>
      <c r="J37" s="679" t="n">
        <v>800</v>
      </c>
      <c r="K37" s="679" t="n">
        <v>800</v>
      </c>
      <c r="L37" s="679" t="n">
        <v>800</v>
      </c>
      <c r="M37" s="679" t="n">
        <v>800</v>
      </c>
      <c r="N37" s="679" t="n">
        <v>800</v>
      </c>
      <c r="O37" s="679" t="n">
        <v>800</v>
      </c>
      <c r="P37" s="679" t="n">
        <v>800</v>
      </c>
      <c r="Q37" s="679" t="n">
        <v>800</v>
      </c>
      <c r="R37" s="679" t="n">
        <v>800</v>
      </c>
      <c r="S37" s="679" t="n">
        <v>800</v>
      </c>
      <c r="T37" s="679" t="n">
        <v>800</v>
      </c>
      <c r="U37" s="679" t="n">
        <v>800</v>
      </c>
      <c r="V37" s="679" t="n">
        <v>800</v>
      </c>
      <c r="W37" s="679" t="n">
        <v>800</v>
      </c>
      <c r="X37" s="679" t="n">
        <v>800</v>
      </c>
      <c r="Y37" s="679" t="n">
        <v>800</v>
      </c>
      <c r="Z37" s="679" t="n">
        <v>800</v>
      </c>
      <c r="AA37" s="679" t="n">
        <v>800</v>
      </c>
      <c r="AB37" s="679" t="n">
        <v>800</v>
      </c>
      <c r="AC37" s="679" t="n">
        <v>800</v>
      </c>
      <c r="AD37" s="679" t="n">
        <v>800</v>
      </c>
      <c r="AE37" s="679" t="n">
        <v>800</v>
      </c>
      <c r="AF37" s="679" t="n">
        <v>800</v>
      </c>
      <c r="AG37" s="679" t="n">
        <v>800</v>
      </c>
      <c r="AH37" s="679" t="n">
        <v>800</v>
      </c>
      <c r="AI37" s="679" t="n">
        <v>800</v>
      </c>
      <c r="AJ37" s="679" t="n">
        <v>800</v>
      </c>
      <c r="AK37" s="679" t="n">
        <v>800</v>
      </c>
      <c r="AL37" s="679" t="n">
        <v>800</v>
      </c>
      <c r="AM37" s="679" t="n">
        <v>800</v>
      </c>
      <c r="AN37" s="679" t="n">
        <v>800</v>
      </c>
      <c r="AO37" s="679" t="n">
        <v>800</v>
      </c>
      <c r="AP37" s="679" t="n">
        <v>800</v>
      </c>
      <c r="AQ37" s="679" t="n">
        <v>800</v>
      </c>
    </row>
    <row r="38" ht="12.95" customHeight="1" s="160">
      <c r="B38" s="473" t="n"/>
      <c r="C38" s="201" t="inlineStr">
        <is>
          <t>Ep</t>
        </is>
      </c>
      <c r="D38" s="202" t="inlineStr">
        <is>
          <t>[kN/m2]</t>
        </is>
      </c>
      <c r="E38" s="680">
        <f>E37*180</f>
        <v/>
      </c>
      <c r="F38" s="681">
        <f>F37*180</f>
        <v/>
      </c>
      <c r="G38" s="681">
        <f>G37*180</f>
        <v/>
      </c>
      <c r="H38" s="681">
        <f>H37*180</f>
        <v/>
      </c>
      <c r="I38" s="681">
        <f>I37*180</f>
        <v/>
      </c>
      <c r="J38" s="681">
        <f>J37*180</f>
        <v/>
      </c>
      <c r="K38" s="681">
        <f>K37*180</f>
        <v/>
      </c>
      <c r="L38" s="681">
        <f>L37*180</f>
        <v/>
      </c>
      <c r="M38" s="681">
        <f>M37*180</f>
        <v/>
      </c>
      <c r="N38" s="681">
        <f>N37*180</f>
        <v/>
      </c>
      <c r="O38" s="681">
        <f>O37*180</f>
        <v/>
      </c>
      <c r="P38" s="681">
        <f>P37*180</f>
        <v/>
      </c>
      <c r="Q38" s="681">
        <f>Q37*180</f>
        <v/>
      </c>
      <c r="R38" s="681">
        <f>R37*180</f>
        <v/>
      </c>
      <c r="S38" s="681">
        <f>S37*180</f>
        <v/>
      </c>
      <c r="T38" s="681">
        <f>T37*180</f>
        <v/>
      </c>
      <c r="U38" s="681">
        <f>U37*180</f>
        <v/>
      </c>
      <c r="V38" s="681">
        <f>V37*180</f>
        <v/>
      </c>
      <c r="W38" s="681">
        <f>W37*180</f>
        <v/>
      </c>
      <c r="X38" s="681">
        <f>X37*180</f>
        <v/>
      </c>
      <c r="Y38" s="681">
        <f>Y37*180</f>
        <v/>
      </c>
      <c r="Z38" s="681">
        <f>Z37*180</f>
        <v/>
      </c>
      <c r="AA38" s="681">
        <f>AA37*180</f>
        <v/>
      </c>
      <c r="AB38" s="681">
        <f>AB37*180</f>
        <v/>
      </c>
      <c r="AC38" s="681">
        <f>AC37*180</f>
        <v/>
      </c>
      <c r="AD38" s="681">
        <f>AD37*180</f>
        <v/>
      </c>
      <c r="AE38" s="681">
        <f>AE37*180</f>
        <v/>
      </c>
      <c r="AF38" s="681">
        <f>AF37*180</f>
        <v/>
      </c>
      <c r="AG38" s="681">
        <f>AG37*180</f>
        <v/>
      </c>
      <c r="AH38" s="681">
        <f>AH37*180</f>
        <v/>
      </c>
      <c r="AI38" s="681">
        <f>AI37*180</f>
        <v/>
      </c>
      <c r="AJ38" s="681">
        <f>AJ37*180</f>
        <v/>
      </c>
      <c r="AK38" s="681">
        <f>AK37*180</f>
        <v/>
      </c>
      <c r="AL38" s="681">
        <f>AL37*180</f>
        <v/>
      </c>
      <c r="AM38" s="681">
        <f>AM37*180</f>
        <v/>
      </c>
      <c r="AN38" s="681">
        <f>AN37*180</f>
        <v/>
      </c>
      <c r="AO38" s="681">
        <f>AO37*180</f>
        <v/>
      </c>
      <c r="AP38" s="681">
        <f>AP37*180</f>
        <v/>
      </c>
      <c r="AQ38" s="681">
        <f>AQ37*180</f>
        <v/>
      </c>
    </row>
    <row r="39" ht="12.95" customHeight="1" s="160">
      <c r="B39" s="473" t="n"/>
      <c r="C39" s="201" t="inlineStr">
        <is>
          <t>Ip</t>
        </is>
      </c>
      <c r="D39" s="202" t="inlineStr">
        <is>
          <t>[m３]</t>
        </is>
      </c>
      <c r="E39" s="682">
        <f>ROUNDDOWN(PI()*E24^4/64,3)</f>
        <v/>
      </c>
      <c r="F39" s="683">
        <f>ROUNDDOWN(PI()*F24^4/64,3)</f>
        <v/>
      </c>
      <c r="G39" s="683">
        <f>ROUNDDOWN(PI()*G24^4/64,3)</f>
        <v/>
      </c>
      <c r="H39" s="683">
        <f>ROUNDDOWN(PI()*H24^4/64,3)</f>
        <v/>
      </c>
      <c r="I39" s="683">
        <f>ROUNDDOWN(PI()*I24^4/64,3)</f>
        <v/>
      </c>
      <c r="J39" s="683">
        <f>ROUNDDOWN(PI()*J24^4/64,3)</f>
        <v/>
      </c>
      <c r="K39" s="683">
        <f>ROUNDDOWN(PI()*K24^4/64,3)</f>
        <v/>
      </c>
      <c r="L39" s="683">
        <f>ROUNDDOWN(PI()*L24^4/64,3)</f>
        <v/>
      </c>
      <c r="M39" s="683">
        <f>ROUNDDOWN(PI()*M24^4/64,3)</f>
        <v/>
      </c>
      <c r="N39" s="683">
        <f>ROUNDDOWN(PI()*N24^4/64,3)</f>
        <v/>
      </c>
      <c r="O39" s="683">
        <f>ROUNDDOWN(PI()*O24^4/64,3)</f>
        <v/>
      </c>
      <c r="P39" s="683">
        <f>ROUNDDOWN(PI()*P24^4/64,3)</f>
        <v/>
      </c>
      <c r="Q39" s="683">
        <f>ROUNDDOWN(PI()*Q24^4/64,3)</f>
        <v/>
      </c>
      <c r="R39" s="683">
        <f>ROUNDDOWN(PI()*R24^4/64,3)</f>
        <v/>
      </c>
      <c r="S39" s="683">
        <f>ROUNDDOWN(PI()*S24^4/64,3)</f>
        <v/>
      </c>
      <c r="T39" s="683">
        <f>ROUNDDOWN(PI()*T24^4/64,3)</f>
        <v/>
      </c>
      <c r="U39" s="683">
        <f>ROUNDDOWN(PI()*U24^4/64,3)</f>
        <v/>
      </c>
      <c r="V39" s="683">
        <f>ROUNDDOWN(PI()*V24^4/64,3)</f>
        <v/>
      </c>
      <c r="W39" s="683">
        <f>ROUNDDOWN(PI()*W24^4/64,3)</f>
        <v/>
      </c>
      <c r="X39" s="683">
        <f>ROUNDDOWN(PI()*X24^4/64,3)</f>
        <v/>
      </c>
      <c r="Y39" s="683">
        <f>ROUNDDOWN(PI()*Y24^4/64,3)</f>
        <v/>
      </c>
      <c r="Z39" s="683">
        <f>ROUNDDOWN(PI()*Z24^4/64,3)</f>
        <v/>
      </c>
      <c r="AA39" s="683">
        <f>ROUNDDOWN(PI()*AA24^4/64,3)</f>
        <v/>
      </c>
      <c r="AB39" s="683">
        <f>ROUNDDOWN(PI()*AB24^4/64,3)</f>
        <v/>
      </c>
      <c r="AC39" s="683">
        <f>ROUNDDOWN(PI()*AC24^4/64,3)</f>
        <v/>
      </c>
      <c r="AD39" s="683">
        <f>ROUNDDOWN(PI()*AD24^4/64,3)</f>
        <v/>
      </c>
      <c r="AE39" s="683">
        <f>ROUNDDOWN(PI()*AE24^4/64,3)</f>
        <v/>
      </c>
      <c r="AF39" s="683">
        <f>ROUNDDOWN(PI()*AF24^4/64,3)</f>
        <v/>
      </c>
      <c r="AG39" s="683">
        <f>ROUNDDOWN(PI()*AG24^4/64,3)</f>
        <v/>
      </c>
      <c r="AH39" s="683">
        <f>ROUNDDOWN(PI()*AH24^4/64,3)</f>
        <v/>
      </c>
      <c r="AI39" s="683">
        <f>ROUNDDOWN(PI()*AI24^4/64,3)</f>
        <v/>
      </c>
      <c r="AJ39" s="683">
        <f>ROUNDDOWN(PI()*AJ24^4/64,3)</f>
        <v/>
      </c>
      <c r="AK39" s="683">
        <f>ROUNDDOWN(PI()*AK24^4/64,3)</f>
        <v/>
      </c>
      <c r="AL39" s="683">
        <f>ROUNDDOWN(PI()*AL24^4/64,3)</f>
        <v/>
      </c>
      <c r="AM39" s="683">
        <f>ROUNDDOWN(PI()*AM24^4/64,3)</f>
        <v/>
      </c>
      <c r="AN39" s="683">
        <f>ROUNDDOWN(PI()*AN24^4/64,3)</f>
        <v/>
      </c>
      <c r="AO39" s="683">
        <f>ROUNDDOWN(PI()*AO24^4/64,3)</f>
        <v/>
      </c>
      <c r="AP39" s="683">
        <f>ROUNDDOWN(PI()*AP24^4/64,3)</f>
        <v/>
      </c>
      <c r="AQ39" s="683">
        <f>ROUNDDOWN(PI()*AQ24^4/64,3)</f>
        <v/>
      </c>
    </row>
    <row r="40" ht="12.95" customHeight="1" s="160">
      <c r="B40" s="473" t="n"/>
      <c r="C40" s="201" t="inlineStr">
        <is>
          <t>β</t>
        </is>
      </c>
      <c r="D40" s="202" t="n"/>
      <c r="E40" s="676">
        <f>ROUNDDOWN((E36*E24/4/E38/E39)^(1/4),2)</f>
        <v/>
      </c>
      <c r="F40" s="677">
        <f>ROUNDDOWN((F36*F24/4/F38/F39)^(1/4),2)</f>
        <v/>
      </c>
      <c r="G40" s="677">
        <f>ROUNDDOWN((G36*G24/4/G38/G39)^(1/4),2)</f>
        <v/>
      </c>
      <c r="H40" s="677">
        <f>ROUNDDOWN((H36*H24/4/H38/H39)^(1/4),2)</f>
        <v/>
      </c>
      <c r="I40" s="677">
        <f>ROUNDDOWN((I36*I24/4/I38/I39)^(1/4),2)</f>
        <v/>
      </c>
      <c r="J40" s="677">
        <f>ROUNDDOWN((J36*J24/4/J38/J39)^(1/4),2)</f>
        <v/>
      </c>
      <c r="K40" s="677">
        <f>ROUNDDOWN((K36*K24/4/K38/K39)^(1/4),2)</f>
        <v/>
      </c>
      <c r="L40" s="677">
        <f>ROUNDDOWN((L36*L24/4/L38/L39)^(1/4),2)</f>
        <v/>
      </c>
      <c r="M40" s="677">
        <f>ROUNDDOWN((M36*M24/4/M38/M39)^(1/4),2)</f>
        <v/>
      </c>
      <c r="N40" s="677">
        <f>ROUNDDOWN((N36*N24/4/N38/N39)^(1/4),2)</f>
        <v/>
      </c>
      <c r="O40" s="677">
        <f>ROUNDDOWN((O36*O24/4/O38/O39)^(1/4),2)</f>
        <v/>
      </c>
      <c r="P40" s="677">
        <f>ROUNDDOWN((P36*P24/4/P38/P39)^(1/4),2)</f>
        <v/>
      </c>
      <c r="Q40" s="677">
        <f>ROUNDDOWN((Q36*Q24/4/Q38/Q39)^(1/4),2)</f>
        <v/>
      </c>
      <c r="R40" s="677">
        <f>ROUNDDOWN((R36*R24/4/R38/R39)^(1/4),2)</f>
        <v/>
      </c>
      <c r="S40" s="677">
        <f>ROUNDDOWN((S36*S24/4/S38/S39)^(1/4),2)</f>
        <v/>
      </c>
      <c r="T40" s="677">
        <f>ROUNDDOWN((T36*T24/4/T38/T39)^(1/4),2)</f>
        <v/>
      </c>
      <c r="U40" s="677">
        <f>ROUNDDOWN((U36*U24/4/U38/U39)^(1/4),2)</f>
        <v/>
      </c>
      <c r="V40" s="677">
        <f>ROUNDDOWN((V36*V24/4/V38/V39)^(1/4),2)</f>
        <v/>
      </c>
      <c r="W40" s="677">
        <f>ROUNDDOWN((W36*W24/4/W38/W39)^(1/4),2)</f>
        <v/>
      </c>
      <c r="X40" s="677">
        <f>ROUNDDOWN((X36*X24/4/X38/X39)^(1/4),2)</f>
        <v/>
      </c>
      <c r="Y40" s="677">
        <f>ROUNDDOWN((Y36*Y24/4/Y38/Y39)^(1/4),2)</f>
        <v/>
      </c>
      <c r="Z40" s="677">
        <f>ROUNDDOWN((Z36*Z24/4/Z38/Z39)^(1/4),2)</f>
        <v/>
      </c>
      <c r="AA40" s="677">
        <f>ROUNDDOWN((AA36*AA24/4/AA38/AA39)^(1/4),2)</f>
        <v/>
      </c>
      <c r="AB40" s="677">
        <f>ROUNDDOWN((AB36*AB24/4/AB38/AB39)^(1/4),2)</f>
        <v/>
      </c>
      <c r="AC40" s="677">
        <f>ROUNDDOWN((AC36*AC24/4/AC38/AC39)^(1/4),2)</f>
        <v/>
      </c>
      <c r="AD40" s="677">
        <f>ROUNDDOWN((AD36*AD24/4/AD38/AD39)^(1/4),2)</f>
        <v/>
      </c>
      <c r="AE40" s="677">
        <f>ROUNDDOWN((AE36*AE24/4/AE38/AE39)^(1/4),2)</f>
        <v/>
      </c>
      <c r="AF40" s="677">
        <f>ROUNDDOWN((AF36*AF24/4/AF38/AF39)^(1/4),2)</f>
        <v/>
      </c>
      <c r="AG40" s="677">
        <f>ROUNDDOWN((AG36*AG24/4/AG38/AG39)^(1/4),2)</f>
        <v/>
      </c>
      <c r="AH40" s="677">
        <f>ROUNDDOWN((AH36*AH24/4/AH38/AH39)^(1/4),2)</f>
        <v/>
      </c>
      <c r="AI40" s="677">
        <f>ROUNDDOWN((AI36*AI24/4/AI38/AI39)^(1/4),2)</f>
        <v/>
      </c>
      <c r="AJ40" s="677">
        <f>ROUNDDOWN((AJ36*AJ24/4/AJ38/AJ39)^(1/4),2)</f>
        <v/>
      </c>
      <c r="AK40" s="677">
        <f>ROUNDDOWN((AK36*AK24/4/AK38/AK39)^(1/4),2)</f>
        <v/>
      </c>
      <c r="AL40" s="677">
        <f>ROUNDDOWN((AL36*AL24/4/AL38/AL39)^(1/4),2)</f>
        <v/>
      </c>
      <c r="AM40" s="677">
        <f>ROUNDDOWN((AM36*AM24/4/AM38/AM39)^(1/4),2)</f>
        <v/>
      </c>
      <c r="AN40" s="677">
        <f>ROUNDDOWN((AN36*AN24/4/AN38/AN39)^(1/4),2)</f>
        <v/>
      </c>
      <c r="AO40" s="677">
        <f>ROUNDDOWN((AO36*AO24/4/AO38/AO39)^(1/4),2)</f>
        <v/>
      </c>
      <c r="AP40" s="677">
        <f>ROUNDDOWN((AP36*AP24/4/AP38/AP39)^(1/4),2)</f>
        <v/>
      </c>
      <c r="AQ40" s="677">
        <f>ROUNDDOWN((AQ36*AQ24/4/AQ38/AQ39)^(1/4),2)</f>
        <v/>
      </c>
    </row>
    <row r="41" ht="12.95" customHeight="1" s="160">
      <c r="B41" s="473" t="n"/>
      <c r="C41" s="201" t="inlineStr">
        <is>
          <t>L</t>
        </is>
      </c>
      <c r="D41" s="202" t="inlineStr">
        <is>
          <t>[m]</t>
        </is>
      </c>
      <c r="E41" s="668">
        <f>鉛直!O10</f>
        <v/>
      </c>
      <c r="F41" s="669">
        <f>鉛直!P10</f>
        <v/>
      </c>
      <c r="G41" s="669">
        <f>鉛直!Q10</f>
        <v/>
      </c>
      <c r="H41" s="669">
        <f>鉛直!R10</f>
        <v/>
      </c>
      <c r="I41" s="669">
        <f>鉛直!S10</f>
        <v/>
      </c>
      <c r="J41" s="669">
        <f>I41</f>
        <v/>
      </c>
      <c r="K41" s="669">
        <f>J41</f>
        <v/>
      </c>
      <c r="L41" s="669">
        <f>K41</f>
        <v/>
      </c>
      <c r="M41" s="669">
        <f>L41</f>
        <v/>
      </c>
      <c r="N41" s="669">
        <f>M41</f>
        <v/>
      </c>
      <c r="O41" s="669">
        <f>N41</f>
        <v/>
      </c>
      <c r="P41" s="669">
        <f>O41</f>
        <v/>
      </c>
      <c r="Q41" s="669">
        <f>P41</f>
        <v/>
      </c>
      <c r="R41" s="669">
        <f>Q41</f>
        <v/>
      </c>
      <c r="S41" s="669">
        <f>R41</f>
        <v/>
      </c>
      <c r="T41" s="669">
        <f>S41</f>
        <v/>
      </c>
      <c r="U41" s="669">
        <f>T41</f>
        <v/>
      </c>
      <c r="V41" s="669">
        <f>U41</f>
        <v/>
      </c>
      <c r="W41" s="669">
        <f>V41</f>
        <v/>
      </c>
      <c r="X41" s="669">
        <f>W41</f>
        <v/>
      </c>
      <c r="Y41" s="669">
        <f>X41</f>
        <v/>
      </c>
      <c r="Z41" s="669">
        <f>Y41</f>
        <v/>
      </c>
      <c r="AA41" s="669">
        <f>Z41</f>
        <v/>
      </c>
      <c r="AB41" s="669">
        <f>AA41</f>
        <v/>
      </c>
      <c r="AC41" s="669">
        <f>AB41</f>
        <v/>
      </c>
      <c r="AD41" s="669">
        <f>AC41</f>
        <v/>
      </c>
      <c r="AE41" s="669">
        <f>AD41</f>
        <v/>
      </c>
      <c r="AF41" s="669">
        <f>AE41</f>
        <v/>
      </c>
      <c r="AG41" s="669">
        <f>AF41</f>
        <v/>
      </c>
      <c r="AH41" s="669">
        <f>AG41</f>
        <v/>
      </c>
      <c r="AI41" s="669">
        <f>AH41</f>
        <v/>
      </c>
      <c r="AJ41" s="669">
        <f>AI41</f>
        <v/>
      </c>
      <c r="AK41" s="669">
        <f>AJ41</f>
        <v/>
      </c>
      <c r="AL41" s="669">
        <f>AK41</f>
        <v/>
      </c>
      <c r="AM41" s="669">
        <f>AL41</f>
        <v/>
      </c>
      <c r="AN41" s="669">
        <f>AM41</f>
        <v/>
      </c>
      <c r="AO41" s="669">
        <f>AN41</f>
        <v/>
      </c>
      <c r="AP41" s="669">
        <f>AO41</f>
        <v/>
      </c>
      <c r="AQ41" s="669">
        <f>AP41</f>
        <v/>
      </c>
      <c r="AR41" s="669" t="n"/>
      <c r="AS41" s="669" t="n"/>
    </row>
    <row r="42" ht="12.95" customHeight="1" s="160">
      <c r="B42" s="473" t="n"/>
      <c r="C42" s="201" t="inlineStr">
        <is>
          <t>z</t>
        </is>
      </c>
      <c r="D42" s="202" t="n"/>
      <c r="E42" s="668">
        <f>ROUNDDOWN(E40*E41,1)</f>
        <v/>
      </c>
      <c r="F42" s="669">
        <f>ROUNDDOWN(F40*F41,1)</f>
        <v/>
      </c>
      <c r="G42" s="669">
        <f>ROUNDDOWN(G40*G41,1)</f>
        <v/>
      </c>
      <c r="H42" s="669">
        <f>ROUNDDOWN(H40*H41,1)</f>
        <v/>
      </c>
      <c r="I42" s="669">
        <f>ROUNDDOWN(I40*I41,1)</f>
        <v/>
      </c>
      <c r="J42" s="669">
        <f>ROUNDDOWN(J40*J41,1)</f>
        <v/>
      </c>
      <c r="K42" s="669">
        <f>ROUNDDOWN(K40*K41,1)</f>
        <v/>
      </c>
      <c r="L42" s="669">
        <f>ROUNDDOWN(L40*L41,1)</f>
        <v/>
      </c>
      <c r="M42" s="669">
        <f>ROUNDDOWN(M40*M41,1)</f>
        <v/>
      </c>
      <c r="N42" s="669">
        <f>ROUNDDOWN(N40*N41,1)</f>
        <v/>
      </c>
      <c r="O42" s="669">
        <f>ROUNDDOWN(O40*O41,1)</f>
        <v/>
      </c>
      <c r="P42" s="669">
        <f>ROUNDDOWN(P40*P41,1)</f>
        <v/>
      </c>
      <c r="Q42" s="669">
        <f>ROUNDDOWN(Q40*Q41,1)</f>
        <v/>
      </c>
      <c r="R42" s="669">
        <f>ROUNDDOWN(R40*R41,1)</f>
        <v/>
      </c>
      <c r="S42" s="669">
        <f>ROUNDDOWN(S40*S41,1)</f>
        <v/>
      </c>
      <c r="T42" s="669">
        <f>ROUNDDOWN(T40*T41,1)</f>
        <v/>
      </c>
      <c r="U42" s="669">
        <f>ROUNDDOWN(U40*U41,1)</f>
        <v/>
      </c>
      <c r="V42" s="669">
        <f>ROUNDDOWN(V40*V41,1)</f>
        <v/>
      </c>
      <c r="W42" s="669">
        <f>ROUNDDOWN(W40*W41,1)</f>
        <v/>
      </c>
      <c r="X42" s="669">
        <f>ROUNDDOWN(X40*X41,1)</f>
        <v/>
      </c>
      <c r="Y42" s="669">
        <f>ROUNDDOWN(Y40*Y41,1)</f>
        <v/>
      </c>
      <c r="Z42" s="669">
        <f>ROUNDDOWN(Z40*Z41,1)</f>
        <v/>
      </c>
      <c r="AA42" s="669">
        <f>ROUNDDOWN(AA40*AA41,1)</f>
        <v/>
      </c>
      <c r="AB42" s="669">
        <f>ROUNDDOWN(AB40*AB41,1)</f>
        <v/>
      </c>
      <c r="AC42" s="669">
        <f>ROUNDDOWN(AC40*AC41,1)</f>
        <v/>
      </c>
      <c r="AD42" s="669">
        <f>ROUNDDOWN(AD40*AD41,1)</f>
        <v/>
      </c>
      <c r="AE42" s="669">
        <f>ROUNDDOWN(AE40*AE41,1)</f>
        <v/>
      </c>
      <c r="AF42" s="669">
        <f>ROUNDDOWN(AF40*AF41,1)</f>
        <v/>
      </c>
      <c r="AG42" s="669">
        <f>ROUNDDOWN(AG40*AG41,1)</f>
        <v/>
      </c>
      <c r="AH42" s="669">
        <f>ROUNDDOWN(AH40*AH41,1)</f>
        <v/>
      </c>
      <c r="AI42" s="669">
        <f>ROUNDDOWN(AI40*AI41,1)</f>
        <v/>
      </c>
      <c r="AJ42" s="669">
        <f>ROUNDDOWN(AJ40*AJ41,1)</f>
        <v/>
      </c>
      <c r="AK42" s="669">
        <f>ROUNDDOWN(AK40*AK41,1)</f>
        <v/>
      </c>
      <c r="AL42" s="669">
        <f>ROUNDDOWN(AL40*AL41,1)</f>
        <v/>
      </c>
      <c r="AM42" s="669">
        <f>ROUNDDOWN(AM40*AM41,1)</f>
        <v/>
      </c>
      <c r="AN42" s="669">
        <f>ROUNDDOWN(AN40*AN41,1)</f>
        <v/>
      </c>
      <c r="AO42" s="669">
        <f>ROUNDDOWN(AO40*AO41,1)</f>
        <v/>
      </c>
      <c r="AP42" s="669">
        <f>ROUNDDOWN(AP40*AP41,1)</f>
        <v/>
      </c>
      <c r="AQ42" s="669">
        <f>ROUNDDOWN(AQ40*AQ41,1)</f>
        <v/>
      </c>
    </row>
    <row r="43" ht="12.95" customHeight="1" s="160">
      <c r="B43" s="473" t="n"/>
      <c r="C43" s="201" t="inlineStr">
        <is>
          <t>RMmax</t>
        </is>
      </c>
      <c r="D43" s="202" t="n"/>
      <c r="E43" s="682">
        <f>IF(E45=0.25,IF(E42&lt;5,VLOOKUP(E42,Sheet3!$A$5:$I$50,2,0),Sheet3!$B$50),IF(E42&lt;5,VLOOKUP(E42,Sheet3!$A$5:$I$50,6,0),Sheet3!$F$50))</f>
        <v/>
      </c>
      <c r="F43" s="682">
        <f>IF(F45=0.25,IF(F42&lt;5,VLOOKUP(F42,Sheet3!$A$5:$I$50,2,0),Sheet3!$B$50),IF(F42&lt;5,VLOOKUP(F42,Sheet3!$A$5:$I$50,6,0),Sheet3!$F$50))</f>
        <v/>
      </c>
      <c r="G43" s="682">
        <f>IF(G45=0.25,IF(G42&lt;5,VLOOKUP(G42,Sheet3!$A$5:$I$50,2,0),Sheet3!$B$50),IF(G42&lt;5,VLOOKUP(G42,Sheet3!$A$5:$I$50,6,0),Sheet3!$F$50))</f>
        <v/>
      </c>
      <c r="H43" s="682">
        <f>IF(H45=0.25,IF(H42&lt;5,VLOOKUP(H42,Sheet3!$A$5:$I$50,2,0),Sheet3!$B$50),IF(H42&lt;5,VLOOKUP(H42,Sheet3!$A$5:$I$50,6,0),Sheet3!$F$50))</f>
        <v/>
      </c>
      <c r="I43" s="682">
        <f>IF(I45=0.25,IF(I42&lt;5,VLOOKUP(I42,Sheet3!$A$5:$I$50,2,0),Sheet3!$B$50),IF(I42&lt;5,VLOOKUP(I42,Sheet3!$A$5:$I$50,6,0),Sheet3!$F$50))</f>
        <v/>
      </c>
      <c r="J43" s="682">
        <f>IF(J45=0.25,IF(J42&lt;5,VLOOKUP(J42,Sheet3!$A$5:$I$50,2,0),Sheet3!$B$50),IF(J42&lt;5,VLOOKUP(J42,Sheet3!$A$5:$I$50,6,0),Sheet3!$F$50))</f>
        <v/>
      </c>
      <c r="K43" s="682">
        <f>IF(K45=0.25,IF(K42&lt;5,VLOOKUP(K42,Sheet3!$A$5:$I$50,2,0),Sheet3!$B$50),IF(K42&lt;5,VLOOKUP(K42,Sheet3!$A$5:$I$50,6,0),Sheet3!$F$50))</f>
        <v/>
      </c>
      <c r="L43" s="682">
        <f>IF(L45=0.25,IF(L42&lt;5,VLOOKUP(L42,Sheet3!$A$5:$I$50,2,0),Sheet3!$B$50),IF(L42&lt;5,VLOOKUP(L42,Sheet3!$A$5:$I$50,6,0),Sheet3!$F$50))</f>
        <v/>
      </c>
      <c r="M43" s="682">
        <f>IF(M45=0.25,IF(M42&lt;5,VLOOKUP(M42,Sheet3!$A$5:$I$50,2,0),Sheet3!$B$50),IF(M42&lt;5,VLOOKUP(M42,Sheet3!$A$5:$I$50,6,0),Sheet3!$F$50))</f>
        <v/>
      </c>
      <c r="N43" s="682">
        <f>IF(N45=0.25,IF(N42&lt;5,VLOOKUP(N42,Sheet3!$A$5:$I$50,2,0),Sheet3!$B$50),IF(N42&lt;5,VLOOKUP(N42,Sheet3!$A$5:$I$50,6,0),Sheet3!$F$50))</f>
        <v/>
      </c>
      <c r="O43" s="682">
        <f>IF(O45=0.25,IF(O42&lt;5,VLOOKUP(O42,Sheet3!$A$5:$I$50,2,0),Sheet3!$B$50),IF(O42&lt;5,VLOOKUP(O42,Sheet3!$A$5:$I$50,6,0),Sheet3!$F$50))</f>
        <v/>
      </c>
      <c r="P43" s="682">
        <f>IF(P45=0.25,IF(P42&lt;5,VLOOKUP(P42,Sheet3!$A$5:$I$50,2,0),Sheet3!$B$50),IF(P42&lt;5,VLOOKUP(P42,Sheet3!$A$5:$I$50,6,0),Sheet3!$F$50))</f>
        <v/>
      </c>
      <c r="Q43" s="682">
        <f>IF(Q45=0.25,IF(Q42&lt;5,VLOOKUP(Q42,Sheet3!$A$5:$I$50,2,0),Sheet3!$B$50),IF(Q42&lt;5,VLOOKUP(Q42,Sheet3!$A$5:$I$50,6,0),Sheet3!$F$50))</f>
        <v/>
      </c>
      <c r="R43" s="682">
        <f>IF(R45=0.25,IF(R42&lt;5,VLOOKUP(R42,Sheet3!$A$5:$I$50,2,0),Sheet3!$B$50),IF(R42&lt;5,VLOOKUP(R42,Sheet3!$A$5:$I$50,6,0),Sheet3!$F$50))</f>
        <v/>
      </c>
      <c r="S43" s="682">
        <f>IF(S45=0.25,IF(S42&lt;5,VLOOKUP(S42,Sheet3!$A$5:$I$50,2,0),Sheet3!$B$50),IF(S42&lt;5,VLOOKUP(S42,Sheet3!$A$5:$I$50,6,0),Sheet3!$F$50))</f>
        <v/>
      </c>
      <c r="T43" s="682">
        <f>IF(T45=0.25,IF(T42&lt;5,VLOOKUP(T42,Sheet3!$A$5:$I$50,2,0),Sheet3!$B$50),IF(T42&lt;5,VLOOKUP(T42,Sheet3!$A$5:$I$50,6,0),Sheet3!$F$50))</f>
        <v/>
      </c>
      <c r="U43" s="682">
        <f>IF(U45=0.25,IF(U42&lt;5,VLOOKUP(U42,Sheet3!$A$5:$I$50,2,0),Sheet3!$B$50),IF(U42&lt;5,VLOOKUP(U42,Sheet3!$A$5:$I$50,6,0),Sheet3!$F$50))</f>
        <v/>
      </c>
      <c r="V43" s="682">
        <f>IF(V45=0.25,IF(V42&lt;5,VLOOKUP(V42,Sheet3!$A$5:$I$50,2,0),Sheet3!$B$50),IF(V42&lt;5,VLOOKUP(V42,Sheet3!$A$5:$I$50,6,0),Sheet3!$F$50))</f>
        <v/>
      </c>
      <c r="W43" s="682">
        <f>IF(W45=0.25,IF(W42&lt;5,VLOOKUP(W42,Sheet3!$A$5:$I$50,2,0),Sheet3!$B$50),IF(W42&lt;5,VLOOKUP(W42,Sheet3!$A$5:$I$50,6,0),Sheet3!$F$50))</f>
        <v/>
      </c>
      <c r="X43" s="682">
        <f>IF(X45=0.25,IF(X42&lt;5,VLOOKUP(X42,Sheet3!$A$5:$I$50,2,0),Sheet3!$B$50),IF(X42&lt;5,VLOOKUP(X42,Sheet3!$A$5:$I$50,6,0),Sheet3!$F$50))</f>
        <v/>
      </c>
      <c r="Y43" s="682">
        <f>IF(Y45=0.25,IF(Y42&lt;5,VLOOKUP(Y42,Sheet3!$A$5:$I$50,2,0),Sheet3!$B$50),IF(Y42&lt;5,VLOOKUP(Y42,Sheet3!$A$5:$I$50,6,0),Sheet3!$F$50))</f>
        <v/>
      </c>
      <c r="Z43" s="682">
        <f>IF(Z45=0.25,IF(Z42&lt;5,VLOOKUP(Z42,Sheet3!$A$5:$I$50,2,0),Sheet3!$B$50),IF(Z42&lt;5,VLOOKUP(Z42,Sheet3!$A$5:$I$50,6,0),Sheet3!$F$50))</f>
        <v/>
      </c>
      <c r="AA43" s="682">
        <f>IF(AA45=0.25,IF(AA42&lt;5,VLOOKUP(AA42,Sheet3!$A$5:$I$50,2,0),Sheet3!$B$50),IF(AA42&lt;5,VLOOKUP(AA42,Sheet3!$A$5:$I$50,6,0),Sheet3!$F$50))</f>
        <v/>
      </c>
      <c r="AB43" s="682">
        <f>IF(AB45=0.25,IF(AB42&lt;5,VLOOKUP(AB42,Sheet3!$A$5:$I$50,2,0),Sheet3!$B$50),IF(AB42&lt;5,VLOOKUP(AB42,Sheet3!$A$5:$I$50,6,0),Sheet3!$F$50))</f>
        <v/>
      </c>
      <c r="AC43" s="682">
        <f>IF(AC45=0.25,IF(AC42&lt;5,VLOOKUP(AC42,Sheet3!$A$5:$I$50,2,0),Sheet3!$B$50),IF(AC42&lt;5,VLOOKUP(AC42,Sheet3!$A$5:$I$50,6,0),Sheet3!$F$50))</f>
        <v/>
      </c>
      <c r="AD43" s="682">
        <f>IF(AD45=0.25,IF(AD42&lt;5,VLOOKUP(AD42,Sheet3!$A$5:$I$50,2,0),Sheet3!$B$50),IF(AD42&lt;5,VLOOKUP(AD42,Sheet3!$A$5:$I$50,6,0),Sheet3!$F$50))</f>
        <v/>
      </c>
      <c r="AE43" s="682">
        <f>IF(AE45=0.25,IF(AE42&lt;5,VLOOKUP(AE42,Sheet3!$A$5:$I$50,2,0),Sheet3!$B$50),IF(AE42&lt;5,VLOOKUP(AE42,Sheet3!$A$5:$I$50,6,0),Sheet3!$F$50))</f>
        <v/>
      </c>
      <c r="AF43" s="682">
        <f>IF(AF45=0.25,IF(AF42&lt;5,VLOOKUP(AF42,Sheet3!$A$5:$I$50,2,0),Sheet3!$B$50),IF(AF42&lt;5,VLOOKUP(AF42,Sheet3!$A$5:$I$50,6,0),Sheet3!$F$50))</f>
        <v/>
      </c>
      <c r="AG43" s="682">
        <f>IF(AG45=0.25,IF(AG42&lt;5,VLOOKUP(AG42,Sheet3!$A$5:$I$50,2,0),Sheet3!$B$50),IF(AG42&lt;5,VLOOKUP(AG42,Sheet3!$A$5:$I$50,6,0),Sheet3!$F$50))</f>
        <v/>
      </c>
      <c r="AH43" s="682">
        <f>IF(AH45=0.25,IF(AH42&lt;5,VLOOKUP(AH42,Sheet3!$A$5:$I$50,2,0),Sheet3!$B$50),IF(AH42&lt;5,VLOOKUP(AH42,Sheet3!$A$5:$I$50,6,0),Sheet3!$F$50))</f>
        <v/>
      </c>
      <c r="AI43" s="682">
        <f>IF(AI45=0.25,IF(AI42&lt;5,VLOOKUP(AI42,Sheet3!$A$5:$I$50,2,0),Sheet3!$B$50),IF(AI42&lt;5,VLOOKUP(AI42,Sheet3!$A$5:$I$50,6,0),Sheet3!$F$50))</f>
        <v/>
      </c>
      <c r="AJ43" s="682">
        <f>IF(AJ45=0.25,IF(AJ42&lt;5,VLOOKUP(AJ42,Sheet3!$A$5:$I$50,2,0),Sheet3!$B$50),IF(AJ42&lt;5,VLOOKUP(AJ42,Sheet3!$A$5:$I$50,6,0),Sheet3!$F$50))</f>
        <v/>
      </c>
      <c r="AK43" s="682">
        <f>IF(AK45=0.25,IF(AK42&lt;5,VLOOKUP(AK42,Sheet3!$A$5:$I$50,2,0),Sheet3!$B$50),IF(AK42&lt;5,VLOOKUP(AK42,Sheet3!$A$5:$I$50,6,0),Sheet3!$F$50))</f>
        <v/>
      </c>
      <c r="AL43" s="682">
        <f>IF(AL45=0.25,IF(AL42&lt;5,VLOOKUP(AL42,Sheet3!$A$5:$I$50,2,0),Sheet3!$B$50),IF(AL42&lt;5,VLOOKUP(AL42,Sheet3!$A$5:$I$50,6,0),Sheet3!$F$50))</f>
        <v/>
      </c>
      <c r="AM43" s="682">
        <f>IF(AM45=0.25,IF(AM42&lt;5,VLOOKUP(AM42,Sheet3!$A$5:$I$50,2,0),Sheet3!$B$50),IF(AM42&lt;5,VLOOKUP(AM42,Sheet3!$A$5:$I$50,6,0),Sheet3!$F$50))</f>
        <v/>
      </c>
      <c r="AN43" s="682">
        <f>IF(AN45=0.25,IF(AN42&lt;5,VLOOKUP(AN42,Sheet3!$A$5:$I$50,2,0),Sheet3!$B$50),IF(AN42&lt;5,VLOOKUP(AN42,Sheet3!$A$5:$I$50,6,0),Sheet3!$F$50))</f>
        <v/>
      </c>
      <c r="AO43" s="682">
        <f>IF(AO45=0.25,IF(AO42&lt;5,VLOOKUP(AO42,Sheet3!$A$5:$I$50,2,0),Sheet3!$B$50),IF(AO42&lt;5,VLOOKUP(AO42,Sheet3!$A$5:$I$50,6,0),Sheet3!$F$50))</f>
        <v/>
      </c>
      <c r="AP43" s="682">
        <f>IF(AP45=0.25,IF(AP42&lt;5,VLOOKUP(AP42,Sheet3!$A$5:$I$50,2,0),Sheet3!$B$50),IF(AP42&lt;5,VLOOKUP(AP42,Sheet3!$A$5:$I$50,6,0),Sheet3!$F$50))</f>
        <v/>
      </c>
      <c r="AQ43" s="682">
        <f>IF(AQ45=0.25,IF(AQ42&lt;5,VLOOKUP(AQ42,Sheet3!$A$5:$I$50,2,0),Sheet3!$B$50),IF(AQ42&lt;5,VLOOKUP(AQ42,Sheet3!$A$5:$I$50,6,0),Sheet3!$F$50))</f>
        <v/>
      </c>
    </row>
    <row r="44" ht="12.95" customHeight="1" s="160">
      <c r="B44" s="473" t="n"/>
      <c r="C44" s="201" t="inlineStr">
        <is>
          <t>RMo</t>
        </is>
      </c>
      <c r="D44" s="202" t="n"/>
      <c r="E44" s="682">
        <f>IF(E45=0.25,IF(E42&lt;5,VLOOKUP(E42,Sheet3!$A$5:$I$50,3,0),Sheet3!$C$50),IF(E42&lt;5,VLOOKUP(E42,Sheet3!$A$5:$I$50,7,0),Sheet3!$G$50))</f>
        <v/>
      </c>
      <c r="F44" s="682">
        <f>IF(F45=0.25,IF(F42&lt;5,VLOOKUP(F42,Sheet3!$A$5:$I$50,3,0),Sheet3!$C$50),IF(F42&lt;5,VLOOKUP(F42,Sheet3!$A$5:$I$50,7,0),Sheet3!$G$50))</f>
        <v/>
      </c>
      <c r="G44" s="682">
        <f>IF(G45=0.25,IF(G42&lt;5,VLOOKUP(G42,Sheet3!$A$5:$I$50,3,0),Sheet3!$C$50),IF(G42&lt;5,VLOOKUP(G42,Sheet3!$A$5:$I$50,7,0),Sheet3!$G$50))</f>
        <v/>
      </c>
      <c r="H44" s="682">
        <f>IF(H45=0.25,IF(H42&lt;5,VLOOKUP(H42,Sheet3!$A$5:$I$50,3,0),Sheet3!$C$50),IF(H42&lt;5,VLOOKUP(H42,Sheet3!$A$5:$I$50,7,0),Sheet3!$G$50))</f>
        <v/>
      </c>
      <c r="I44" s="682">
        <f>IF(I45=0.25,IF(I42&lt;5,VLOOKUP(I42,Sheet3!$A$5:$I$50,3,0),Sheet3!$C$50),IF(I42&lt;5,VLOOKUP(I42,Sheet3!$A$5:$I$50,7,0),Sheet3!$G$50))</f>
        <v/>
      </c>
      <c r="J44" s="682">
        <f>IF(J45=0.25,IF(J42&lt;5,VLOOKUP(J42,Sheet3!$A$5:$I$50,3,0),Sheet3!$C$50),IF(J42&lt;5,VLOOKUP(J42,Sheet3!$A$5:$I$50,7,0),Sheet3!$G$50))</f>
        <v/>
      </c>
      <c r="K44" s="682">
        <f>IF(K45=0.25,IF(K42&lt;5,VLOOKUP(K42,Sheet3!$A$5:$I$50,3,0),Sheet3!$C$50),IF(K42&lt;5,VLOOKUP(K42,Sheet3!$A$5:$I$50,7,0),Sheet3!$G$50))</f>
        <v/>
      </c>
      <c r="L44" s="682">
        <f>IF(L45=0.25,IF(L42&lt;5,VLOOKUP(L42,Sheet3!$A$5:$I$50,3,0),Sheet3!$C$50),IF(L42&lt;5,VLOOKUP(L42,Sheet3!$A$5:$I$50,7,0),Sheet3!$G$50))</f>
        <v/>
      </c>
      <c r="M44" s="682">
        <f>IF(M45=0.25,IF(M42&lt;5,VLOOKUP(M42,Sheet3!$A$5:$I$50,3,0),Sheet3!$C$50),IF(M42&lt;5,VLOOKUP(M42,Sheet3!$A$5:$I$50,7,0),Sheet3!$G$50))</f>
        <v/>
      </c>
      <c r="N44" s="682">
        <f>IF(N45=0.25,IF(N42&lt;5,VLOOKUP(N42,Sheet3!$A$5:$I$50,3,0),Sheet3!$C$50),IF(N42&lt;5,VLOOKUP(N42,Sheet3!$A$5:$I$50,7,0),Sheet3!$G$50))</f>
        <v/>
      </c>
      <c r="O44" s="682">
        <f>IF(O45=0.25,IF(O42&lt;5,VLOOKUP(O42,Sheet3!$A$5:$I$50,3,0),Sheet3!$C$50),IF(O42&lt;5,VLOOKUP(O42,Sheet3!$A$5:$I$50,7,0),Sheet3!$G$50))</f>
        <v/>
      </c>
      <c r="P44" s="682">
        <f>IF(P45=0.25,IF(P42&lt;5,VLOOKUP(P42,Sheet3!$A$5:$I$50,3,0),Sheet3!$C$50),IF(P42&lt;5,VLOOKUP(P42,Sheet3!$A$5:$I$50,7,0),Sheet3!$G$50))</f>
        <v/>
      </c>
      <c r="Q44" s="682">
        <f>IF(Q45=0.25,IF(Q42&lt;5,VLOOKUP(Q42,Sheet3!$A$5:$I$50,3,0),Sheet3!$C$50),IF(Q42&lt;5,VLOOKUP(Q42,Sheet3!$A$5:$I$50,7,0),Sheet3!$G$50))</f>
        <v/>
      </c>
      <c r="R44" s="682">
        <f>IF(R45=0.25,IF(R42&lt;5,VLOOKUP(R42,Sheet3!$A$5:$I$50,3,0),Sheet3!$C$50),IF(R42&lt;5,VLOOKUP(R42,Sheet3!$A$5:$I$50,7,0),Sheet3!$G$50))</f>
        <v/>
      </c>
      <c r="S44" s="682">
        <f>IF(S45=0.25,IF(S42&lt;5,VLOOKUP(S42,Sheet3!$A$5:$I$50,3,0),Sheet3!$C$50),IF(S42&lt;5,VLOOKUP(S42,Sheet3!$A$5:$I$50,7,0),Sheet3!$G$50))</f>
        <v/>
      </c>
      <c r="T44" s="682">
        <f>IF(T45=0.25,IF(T42&lt;5,VLOOKUP(T42,Sheet3!$A$5:$I$50,3,0),Sheet3!$C$50),IF(T42&lt;5,VLOOKUP(T42,Sheet3!$A$5:$I$50,7,0),Sheet3!$G$50))</f>
        <v/>
      </c>
      <c r="U44" s="682">
        <f>IF(U45=0.25,IF(U42&lt;5,VLOOKUP(U42,Sheet3!$A$5:$I$50,3,0),Sheet3!$C$50),IF(U42&lt;5,VLOOKUP(U42,Sheet3!$A$5:$I$50,7,0),Sheet3!$G$50))</f>
        <v/>
      </c>
      <c r="V44" s="682">
        <f>IF(V45=0.25,IF(V42&lt;5,VLOOKUP(V42,Sheet3!$A$5:$I$50,3,0),Sheet3!$C$50),IF(V42&lt;5,VLOOKUP(V42,Sheet3!$A$5:$I$50,7,0),Sheet3!$G$50))</f>
        <v/>
      </c>
      <c r="W44" s="682">
        <f>IF(W45=0.25,IF(W42&lt;5,VLOOKUP(W42,Sheet3!$A$5:$I$50,3,0),Sheet3!$C$50),IF(W42&lt;5,VLOOKUP(W42,Sheet3!$A$5:$I$50,7,0),Sheet3!$G$50))</f>
        <v/>
      </c>
      <c r="X44" s="682">
        <f>IF(X45=0.25,IF(X42&lt;5,VLOOKUP(X42,Sheet3!$A$5:$I$50,3,0),Sheet3!$C$50),IF(X42&lt;5,VLOOKUP(X42,Sheet3!$A$5:$I$50,7,0),Sheet3!$G$50))</f>
        <v/>
      </c>
      <c r="Y44" s="682">
        <f>IF(Y45=0.25,IF(Y42&lt;5,VLOOKUP(Y42,Sheet3!$A$5:$I$50,3,0),Sheet3!$C$50),IF(Y42&lt;5,VLOOKUP(Y42,Sheet3!$A$5:$I$50,7,0),Sheet3!$G$50))</f>
        <v/>
      </c>
      <c r="Z44" s="682">
        <f>IF(Z45=0.25,IF(Z42&lt;5,VLOOKUP(Z42,Sheet3!$A$5:$I$50,3,0),Sheet3!$C$50),IF(Z42&lt;5,VLOOKUP(Z42,Sheet3!$A$5:$I$50,7,0),Sheet3!$G$50))</f>
        <v/>
      </c>
      <c r="AA44" s="682">
        <f>IF(AA45=0.25,IF(AA42&lt;5,VLOOKUP(AA42,Sheet3!$A$5:$I$50,3,0),Sheet3!$C$50),IF(AA42&lt;5,VLOOKUP(AA42,Sheet3!$A$5:$I$50,7,0),Sheet3!$G$50))</f>
        <v/>
      </c>
      <c r="AB44" s="682">
        <f>IF(AB45=0.25,IF(AB42&lt;5,VLOOKUP(AB42,Sheet3!$A$5:$I$50,3,0),Sheet3!$C$50),IF(AB42&lt;5,VLOOKUP(AB42,Sheet3!$A$5:$I$50,7,0),Sheet3!$G$50))</f>
        <v/>
      </c>
      <c r="AC44" s="682">
        <f>IF(AC45=0.25,IF(AC42&lt;5,VLOOKUP(AC42,Sheet3!$A$5:$I$50,3,0),Sheet3!$C$50),IF(AC42&lt;5,VLOOKUP(AC42,Sheet3!$A$5:$I$50,7,0),Sheet3!$G$50))</f>
        <v/>
      </c>
      <c r="AD44" s="682">
        <f>IF(AD45=0.25,IF(AD42&lt;5,VLOOKUP(AD42,Sheet3!$A$5:$I$50,3,0),Sheet3!$C$50),IF(AD42&lt;5,VLOOKUP(AD42,Sheet3!$A$5:$I$50,7,0),Sheet3!$G$50))</f>
        <v/>
      </c>
      <c r="AE44" s="682">
        <f>IF(AE45=0.25,IF(AE42&lt;5,VLOOKUP(AE42,Sheet3!$A$5:$I$50,3,0),Sheet3!$C$50),IF(AE42&lt;5,VLOOKUP(AE42,Sheet3!$A$5:$I$50,7,0),Sheet3!$G$50))</f>
        <v/>
      </c>
      <c r="AF44" s="682">
        <f>IF(AF45=0.25,IF(AF42&lt;5,VLOOKUP(AF42,Sheet3!$A$5:$I$50,3,0),Sheet3!$C$50),IF(AF42&lt;5,VLOOKUP(AF42,Sheet3!$A$5:$I$50,7,0),Sheet3!$G$50))</f>
        <v/>
      </c>
      <c r="AG44" s="682">
        <f>IF(AG45=0.25,IF(AG42&lt;5,VLOOKUP(AG42,Sheet3!$A$5:$I$50,3,0),Sheet3!$C$50),IF(AG42&lt;5,VLOOKUP(AG42,Sheet3!$A$5:$I$50,7,0),Sheet3!$G$50))</f>
        <v/>
      </c>
      <c r="AH44" s="682">
        <f>IF(AH45=0.25,IF(AH42&lt;5,VLOOKUP(AH42,Sheet3!$A$5:$I$50,3,0),Sheet3!$C$50),IF(AH42&lt;5,VLOOKUP(AH42,Sheet3!$A$5:$I$50,7,0),Sheet3!$G$50))</f>
        <v/>
      </c>
      <c r="AI44" s="682">
        <f>IF(AI45=0.25,IF(AI42&lt;5,VLOOKUP(AI42,Sheet3!$A$5:$I$50,3,0),Sheet3!$C$50),IF(AI42&lt;5,VLOOKUP(AI42,Sheet3!$A$5:$I$50,7,0),Sheet3!$G$50))</f>
        <v/>
      </c>
      <c r="AJ44" s="682">
        <f>IF(AJ45=0.25,IF(AJ42&lt;5,VLOOKUP(AJ42,Sheet3!$A$5:$I$50,3,0),Sheet3!$C$50),IF(AJ42&lt;5,VLOOKUP(AJ42,Sheet3!$A$5:$I$50,7,0),Sheet3!$G$50))</f>
        <v/>
      </c>
      <c r="AK44" s="682">
        <f>IF(AK45=0.25,IF(AK42&lt;5,VLOOKUP(AK42,Sheet3!$A$5:$I$50,3,0),Sheet3!$C$50),IF(AK42&lt;5,VLOOKUP(AK42,Sheet3!$A$5:$I$50,7,0),Sheet3!$G$50))</f>
        <v/>
      </c>
      <c r="AL44" s="682">
        <f>IF(AL45=0.25,IF(AL42&lt;5,VLOOKUP(AL42,Sheet3!$A$5:$I$50,3,0),Sheet3!$C$50),IF(AL42&lt;5,VLOOKUP(AL42,Sheet3!$A$5:$I$50,7,0),Sheet3!$G$50))</f>
        <v/>
      </c>
      <c r="AM44" s="682">
        <f>IF(AM45=0.25,IF(AM42&lt;5,VLOOKUP(AM42,Sheet3!$A$5:$I$50,3,0),Sheet3!$C$50),IF(AM42&lt;5,VLOOKUP(AM42,Sheet3!$A$5:$I$50,7,0),Sheet3!$G$50))</f>
        <v/>
      </c>
      <c r="AN44" s="682">
        <f>IF(AN45=0.25,IF(AN42&lt;5,VLOOKUP(AN42,Sheet3!$A$5:$I$50,3,0),Sheet3!$C$50),IF(AN42&lt;5,VLOOKUP(AN42,Sheet3!$A$5:$I$50,7,0),Sheet3!$G$50))</f>
        <v/>
      </c>
      <c r="AO44" s="682">
        <f>IF(AO45=0.25,IF(AO42&lt;5,VLOOKUP(AO42,Sheet3!$A$5:$I$50,3,0),Sheet3!$C$50),IF(AO42&lt;5,VLOOKUP(AO42,Sheet3!$A$5:$I$50,7,0),Sheet3!$G$50))</f>
        <v/>
      </c>
      <c r="AP44" s="682">
        <f>IF(AP45=0.25,IF(AP42&lt;5,VLOOKUP(AP42,Sheet3!$A$5:$I$50,3,0),Sheet3!$C$50),IF(AP42&lt;5,VLOOKUP(AP42,Sheet3!$A$5:$I$50,7,0),Sheet3!$G$50))</f>
        <v/>
      </c>
      <c r="AQ44" s="682">
        <f>IF(AQ45=0.25,IF(AQ42&lt;5,VLOOKUP(AQ42,Sheet3!$A$5:$I$50,3,0),Sheet3!$C$50),IF(AQ42&lt;5,VLOOKUP(AQ42,Sheet3!$A$5:$I$50,7,0),Sheet3!$G$50))</f>
        <v/>
      </c>
    </row>
    <row r="45" ht="12.95" customHeight="1" s="160">
      <c r="B45" s="473" t="n"/>
      <c r="C45" s="201" t="inlineStr">
        <is>
          <t>αr</t>
        </is>
      </c>
      <c r="D45" s="202" t="n"/>
      <c r="E45" s="660" t="n">
        <v>0</v>
      </c>
      <c r="F45" s="660" t="n">
        <v>0</v>
      </c>
      <c r="G45" s="660" t="n">
        <v>0</v>
      </c>
      <c r="H45" s="660" t="n">
        <v>0</v>
      </c>
      <c r="I45" s="660" t="n">
        <v>0</v>
      </c>
      <c r="J45" s="660" t="n">
        <v>0</v>
      </c>
      <c r="K45" s="660" t="n">
        <v>0</v>
      </c>
      <c r="L45" s="660" t="n">
        <v>0</v>
      </c>
      <c r="M45" s="660" t="n">
        <v>0</v>
      </c>
      <c r="N45" s="660" t="n">
        <v>0</v>
      </c>
      <c r="O45" s="660" t="n">
        <v>0</v>
      </c>
      <c r="P45" s="660" t="n">
        <v>0</v>
      </c>
      <c r="Q45" s="660" t="n">
        <v>0</v>
      </c>
      <c r="R45" s="660" t="n">
        <v>0</v>
      </c>
      <c r="S45" s="660" t="n">
        <v>0</v>
      </c>
      <c r="T45" s="660" t="n">
        <v>0</v>
      </c>
      <c r="U45" s="660" t="n">
        <v>0</v>
      </c>
      <c r="V45" s="660" t="n">
        <v>0</v>
      </c>
      <c r="W45" s="660" t="n">
        <v>0</v>
      </c>
      <c r="X45" s="660" t="n">
        <v>0</v>
      </c>
      <c r="Y45" s="660" t="n">
        <v>0</v>
      </c>
      <c r="Z45" s="660" t="n">
        <v>0</v>
      </c>
      <c r="AA45" s="660" t="n">
        <v>0</v>
      </c>
      <c r="AB45" s="660" t="n">
        <v>0</v>
      </c>
      <c r="AC45" s="660" t="n">
        <v>0</v>
      </c>
      <c r="AD45" s="660" t="n">
        <v>0</v>
      </c>
      <c r="AE45" s="660" t="n">
        <v>0</v>
      </c>
      <c r="AF45" s="660" t="n">
        <v>0</v>
      </c>
      <c r="AG45" s="660" t="n">
        <v>0</v>
      </c>
      <c r="AH45" s="660" t="n">
        <v>0</v>
      </c>
      <c r="AI45" s="660" t="n">
        <v>0</v>
      </c>
      <c r="AJ45" s="660" t="n">
        <v>0</v>
      </c>
      <c r="AK45" s="660" t="n">
        <v>0</v>
      </c>
      <c r="AL45" s="660" t="n">
        <v>0</v>
      </c>
      <c r="AM45" s="660" t="n">
        <v>0</v>
      </c>
      <c r="AN45" s="660" t="n">
        <v>0</v>
      </c>
      <c r="AO45" s="660" t="n">
        <v>0</v>
      </c>
      <c r="AP45" s="660" t="n">
        <v>0</v>
      </c>
      <c r="AQ45" s="660" t="n">
        <v>0</v>
      </c>
    </row>
    <row r="46" ht="12.95" customHeight="1" s="160">
      <c r="B46" s="473" t="n"/>
      <c r="C46" s="201" t="inlineStr">
        <is>
          <t>Mmax</t>
        </is>
      </c>
      <c r="D46" s="202" t="inlineStr">
        <is>
          <t>[kN・m]</t>
        </is>
      </c>
      <c r="E46" s="676">
        <f>ROUNDDOWN(E20/2/E40*E43,2)</f>
        <v/>
      </c>
      <c r="F46" s="677">
        <f>ROUNDDOWN(F20/2/F40*F43,2)</f>
        <v/>
      </c>
      <c r="G46" s="677">
        <f>ROUNDDOWN(G20/2/G40*G43,2)</f>
        <v/>
      </c>
      <c r="H46" s="677">
        <f>ROUNDDOWN(H20/2/H40*H43,2)</f>
        <v/>
      </c>
      <c r="I46" s="677">
        <f>ROUNDDOWN(I20/2/I40*I43,2)</f>
        <v/>
      </c>
      <c r="J46" s="677">
        <f>ROUNDDOWN(J20/2/J40*J43,2)</f>
        <v/>
      </c>
      <c r="K46" s="677">
        <f>ROUNDDOWN(K20/2/K40*K43,2)</f>
        <v/>
      </c>
      <c r="L46" s="677">
        <f>ROUNDDOWN(L20/2/L40*L43,2)</f>
        <v/>
      </c>
      <c r="M46" s="677">
        <f>ROUNDDOWN(M20/2/M40*M43,2)</f>
        <v/>
      </c>
      <c r="N46" s="677">
        <f>ROUNDDOWN(N20/2/N40*N43,2)</f>
        <v/>
      </c>
      <c r="O46" s="677">
        <f>ROUNDDOWN(O20/2/O40*O43,2)</f>
        <v/>
      </c>
      <c r="P46" s="677">
        <f>ROUNDDOWN(P20/2/P40*P43,2)</f>
        <v/>
      </c>
      <c r="Q46" s="677">
        <f>ROUNDDOWN(Q20/2/Q40*Q43,2)</f>
        <v/>
      </c>
      <c r="R46" s="677">
        <f>ROUNDDOWN(R20/2/R40*R43,2)</f>
        <v/>
      </c>
      <c r="S46" s="677">
        <f>ROUNDDOWN(S20/2/S40*S43,2)</f>
        <v/>
      </c>
      <c r="T46" s="677">
        <f>ROUNDDOWN(T20/2/T40*T43,2)</f>
        <v/>
      </c>
      <c r="U46" s="677">
        <f>ROUNDDOWN(U20/2/U40*U43,2)</f>
        <v/>
      </c>
      <c r="V46" s="677">
        <f>ROUNDDOWN(V20/2/V40*V43,2)</f>
        <v/>
      </c>
      <c r="W46" s="677">
        <f>ROUNDDOWN(W20/2/W40*W43,2)</f>
        <v/>
      </c>
      <c r="X46" s="677">
        <f>ROUNDDOWN(X20/2/X40*X43,2)</f>
        <v/>
      </c>
      <c r="Y46" s="677">
        <f>ROUNDDOWN(Y20/2/Y40*Y43,2)</f>
        <v/>
      </c>
      <c r="Z46" s="677">
        <f>ROUNDDOWN(Z20/2/Z40*Z43,2)</f>
        <v/>
      </c>
      <c r="AA46" s="677">
        <f>ROUNDDOWN(AA20/2/AA40*AA43,2)</f>
        <v/>
      </c>
      <c r="AB46" s="677">
        <f>ROUNDDOWN(AB20/2/AB40*AB43,2)</f>
        <v/>
      </c>
      <c r="AC46" s="677">
        <f>ROUNDDOWN(AC20/2/AC40*AC43,2)</f>
        <v/>
      </c>
      <c r="AD46" s="677">
        <f>ROUNDDOWN(AD20/2/AD40*AD43,2)</f>
        <v/>
      </c>
      <c r="AE46" s="677">
        <f>ROUNDDOWN(AE20/2/AE40*AE43,2)</f>
        <v/>
      </c>
      <c r="AF46" s="677">
        <f>ROUNDDOWN(AF20/2/AF40*AF43,2)</f>
        <v/>
      </c>
      <c r="AG46" s="677">
        <f>ROUNDDOWN(AG20/2/AG40*AG43,2)</f>
        <v/>
      </c>
      <c r="AH46" s="677">
        <f>ROUNDDOWN(AH20/2/AH40*AH43,2)</f>
        <v/>
      </c>
      <c r="AI46" s="677">
        <f>ROUNDDOWN(AI20/2/AI40*AI43,2)</f>
        <v/>
      </c>
      <c r="AJ46" s="677">
        <f>ROUNDDOWN(AJ20/2/AJ40*AJ43,2)</f>
        <v/>
      </c>
      <c r="AK46" s="677">
        <f>ROUNDDOWN(AK20/2/AK40*AK43,2)</f>
        <v/>
      </c>
      <c r="AL46" s="677">
        <f>ROUNDDOWN(AL20/2/AL40*AL43,2)</f>
        <v/>
      </c>
      <c r="AM46" s="677">
        <f>ROUNDDOWN(AM20/2/AM40*AM43,2)</f>
        <v/>
      </c>
      <c r="AN46" s="677">
        <f>ROUNDDOWN(AN20/2/AN40*AN43,2)</f>
        <v/>
      </c>
      <c r="AO46" s="677">
        <f>ROUNDDOWN(AO20/2/AO40*AO43,2)</f>
        <v/>
      </c>
      <c r="AP46" s="677">
        <f>ROUNDDOWN(AP20/2/AP40*AP43,2)</f>
        <v/>
      </c>
      <c r="AQ46" s="677">
        <f>ROUNDDOWN(AQ20/2/AQ40*AQ43,2)</f>
        <v/>
      </c>
    </row>
    <row r="47" ht="12.95" customHeight="1" s="160">
      <c r="B47" s="473" t="n"/>
      <c r="C47" s="201" t="inlineStr">
        <is>
          <t>Mo</t>
        </is>
      </c>
      <c r="D47" s="202" t="inlineStr">
        <is>
          <t>[kN・m]</t>
        </is>
      </c>
      <c r="E47" s="676">
        <f>ROUNDDOWN(E20/2/E40*E44,2)</f>
        <v/>
      </c>
      <c r="F47" s="677">
        <f>ROUNDDOWN(F20/2/F40*F44,2)</f>
        <v/>
      </c>
      <c r="G47" s="677">
        <f>ROUNDDOWN(G20/2/G40*G44,2)</f>
        <v/>
      </c>
      <c r="H47" s="677">
        <f>ROUNDDOWN(H20/2/H40*H44,2)</f>
        <v/>
      </c>
      <c r="I47" s="677">
        <f>ROUNDDOWN(I20/2/I40*I44,2)</f>
        <v/>
      </c>
      <c r="J47" s="677">
        <f>ROUNDDOWN(J20/2/J40*J44,2)</f>
        <v/>
      </c>
      <c r="K47" s="677">
        <f>ROUNDDOWN(K20/2/K40*K44,2)</f>
        <v/>
      </c>
      <c r="L47" s="677">
        <f>ROUNDDOWN(L20/2/L40*L44,2)</f>
        <v/>
      </c>
      <c r="M47" s="677">
        <f>ROUNDDOWN(M20/2/M40*M44,2)</f>
        <v/>
      </c>
      <c r="N47" s="677">
        <f>ROUNDDOWN(N20/2/N40*N44,2)</f>
        <v/>
      </c>
      <c r="O47" s="677">
        <f>ROUNDDOWN(O20/2/O40*O44,2)</f>
        <v/>
      </c>
      <c r="P47" s="677">
        <f>ROUNDDOWN(P20/2/P40*P44,2)</f>
        <v/>
      </c>
      <c r="Q47" s="677">
        <f>ROUNDDOWN(Q20/2/Q40*Q44,2)</f>
        <v/>
      </c>
      <c r="R47" s="677">
        <f>ROUNDDOWN(R20/2/R40*R44,2)</f>
        <v/>
      </c>
      <c r="S47" s="677">
        <f>ROUNDDOWN(S20/2/S40*S44,2)</f>
        <v/>
      </c>
      <c r="T47" s="677">
        <f>ROUNDDOWN(T20/2/T40*T44,2)</f>
        <v/>
      </c>
      <c r="U47" s="677">
        <f>ROUNDDOWN(U20/2/U40*U44,2)</f>
        <v/>
      </c>
      <c r="V47" s="677">
        <f>ROUNDDOWN(V20/2/V40*V44,2)</f>
        <v/>
      </c>
      <c r="W47" s="677">
        <f>ROUNDDOWN(W20/2/W40*W44,2)</f>
        <v/>
      </c>
      <c r="X47" s="677">
        <f>ROUNDDOWN(X20/2/X40*X44,2)</f>
        <v/>
      </c>
      <c r="Y47" s="677">
        <f>ROUNDDOWN(Y20/2/Y40*Y44,2)</f>
        <v/>
      </c>
      <c r="Z47" s="677">
        <f>ROUNDDOWN(Z20/2/Z40*Z44,2)</f>
        <v/>
      </c>
      <c r="AA47" s="677">
        <f>ROUNDDOWN(AA20/2/AA40*AA44,2)</f>
        <v/>
      </c>
      <c r="AB47" s="677">
        <f>ROUNDDOWN(AB20/2/AB40*AB44,2)</f>
        <v/>
      </c>
      <c r="AC47" s="677">
        <f>ROUNDDOWN(AC20/2/AC40*AC44,2)</f>
        <v/>
      </c>
      <c r="AD47" s="677">
        <f>ROUNDDOWN(AD20/2/AD40*AD44,2)</f>
        <v/>
      </c>
      <c r="AE47" s="677">
        <f>ROUNDDOWN(AE20/2/AE40*AE44,2)</f>
        <v/>
      </c>
      <c r="AF47" s="677">
        <f>ROUNDDOWN(AF20/2/AF40*AF44,2)</f>
        <v/>
      </c>
      <c r="AG47" s="677">
        <f>ROUNDDOWN(AG20/2/AG40*AG44,2)</f>
        <v/>
      </c>
      <c r="AH47" s="677">
        <f>ROUNDDOWN(AH20/2/AH40*AH44,2)</f>
        <v/>
      </c>
      <c r="AI47" s="677">
        <f>ROUNDDOWN(AI20/2/AI40*AI44,2)</f>
        <v/>
      </c>
      <c r="AJ47" s="677">
        <f>ROUNDDOWN(AJ20/2/AJ40*AJ44,2)</f>
        <v/>
      </c>
      <c r="AK47" s="677">
        <f>ROUNDDOWN(AK20/2/AK40*AK44,2)</f>
        <v/>
      </c>
      <c r="AL47" s="677">
        <f>ROUNDDOWN(AL20/2/AL40*AL44,2)</f>
        <v/>
      </c>
      <c r="AM47" s="677">
        <f>ROUNDDOWN(AM20/2/AM40*AM44,2)</f>
        <v/>
      </c>
      <c r="AN47" s="677">
        <f>ROUNDDOWN(AN20/2/AN40*AN44,2)</f>
        <v/>
      </c>
      <c r="AO47" s="677">
        <f>ROUNDDOWN(AO20/2/AO40*AO44,2)</f>
        <v/>
      </c>
      <c r="AP47" s="677">
        <f>ROUNDDOWN(AP20/2/AP40*AP44,2)</f>
        <v/>
      </c>
      <c r="AQ47" s="677">
        <f>ROUNDDOWN(AQ20/2/AQ40*AQ44,2)</f>
        <v/>
      </c>
    </row>
    <row r="48" ht="12.95" customHeight="1" s="160">
      <c r="B48" s="469" t="n"/>
      <c r="C48" s="204" t="inlineStr">
        <is>
          <t>Md</t>
        </is>
      </c>
      <c r="D48" s="205" t="inlineStr">
        <is>
          <t>[kN・m]</t>
        </is>
      </c>
      <c r="E48" s="670">
        <f>ROUNDDOWN(MAX(E46:E47),2)</f>
        <v/>
      </c>
      <c r="F48" s="671">
        <f>ROUNDDOWN(MAX(F46:F47),2)</f>
        <v/>
      </c>
      <c r="G48" s="671">
        <f>ROUNDDOWN(MAX(G46:G47),2)</f>
        <v/>
      </c>
      <c r="H48" s="671">
        <f>ROUNDDOWN(MAX(H46:H47),2)</f>
        <v/>
      </c>
      <c r="I48" s="671">
        <f>ROUNDDOWN(MAX(I46:I47),2)</f>
        <v/>
      </c>
      <c r="J48" s="671">
        <f>ROUNDDOWN(MAX(J46:J47),2)</f>
        <v/>
      </c>
      <c r="K48" s="671">
        <f>ROUNDDOWN(MAX(K46:K47),2)</f>
        <v/>
      </c>
      <c r="L48" s="671">
        <f>ROUNDDOWN(MAX(L46:L47),2)</f>
        <v/>
      </c>
      <c r="M48" s="671">
        <f>ROUNDDOWN(MAX(M46:M47),2)</f>
        <v/>
      </c>
      <c r="N48" s="671">
        <f>ROUNDDOWN(MAX(N46:N47),2)</f>
        <v/>
      </c>
      <c r="O48" s="671">
        <f>ROUNDDOWN(MAX(O46:O47),2)</f>
        <v/>
      </c>
      <c r="P48" s="671">
        <f>ROUNDDOWN(MAX(P46:P47),2)</f>
        <v/>
      </c>
      <c r="Q48" s="671">
        <f>ROUNDDOWN(MAX(Q46:Q47),2)</f>
        <v/>
      </c>
      <c r="R48" s="671">
        <f>ROUNDDOWN(MAX(R46:R47),2)</f>
        <v/>
      </c>
      <c r="S48" s="671">
        <f>ROUNDDOWN(MAX(S46:S47),2)</f>
        <v/>
      </c>
      <c r="T48" s="671">
        <f>ROUNDDOWN(MAX(T46:T47),2)</f>
        <v/>
      </c>
      <c r="U48" s="671">
        <f>ROUNDDOWN(MAX(U46:U47),2)</f>
        <v/>
      </c>
      <c r="V48" s="671">
        <f>ROUNDDOWN(MAX(V46:V47),2)</f>
        <v/>
      </c>
      <c r="W48" s="671">
        <f>ROUNDDOWN(MAX(W46:W47),2)</f>
        <v/>
      </c>
      <c r="X48" s="671">
        <f>ROUNDDOWN(MAX(X46:X47),2)</f>
        <v/>
      </c>
      <c r="Y48" s="671">
        <f>ROUNDDOWN(MAX(Y46:Y47),2)</f>
        <v/>
      </c>
      <c r="Z48" s="671">
        <f>ROUNDDOWN(MAX(Z46:Z47),2)</f>
        <v/>
      </c>
      <c r="AA48" s="671">
        <f>ROUNDDOWN(MAX(AA46:AA47),2)</f>
        <v/>
      </c>
      <c r="AB48" s="671">
        <f>ROUNDDOWN(MAX(AB46:AB47),2)</f>
        <v/>
      </c>
      <c r="AC48" s="671">
        <f>ROUNDDOWN(MAX(AC46:AC47),2)</f>
        <v/>
      </c>
      <c r="AD48" s="671">
        <f>ROUNDDOWN(MAX(AD46:AD47),2)</f>
        <v/>
      </c>
      <c r="AE48" s="671">
        <f>ROUNDDOWN(MAX(AE46:AE47),2)</f>
        <v/>
      </c>
      <c r="AF48" s="671">
        <f>ROUNDDOWN(MAX(AF46:AF47),2)</f>
        <v/>
      </c>
      <c r="AG48" s="671">
        <f>ROUNDDOWN(MAX(AG46:AG47),2)</f>
        <v/>
      </c>
      <c r="AH48" s="671">
        <f>ROUNDDOWN(MAX(AH46:AH47),2)</f>
        <v/>
      </c>
      <c r="AI48" s="671">
        <f>ROUNDDOWN(MAX(AI46:AI47),2)</f>
        <v/>
      </c>
      <c r="AJ48" s="671">
        <f>ROUNDDOWN(MAX(AJ46:AJ47),2)</f>
        <v/>
      </c>
      <c r="AK48" s="671">
        <f>ROUNDDOWN(MAX(AK46:AK47),2)</f>
        <v/>
      </c>
      <c r="AL48" s="671">
        <f>ROUNDDOWN(MAX(AL46:AL47),2)</f>
        <v/>
      </c>
      <c r="AM48" s="671">
        <f>ROUNDDOWN(MAX(AM46:AM47),2)</f>
        <v/>
      </c>
      <c r="AN48" s="671">
        <f>ROUNDDOWN(MAX(AN46:AN47),2)</f>
        <v/>
      </c>
      <c r="AO48" s="671">
        <f>ROUNDDOWN(MAX(AO46:AO47),2)</f>
        <v/>
      </c>
      <c r="AP48" s="671">
        <f>ROUNDDOWN(MAX(AP46:AP47),2)</f>
        <v/>
      </c>
      <c r="AQ48" s="671">
        <f>ROUNDDOWN(MAX(AQ46:AQ47),2)</f>
        <v/>
      </c>
    </row>
    <row r="49" ht="12.95" customHeight="1" s="160">
      <c r="B49" s="498" t="inlineStr">
        <is>
          <t>縁応力度の
チェック</t>
        </is>
      </c>
      <c r="C49" s="199" t="inlineStr">
        <is>
          <t>Wp</t>
        </is>
      </c>
      <c r="D49" s="200" t="inlineStr">
        <is>
          <t>[kN]</t>
        </is>
      </c>
      <c r="E49" s="684">
        <f>E11/E19</f>
        <v/>
      </c>
      <c r="F49" s="685">
        <f>(F14+F15+F17)/F19</f>
        <v/>
      </c>
      <c r="G49" s="685">
        <f>(G14+G15+G17)/G19</f>
        <v/>
      </c>
      <c r="H49" s="685">
        <f>(H14+H15+H17)/H19</f>
        <v/>
      </c>
      <c r="I49" s="685">
        <f>(I14+I15+I17)/I19</f>
        <v/>
      </c>
      <c r="J49" s="685">
        <f>(J14+J15+J17)/J19</f>
        <v/>
      </c>
      <c r="K49" s="685">
        <f>(K14+K15+K17)/K19</f>
        <v/>
      </c>
      <c r="L49" s="685">
        <f>(L14+L15+L17)/L19</f>
        <v/>
      </c>
      <c r="M49" s="685">
        <f>(M14+M15+M17)/M19</f>
        <v/>
      </c>
      <c r="N49" s="685">
        <f>(N14+N15+N17)/N19</f>
        <v/>
      </c>
      <c r="O49" s="685">
        <f>(O14+O15+O17)/O19</f>
        <v/>
      </c>
      <c r="P49" s="685">
        <f>(P14+P15+P17)/P19</f>
        <v/>
      </c>
      <c r="Q49" s="685">
        <f>(Q14+Q15+Q17)/Q19</f>
        <v/>
      </c>
      <c r="R49" s="685">
        <f>(R14+R15+R17)/R19</f>
        <v/>
      </c>
      <c r="S49" s="685">
        <f>(S14+S15+S17)/S19</f>
        <v/>
      </c>
      <c r="T49" s="685">
        <f>(T14+T15+T17)/T19</f>
        <v/>
      </c>
      <c r="U49" s="685">
        <f>(U14+U15+U17)/U19</f>
        <v/>
      </c>
      <c r="V49" s="685">
        <f>(V14+V15+V17)/V19</f>
        <v/>
      </c>
      <c r="W49" s="685">
        <f>(W14+W15+W17)/W19</f>
        <v/>
      </c>
      <c r="X49" s="685">
        <f>(X14+X15+X17)/X19</f>
        <v/>
      </c>
      <c r="Y49" s="685">
        <f>(Y14+Y15+Y17)/Y19</f>
        <v/>
      </c>
      <c r="Z49" s="685">
        <f>(Z14+Z15+Z17)/Z19</f>
        <v/>
      </c>
      <c r="AA49" s="685">
        <f>(AA14+AA15+AA17)/AA19</f>
        <v/>
      </c>
      <c r="AB49" s="685">
        <f>(AB14+AB15+AB17)/AB19</f>
        <v/>
      </c>
      <c r="AC49" s="685">
        <f>(AC14+AC15+AC17)/AC19</f>
        <v/>
      </c>
      <c r="AD49" s="685">
        <f>(AD14+AD15+AD17)/AD19</f>
        <v/>
      </c>
      <c r="AE49" s="685">
        <f>(AE14+AE15+AE17)/AE19</f>
        <v/>
      </c>
      <c r="AF49" s="685">
        <f>(AF14+AF15+AF17)/AF19</f>
        <v/>
      </c>
      <c r="AG49" s="685">
        <f>(AG14+AG15+AG17)/AG19</f>
        <v/>
      </c>
      <c r="AH49" s="685">
        <f>(AH14+AH15+AH17)/AH19</f>
        <v/>
      </c>
      <c r="AI49" s="685">
        <f>(AI14+AI15+AI17)/AI19</f>
        <v/>
      </c>
      <c r="AJ49" s="685">
        <f>(AJ14+AJ15+AJ17)/AJ19</f>
        <v/>
      </c>
      <c r="AK49" s="685">
        <f>(AK14+AK15+AK17)/AK19</f>
        <v/>
      </c>
      <c r="AL49" s="685">
        <f>(AL14+AL15+AL17)/AL19</f>
        <v/>
      </c>
      <c r="AM49" s="685">
        <f>(AM14+AM15+AM17)/AM19</f>
        <v/>
      </c>
      <c r="AN49" s="685">
        <f>(AN14+AN15+AN17)/AN19</f>
        <v/>
      </c>
      <c r="AO49" s="685">
        <f>(AO14+AO15+AO17)/AO19</f>
        <v/>
      </c>
      <c r="AP49" s="685">
        <f>(AP14+AP15+AP17)/AP19</f>
        <v/>
      </c>
      <c r="AQ49" s="685">
        <f>(AQ14+AQ15+AQ17)/AQ19</f>
        <v/>
      </c>
    </row>
    <row r="50" ht="12.95" customHeight="1" s="160">
      <c r="B50" s="487" t="n"/>
      <c r="C50" s="201" t="inlineStr">
        <is>
          <t>σmax</t>
        </is>
      </c>
      <c r="D50" s="202" t="inlineStr">
        <is>
          <t>[kN/m2]</t>
        </is>
      </c>
      <c r="E50" s="686">
        <f>(E49/E56)+E48/(2*E39/E27)</f>
        <v/>
      </c>
      <c r="F50" s="686">
        <f>(F49/F56)+F48/(2*F39/F27)</f>
        <v/>
      </c>
      <c r="G50" s="686">
        <f>(G49/G56)+G48/(2*G39/G27)</f>
        <v/>
      </c>
      <c r="H50" s="686">
        <f>(H49/H56)+H48/(2*H39/H27)</f>
        <v/>
      </c>
      <c r="I50" s="686">
        <f>(I49/I56)+I48/(2*I39/I27)</f>
        <v/>
      </c>
      <c r="J50" s="686">
        <f>(J49/J56)+J48/(2*J39/J27)</f>
        <v/>
      </c>
      <c r="K50" s="686">
        <f>(K49/K56)+K48/(2*K39/K27)</f>
        <v/>
      </c>
      <c r="L50" s="686">
        <f>(L49/L56)+L48/(2*L39/L27)</f>
        <v/>
      </c>
      <c r="M50" s="686">
        <f>(M49/M56)+M48/(2*M39/M27)</f>
        <v/>
      </c>
      <c r="N50" s="686">
        <f>(N49/N56)+N48/(2*N39/N27)</f>
        <v/>
      </c>
      <c r="O50" s="686">
        <f>(O49/O56)+O48/(2*O39/O27)</f>
        <v/>
      </c>
      <c r="P50" s="686">
        <f>(P49/P56)+P48/(2*P39/P27)</f>
        <v/>
      </c>
      <c r="Q50" s="686">
        <f>(Q49/Q56)+Q48/(2*Q39/Q27)</f>
        <v/>
      </c>
      <c r="R50" s="686">
        <f>(R49/R56)+R48/(2*R39/R27)</f>
        <v/>
      </c>
      <c r="S50" s="686">
        <f>(S49/S56)+S48/(2*S39/S27)</f>
        <v/>
      </c>
      <c r="T50" s="686">
        <f>(T49/T56)+T48/(2*T39/T27)</f>
        <v/>
      </c>
      <c r="U50" s="686">
        <f>(U49/U56)+U48/(2*U39/U27)</f>
        <v/>
      </c>
      <c r="V50" s="686">
        <f>(V49/V56)+V48/(2*V39/V27)</f>
        <v/>
      </c>
      <c r="W50" s="686">
        <f>(W49/W56)+W48/(2*W39/W27)</f>
        <v/>
      </c>
      <c r="X50" s="686">
        <f>(X49/X56)+X48/(2*X39/X27)</f>
        <v/>
      </c>
      <c r="Y50" s="686">
        <f>(Y49/Y56)+Y48/(2*Y39/Y27)</f>
        <v/>
      </c>
      <c r="Z50" s="686">
        <f>(Z49/Z56)+Z48/(2*Z39/Z27)</f>
        <v/>
      </c>
      <c r="AA50" s="686">
        <f>(AA49/AA56)+AA48/(2*AA39/AA27)</f>
        <v/>
      </c>
      <c r="AB50" s="686">
        <f>(AB49/AB56)+AB48/(2*AB39/AB27)</f>
        <v/>
      </c>
      <c r="AC50" s="686">
        <f>(AC49/AC56)+AC48/(2*AC39/AC27)</f>
        <v/>
      </c>
      <c r="AD50" s="686">
        <f>(AD49/AD56)+AD48/(2*AD39/AD27)</f>
        <v/>
      </c>
      <c r="AE50" s="686">
        <f>(AE49/AE56)+AE48/(2*AE39/AE27)</f>
        <v/>
      </c>
      <c r="AF50" s="686">
        <f>(AF49/AF56)+AF48/(2*AF39/AF27)</f>
        <v/>
      </c>
      <c r="AG50" s="686">
        <f>(AG49/AG56)+AG48/(2*AG39/AG27)</f>
        <v/>
      </c>
      <c r="AH50" s="686">
        <f>(AH49/AH56)+AH48/(2*AH39/AH27)</f>
        <v/>
      </c>
      <c r="AI50" s="686">
        <f>(AI49/AI56)+AI48/(2*AI39/AI27)</f>
        <v/>
      </c>
      <c r="AJ50" s="686">
        <f>(AJ49/AJ56)+AJ48/(2*AJ39/AJ27)</f>
        <v/>
      </c>
      <c r="AK50" s="686">
        <f>(AK49/AK56)+AK48/(2*AK39/AK27)</f>
        <v/>
      </c>
      <c r="AL50" s="686">
        <f>(AL49/AL56)+AL48/(2*AL39/AL27)</f>
        <v/>
      </c>
      <c r="AM50" s="686">
        <f>(AM49/AM56)+AM48/(2*AM39/AM27)</f>
        <v/>
      </c>
      <c r="AN50" s="686">
        <f>(AN49/AN56)+AN48/(2*AN39/AN27)</f>
        <v/>
      </c>
      <c r="AO50" s="686">
        <f>(AO49/AO56)+AO48/(2*AO39/AO27)</f>
        <v/>
      </c>
      <c r="AP50" s="686">
        <f>(AP49/AP56)+AP48/(2*AP39/AP27)</f>
        <v/>
      </c>
      <c r="AQ50" s="686">
        <f>(AQ49/AQ56)+AQ48/(2*AQ39/AQ27)</f>
        <v/>
      </c>
    </row>
    <row r="51" ht="12.95" customHeight="1" s="160">
      <c r="B51" s="487" t="n"/>
      <c r="C51" s="201" t="inlineStr">
        <is>
          <t>fc</t>
        </is>
      </c>
      <c r="D51" s="202" t="inlineStr">
        <is>
          <t>[kN/m2]</t>
        </is>
      </c>
      <c r="E51" s="686">
        <f>2/3*E37</f>
        <v/>
      </c>
      <c r="F51" s="687">
        <f>2/3*F37</f>
        <v/>
      </c>
      <c r="G51" s="687">
        <f>2/3*G37</f>
        <v/>
      </c>
      <c r="H51" s="687">
        <f>2/3*H37</f>
        <v/>
      </c>
      <c r="I51" s="687">
        <f>2/3*I37</f>
        <v/>
      </c>
      <c r="J51" s="687">
        <f>2/3*J37</f>
        <v/>
      </c>
      <c r="K51" s="687">
        <f>2/3*K37</f>
        <v/>
      </c>
      <c r="L51" s="687">
        <f>2/3*L37</f>
        <v/>
      </c>
      <c r="M51" s="687">
        <f>2/3*M37</f>
        <v/>
      </c>
      <c r="N51" s="687">
        <f>2/3*N37</f>
        <v/>
      </c>
      <c r="O51" s="687">
        <f>2/3*O37</f>
        <v/>
      </c>
      <c r="P51" s="687">
        <f>2/3*P37</f>
        <v/>
      </c>
      <c r="Q51" s="687">
        <f>2/3*Q37</f>
        <v/>
      </c>
      <c r="R51" s="687">
        <f>2/3*R37</f>
        <v/>
      </c>
      <c r="S51" s="687">
        <f>2/3*S37</f>
        <v/>
      </c>
      <c r="T51" s="687">
        <f>2/3*T37</f>
        <v/>
      </c>
      <c r="U51" s="687">
        <f>2/3*U37</f>
        <v/>
      </c>
      <c r="V51" s="687">
        <f>2/3*V37</f>
        <v/>
      </c>
      <c r="W51" s="687">
        <f>2/3*W37</f>
        <v/>
      </c>
      <c r="X51" s="687">
        <f>2/3*X37</f>
        <v/>
      </c>
      <c r="Y51" s="687">
        <f>2/3*Y37</f>
        <v/>
      </c>
      <c r="Z51" s="687">
        <f>2/3*Z37</f>
        <v/>
      </c>
      <c r="AA51" s="687">
        <f>2/3*AA37</f>
        <v/>
      </c>
      <c r="AB51" s="687">
        <f>2/3*AB37</f>
        <v/>
      </c>
      <c r="AC51" s="687">
        <f>2/3*AC37</f>
        <v/>
      </c>
      <c r="AD51" s="687">
        <f>2/3*AD37</f>
        <v/>
      </c>
      <c r="AE51" s="687">
        <f>2/3*AE37</f>
        <v/>
      </c>
      <c r="AF51" s="687">
        <f>2/3*AF37</f>
        <v/>
      </c>
      <c r="AG51" s="687">
        <f>2/3*AG37</f>
        <v/>
      </c>
      <c r="AH51" s="687">
        <f>2/3*AH37</f>
        <v/>
      </c>
      <c r="AI51" s="687">
        <f>2/3*AI37</f>
        <v/>
      </c>
      <c r="AJ51" s="687">
        <f>2/3*AJ37</f>
        <v/>
      </c>
      <c r="AK51" s="687">
        <f>2/3*AK37</f>
        <v/>
      </c>
      <c r="AL51" s="687">
        <f>2/3*AL37</f>
        <v/>
      </c>
      <c r="AM51" s="687">
        <f>2/3*AM37</f>
        <v/>
      </c>
      <c r="AN51" s="687">
        <f>2/3*AN37</f>
        <v/>
      </c>
      <c r="AO51" s="687">
        <f>2/3*AO37</f>
        <v/>
      </c>
      <c r="AP51" s="687">
        <f>2/3*AP37</f>
        <v/>
      </c>
      <c r="AQ51" s="687">
        <f>2/3*AQ37</f>
        <v/>
      </c>
    </row>
    <row r="52" ht="12.95" customHeight="1" s="160">
      <c r="B52" s="487" t="n"/>
      <c r="C52" s="201" t="inlineStr">
        <is>
          <t>fc&gt;σmax</t>
        </is>
      </c>
      <c r="D52" s="202" t="n"/>
      <c r="E52" s="688">
        <f>IF(E51&gt;E50,"OK","NG")</f>
        <v/>
      </c>
      <c r="F52" s="689">
        <f>IF(F51&gt;F50,"OK","NG")</f>
        <v/>
      </c>
      <c r="G52" s="689">
        <f>IF(G51&gt;G50,"OK","NG")</f>
        <v/>
      </c>
      <c r="H52" s="689">
        <f>IF(H51&gt;H50,"OK","NG")</f>
        <v/>
      </c>
      <c r="I52" s="689">
        <f>IF(I51&gt;I50,"OK","NG")</f>
        <v/>
      </c>
      <c r="J52" s="689">
        <f>IF(J51&gt;J50,"OK","NG")</f>
        <v/>
      </c>
      <c r="K52" s="689">
        <f>IF(K51&gt;K50,"OK","NG")</f>
        <v/>
      </c>
      <c r="L52" s="689">
        <f>IF(L51&gt;L50,"OK","NG")</f>
        <v/>
      </c>
      <c r="M52" s="689">
        <f>IF(M51&gt;M50,"OK","NG")</f>
        <v/>
      </c>
      <c r="N52" s="689">
        <f>IF(N51&gt;N50,"OK","NG")</f>
        <v/>
      </c>
      <c r="O52" s="689">
        <f>IF(O51&gt;O50,"OK","NG")</f>
        <v/>
      </c>
      <c r="P52" s="689">
        <f>IF(P51&gt;P50,"OK","NG")</f>
        <v/>
      </c>
      <c r="Q52" s="689">
        <f>IF(Q51&gt;Q50,"OK","NG")</f>
        <v/>
      </c>
      <c r="R52" s="689">
        <f>IF(R51&gt;R50,"OK","NG")</f>
        <v/>
      </c>
      <c r="S52" s="689">
        <f>IF(S51&gt;S50,"OK","NG")</f>
        <v/>
      </c>
      <c r="T52" s="689">
        <f>IF(T51&gt;T50,"OK","NG")</f>
        <v/>
      </c>
      <c r="U52" s="689">
        <f>IF(U51&gt;U50,"OK","NG")</f>
        <v/>
      </c>
      <c r="V52" s="689">
        <f>IF(V51&gt;V50,"OK","NG")</f>
        <v/>
      </c>
      <c r="W52" s="689">
        <f>IF(W51&gt;W50,"OK","NG")</f>
        <v/>
      </c>
      <c r="X52" s="689">
        <f>IF(X51&gt;X50,"OK","NG")</f>
        <v/>
      </c>
      <c r="Y52" s="689">
        <f>IF(Y51&gt;Y50,"OK","NG")</f>
        <v/>
      </c>
      <c r="Z52" s="689">
        <f>IF(Z51&gt;Z50,"OK","NG")</f>
        <v/>
      </c>
      <c r="AA52" s="689">
        <f>IF(AA51&gt;AA50,"OK","NG")</f>
        <v/>
      </c>
      <c r="AB52" s="689">
        <f>IF(AB51&gt;AB50,"OK","NG")</f>
        <v/>
      </c>
      <c r="AC52" s="689">
        <f>IF(AC51&gt;AC50,"OK","NG")</f>
        <v/>
      </c>
      <c r="AD52" s="689">
        <f>IF(AD51&gt;AD50,"OK","NG")</f>
        <v/>
      </c>
      <c r="AE52" s="689">
        <f>IF(AE51&gt;AE50,"OK","NG")</f>
        <v/>
      </c>
      <c r="AF52" s="689">
        <f>IF(AF51&gt;AF50,"OK","NG")</f>
        <v/>
      </c>
      <c r="AG52" s="689">
        <f>IF(AG51&gt;AG50,"OK","NG")</f>
        <v/>
      </c>
      <c r="AH52" s="689">
        <f>IF(AH51&gt;AH50,"OK","NG")</f>
        <v/>
      </c>
      <c r="AI52" s="689">
        <f>IF(AI51&gt;AI50,"OK","NG")</f>
        <v/>
      </c>
      <c r="AJ52" s="689">
        <f>IF(AJ51&gt;AJ50,"OK","NG")</f>
        <v/>
      </c>
      <c r="AK52" s="689">
        <f>IF(AK51&gt;AK50,"OK","NG")</f>
        <v/>
      </c>
      <c r="AL52" s="689">
        <f>IF(AL51&gt;AL50,"OK","NG")</f>
        <v/>
      </c>
      <c r="AM52" s="689">
        <f>IF(AM51&gt;AM50,"OK","NG")</f>
        <v/>
      </c>
      <c r="AN52" s="689">
        <f>IF(AN51&gt;AN50,"OK","NG")</f>
        <v/>
      </c>
      <c r="AO52" s="689">
        <f>IF(AO51&gt;AO50,"OK","NG")</f>
        <v/>
      </c>
      <c r="AP52" s="689">
        <f>IF(AP51&gt;AP50,"OK","NG")</f>
        <v/>
      </c>
      <c r="AQ52" s="689">
        <f>IF(AQ51&gt;AQ50,"OK","NG")</f>
        <v/>
      </c>
    </row>
    <row r="53" ht="12.95" customHeight="1" s="160">
      <c r="B53" s="487" t="n"/>
      <c r="C53" s="201" t="inlineStr">
        <is>
          <t>σmin</t>
        </is>
      </c>
      <c r="D53" s="202" t="inlineStr">
        <is>
          <t>[kN/m2]</t>
        </is>
      </c>
      <c r="E53" s="686">
        <f>(E49/E56)-E48/(2*E39/E27)</f>
        <v/>
      </c>
      <c r="F53" s="687">
        <f>(F49/F56)-F48/(2*F39/F27)</f>
        <v/>
      </c>
      <c r="G53" s="687">
        <f>(G49/G56)-G48/(2*G39/G27)</f>
        <v/>
      </c>
      <c r="H53" s="687">
        <f>(H49/H56)-H48/(2*H39/H27)</f>
        <v/>
      </c>
      <c r="I53" s="687">
        <f>(I49/I56)-I48/(2*I39/I27)</f>
        <v/>
      </c>
      <c r="J53" s="687">
        <f>(J49/J56)-J48/(2*J39/J27)</f>
        <v/>
      </c>
      <c r="K53" s="687">
        <f>(K49/K56)-K48/(2*K39/K27)</f>
        <v/>
      </c>
      <c r="L53" s="687">
        <f>(L49/L56)-L48/(2*L39/L27)</f>
        <v/>
      </c>
      <c r="M53" s="687">
        <f>(M49/M56)-M48/(2*M39/M27)</f>
        <v/>
      </c>
      <c r="N53" s="687">
        <f>(N49/N56)-N48/(2*N39/N27)</f>
        <v/>
      </c>
      <c r="O53" s="687">
        <f>(O49/O56)-O48/(2*O39/O27)</f>
        <v/>
      </c>
      <c r="P53" s="687">
        <f>(P49/P56)-P48/(2*P39/P27)</f>
        <v/>
      </c>
      <c r="Q53" s="687">
        <f>(Q49/Q56)-Q48/(2*Q39/Q27)</f>
        <v/>
      </c>
      <c r="R53" s="687">
        <f>(R49/R56)-R48/(2*R39/R27)</f>
        <v/>
      </c>
      <c r="S53" s="687">
        <f>(S49/S56)-S48/(2*S39/S27)</f>
        <v/>
      </c>
      <c r="T53" s="687">
        <f>(T49/T56)-T48/(2*T39/T27)</f>
        <v/>
      </c>
      <c r="U53" s="687">
        <f>(U49/U56)-U48/(2*U39/U27)</f>
        <v/>
      </c>
      <c r="V53" s="687">
        <f>(V49/V56)-V48/(2*V39/V27)</f>
        <v/>
      </c>
      <c r="W53" s="687">
        <f>(W49/W56)-W48/(2*W39/W27)</f>
        <v/>
      </c>
      <c r="X53" s="687">
        <f>(X49/X56)-X48/(2*X39/X27)</f>
        <v/>
      </c>
      <c r="Y53" s="687">
        <f>(Y49/Y56)-Y48/(2*Y39/Y27)</f>
        <v/>
      </c>
      <c r="Z53" s="687">
        <f>(Z49/Z56)-Z48/(2*Z39/Z27)</f>
        <v/>
      </c>
      <c r="AA53" s="687">
        <f>(AA49/AA56)-AA48/(2*AA39/AA27)</f>
        <v/>
      </c>
      <c r="AB53" s="687">
        <f>(AB49/AB56)-AB48/(2*AB39/AB27)</f>
        <v/>
      </c>
      <c r="AC53" s="687">
        <f>(AC49/AC56)-AC48/(2*AC39/AC27)</f>
        <v/>
      </c>
      <c r="AD53" s="687">
        <f>(AD49/AD56)-AD48/(2*AD39/AD27)</f>
        <v/>
      </c>
      <c r="AE53" s="687">
        <f>(AE49/AE56)-AE48/(2*AE39/AE27)</f>
        <v/>
      </c>
      <c r="AF53" s="687">
        <f>(AF49/AF56)-AF48/(2*AF39/AF27)</f>
        <v/>
      </c>
      <c r="AG53" s="687">
        <f>(AG49/AG56)-AG48/(2*AG39/AG27)</f>
        <v/>
      </c>
      <c r="AH53" s="687">
        <f>(AH49/AH56)-AH48/(2*AH39/AH27)</f>
        <v/>
      </c>
      <c r="AI53" s="687">
        <f>(AI49/AI56)-AI48/(2*AI39/AI27)</f>
        <v/>
      </c>
      <c r="AJ53" s="687">
        <f>(AJ49/AJ56)-AJ48/(2*AJ39/AJ27)</f>
        <v/>
      </c>
      <c r="AK53" s="687">
        <f>(AK49/AK56)-AK48/(2*AK39/AK27)</f>
        <v/>
      </c>
      <c r="AL53" s="687">
        <f>(AL49/AL56)-AL48/(2*AL39/AL27)</f>
        <v/>
      </c>
      <c r="AM53" s="687">
        <f>(AM49/AM56)-AM48/(2*AM39/AM27)</f>
        <v/>
      </c>
      <c r="AN53" s="687">
        <f>(AN49/AN56)-AN48/(2*AN39/AN27)</f>
        <v/>
      </c>
      <c r="AO53" s="687">
        <f>(AO49/AO56)-AO48/(2*AO39/AO27)</f>
        <v/>
      </c>
      <c r="AP53" s="687">
        <f>(AP49/AP56)-AP48/(2*AP39/AP27)</f>
        <v/>
      </c>
      <c r="AQ53" s="687">
        <f>(AQ49/AQ56)-AQ48/(2*AQ39/AQ27)</f>
        <v/>
      </c>
    </row>
    <row r="54" ht="12.95" customHeight="1" s="160">
      <c r="B54" s="487" t="n"/>
      <c r="C54" s="201" t="inlineStr">
        <is>
          <t>ft</t>
        </is>
      </c>
      <c r="D54" s="202" t="inlineStr">
        <is>
          <t>[kN/m2]</t>
        </is>
      </c>
      <c r="E54" s="686">
        <f>-0.2*E51</f>
        <v/>
      </c>
      <c r="F54" s="687">
        <f>-0.2*F51</f>
        <v/>
      </c>
      <c r="G54" s="687">
        <f>-0.2*G51</f>
        <v/>
      </c>
      <c r="H54" s="687">
        <f>-0.2*H51</f>
        <v/>
      </c>
      <c r="I54" s="687">
        <f>-0.2*I51</f>
        <v/>
      </c>
      <c r="J54" s="687">
        <f>-0.2*J51</f>
        <v/>
      </c>
      <c r="K54" s="687">
        <f>-0.2*K51</f>
        <v/>
      </c>
      <c r="L54" s="687">
        <f>-0.2*L51</f>
        <v/>
      </c>
      <c r="M54" s="687">
        <f>-0.2*M51</f>
        <v/>
      </c>
      <c r="N54" s="687">
        <f>-0.2*N51</f>
        <v/>
      </c>
      <c r="O54" s="687">
        <f>-0.2*O51</f>
        <v/>
      </c>
      <c r="P54" s="687">
        <f>-0.2*P51</f>
        <v/>
      </c>
      <c r="Q54" s="687">
        <f>-0.2*Q51</f>
        <v/>
      </c>
      <c r="R54" s="687">
        <f>-0.2*R51</f>
        <v/>
      </c>
      <c r="S54" s="687">
        <f>-0.2*S51</f>
        <v/>
      </c>
      <c r="T54" s="687">
        <f>-0.2*T51</f>
        <v/>
      </c>
      <c r="U54" s="687">
        <f>-0.2*U51</f>
        <v/>
      </c>
      <c r="V54" s="687">
        <f>-0.2*V51</f>
        <v/>
      </c>
      <c r="W54" s="687">
        <f>-0.2*W51</f>
        <v/>
      </c>
      <c r="X54" s="687">
        <f>-0.2*X51</f>
        <v/>
      </c>
      <c r="Y54" s="687">
        <f>-0.2*Y51</f>
        <v/>
      </c>
      <c r="Z54" s="687">
        <f>-0.2*Z51</f>
        <v/>
      </c>
      <c r="AA54" s="687">
        <f>-0.2*AA51</f>
        <v/>
      </c>
      <c r="AB54" s="687">
        <f>-0.2*AB51</f>
        <v/>
      </c>
      <c r="AC54" s="687">
        <f>-0.2*AC51</f>
        <v/>
      </c>
      <c r="AD54" s="687">
        <f>-0.2*AD51</f>
        <v/>
      </c>
      <c r="AE54" s="687">
        <f>-0.2*AE51</f>
        <v/>
      </c>
      <c r="AF54" s="687">
        <f>-0.2*AF51</f>
        <v/>
      </c>
      <c r="AG54" s="687">
        <f>-0.2*AG51</f>
        <v/>
      </c>
      <c r="AH54" s="687">
        <f>-0.2*AH51</f>
        <v/>
      </c>
      <c r="AI54" s="687">
        <f>-0.2*AI51</f>
        <v/>
      </c>
      <c r="AJ54" s="687">
        <f>-0.2*AJ51</f>
        <v/>
      </c>
      <c r="AK54" s="687">
        <f>-0.2*AK51</f>
        <v/>
      </c>
      <c r="AL54" s="687">
        <f>-0.2*AL51</f>
        <v/>
      </c>
      <c r="AM54" s="687">
        <f>-0.2*AM51</f>
        <v/>
      </c>
      <c r="AN54" s="687">
        <f>-0.2*AN51</f>
        <v/>
      </c>
      <c r="AO54" s="687">
        <f>-0.2*AO51</f>
        <v/>
      </c>
      <c r="AP54" s="687">
        <f>-0.2*AP51</f>
        <v/>
      </c>
      <c r="AQ54" s="687">
        <f>-0.2*AQ51</f>
        <v/>
      </c>
    </row>
    <row r="55" ht="12.95" customHeight="1" s="160">
      <c r="B55" s="488" t="n"/>
      <c r="C55" s="204" t="inlineStr">
        <is>
          <t>ft&lt;σmin</t>
        </is>
      </c>
      <c r="D55" s="205" t="n"/>
      <c r="E55" s="690">
        <f>IF(E53&gt;E54,"OK","NG")</f>
        <v/>
      </c>
      <c r="F55" s="691">
        <f>IF(F53&gt;F54,"OK","NG")</f>
        <v/>
      </c>
      <c r="G55" s="691">
        <f>IF(G53&gt;G54,"OK","NG")</f>
        <v/>
      </c>
      <c r="H55" s="691">
        <f>IF(H53&gt;H54,"OK","NG")</f>
        <v/>
      </c>
      <c r="I55" s="691">
        <f>IF(I53&gt;I54,"OK","NG")</f>
        <v/>
      </c>
      <c r="J55" s="691">
        <f>IF(J53&gt;J54,"OK","NG")</f>
        <v/>
      </c>
      <c r="K55" s="691">
        <f>IF(K53&gt;K54,"OK","NG")</f>
        <v/>
      </c>
      <c r="L55" s="691">
        <f>IF(L53&gt;L54,"OK","NG")</f>
        <v/>
      </c>
      <c r="M55" s="691">
        <f>IF(M53&gt;M54,"OK","NG")</f>
        <v/>
      </c>
      <c r="N55" s="691">
        <f>IF(N53&gt;N54,"OK","NG")</f>
        <v/>
      </c>
      <c r="O55" s="691">
        <f>IF(O53&gt;O54,"OK","NG")</f>
        <v/>
      </c>
      <c r="P55" s="691">
        <f>IF(P53&gt;P54,"OK","NG")</f>
        <v/>
      </c>
      <c r="Q55" s="691">
        <f>IF(Q53&gt;Q54,"OK","NG")</f>
        <v/>
      </c>
      <c r="R55" s="691">
        <f>IF(R53&gt;R54,"OK","NG")</f>
        <v/>
      </c>
      <c r="S55" s="691">
        <f>IF(S53&gt;S54,"OK","NG")</f>
        <v/>
      </c>
      <c r="T55" s="691">
        <f>IF(T53&gt;T54,"OK","NG")</f>
        <v/>
      </c>
      <c r="U55" s="691">
        <f>IF(U53&gt;U54,"OK","NG")</f>
        <v/>
      </c>
      <c r="V55" s="691">
        <f>IF(V53&gt;V54,"OK","NG")</f>
        <v/>
      </c>
      <c r="W55" s="691">
        <f>IF(W53&gt;W54,"OK","NG")</f>
        <v/>
      </c>
      <c r="X55" s="691">
        <f>IF(X53&gt;X54,"OK","NG")</f>
        <v/>
      </c>
      <c r="Y55" s="691">
        <f>IF(Y53&gt;Y54,"OK","NG")</f>
        <v/>
      </c>
      <c r="Z55" s="691">
        <f>IF(Z53&gt;Z54,"OK","NG")</f>
        <v/>
      </c>
      <c r="AA55" s="691">
        <f>IF(AA53&gt;AA54,"OK","NG")</f>
        <v/>
      </c>
      <c r="AB55" s="691">
        <f>IF(AB53&gt;AB54,"OK","NG")</f>
        <v/>
      </c>
      <c r="AC55" s="691">
        <f>IF(AC53&gt;AC54,"OK","NG")</f>
        <v/>
      </c>
      <c r="AD55" s="691">
        <f>IF(AD53&gt;AD54,"OK","NG")</f>
        <v/>
      </c>
      <c r="AE55" s="691">
        <f>IF(AE53&gt;AE54,"OK","NG")</f>
        <v/>
      </c>
      <c r="AF55" s="691">
        <f>IF(AF53&gt;AF54,"OK","NG")</f>
        <v/>
      </c>
      <c r="AG55" s="691">
        <f>IF(AG53&gt;AG54,"OK","NG")</f>
        <v/>
      </c>
      <c r="AH55" s="691">
        <f>IF(AH53&gt;AH54,"OK","NG")</f>
        <v/>
      </c>
      <c r="AI55" s="691">
        <f>IF(AI53&gt;AI54,"OK","NG")</f>
        <v/>
      </c>
      <c r="AJ55" s="691">
        <f>IF(AJ53&gt;AJ54,"OK","NG")</f>
        <v/>
      </c>
      <c r="AK55" s="691">
        <f>IF(AK53&gt;AK54,"OK","NG")</f>
        <v/>
      </c>
      <c r="AL55" s="691">
        <f>IF(AL53&gt;AL54,"OK","NG")</f>
        <v/>
      </c>
      <c r="AM55" s="691">
        <f>IF(AM53&gt;AM54,"OK","NG")</f>
        <v/>
      </c>
      <c r="AN55" s="691">
        <f>IF(AN53&gt;AN54,"OK","NG")</f>
        <v/>
      </c>
      <c r="AO55" s="691">
        <f>IF(AO53&gt;AO54,"OK","NG")</f>
        <v/>
      </c>
      <c r="AP55" s="691">
        <f>IF(AP53&gt;AP54,"OK","NG")</f>
        <v/>
      </c>
      <c r="AQ55" s="691">
        <f>IF(AQ53&gt;AQ54,"OK","NG")</f>
        <v/>
      </c>
    </row>
    <row r="56" ht="12.95" customHeight="1" s="160">
      <c r="B56" s="498" t="inlineStr">
        <is>
          <t>せん断
応力度の
チェック</t>
        </is>
      </c>
      <c r="C56" s="199" t="inlineStr">
        <is>
          <t>Ap</t>
        </is>
      </c>
      <c r="D56" s="200" t="inlineStr">
        <is>
          <t>[m2]</t>
        </is>
      </c>
      <c r="E56" s="692">
        <f>(E26/2)^2*PI()</f>
        <v/>
      </c>
      <c r="F56" s="693">
        <f>(F26/2)^2*PI()</f>
        <v/>
      </c>
      <c r="G56" s="693">
        <f>(G26/2)^2*PI()</f>
        <v/>
      </c>
      <c r="H56" s="693">
        <f>(H26/2)^2*PI()</f>
        <v/>
      </c>
      <c r="I56" s="693">
        <f>(I26/2)^2*PI()</f>
        <v/>
      </c>
      <c r="J56" s="693">
        <f>(J26/2)^2*PI()</f>
        <v/>
      </c>
      <c r="K56" s="693">
        <f>(K26/2)^2*PI()</f>
        <v/>
      </c>
      <c r="L56" s="693">
        <f>(L26/2)^2*PI()</f>
        <v/>
      </c>
      <c r="M56" s="693">
        <f>(M26/2)^2*PI()</f>
        <v/>
      </c>
      <c r="N56" s="693">
        <f>(N26/2)^2*PI()</f>
        <v/>
      </c>
      <c r="O56" s="693">
        <f>(O26/2)^2*PI()</f>
        <v/>
      </c>
      <c r="P56" s="693">
        <f>(P26/2)^2*PI()</f>
        <v/>
      </c>
      <c r="Q56" s="693">
        <f>(Q26/2)^2*PI()</f>
        <v/>
      </c>
      <c r="R56" s="693">
        <f>(R26/2)^2*PI()</f>
        <v/>
      </c>
      <c r="S56" s="693">
        <f>(S26/2)^2*PI()</f>
        <v/>
      </c>
      <c r="T56" s="693">
        <f>(T26/2)^2*PI()</f>
        <v/>
      </c>
      <c r="U56" s="693">
        <f>(U26/2)^2*PI()</f>
        <v/>
      </c>
      <c r="V56" s="693">
        <f>(V26/2)^2*PI()</f>
        <v/>
      </c>
      <c r="W56" s="693">
        <f>(W26/2)^2*PI()</f>
        <v/>
      </c>
      <c r="X56" s="693">
        <f>(X26/2)^2*PI()</f>
        <v/>
      </c>
      <c r="Y56" s="693">
        <f>(Y26/2)^2*PI()</f>
        <v/>
      </c>
      <c r="Z56" s="693">
        <f>(Z26/2)^2*PI()</f>
        <v/>
      </c>
      <c r="AA56" s="693">
        <f>(AA26/2)^2*PI()</f>
        <v/>
      </c>
      <c r="AB56" s="693">
        <f>(AB26/2)^2*PI()</f>
        <v/>
      </c>
      <c r="AC56" s="693">
        <f>(AC26/2)^2*PI()</f>
        <v/>
      </c>
      <c r="AD56" s="693">
        <f>(AD26/2)^2*PI()</f>
        <v/>
      </c>
      <c r="AE56" s="693">
        <f>(AE26/2)^2*PI()</f>
        <v/>
      </c>
      <c r="AF56" s="693">
        <f>(AF26/2)^2*PI()</f>
        <v/>
      </c>
      <c r="AG56" s="693">
        <f>(AG26/2)^2*PI()</f>
        <v/>
      </c>
      <c r="AH56" s="693">
        <f>(AH26/2)^2*PI()</f>
        <v/>
      </c>
      <c r="AI56" s="693">
        <f>(AI26/2)^2*PI()</f>
        <v/>
      </c>
      <c r="AJ56" s="693">
        <f>(AJ26/2)^2*PI()</f>
        <v/>
      </c>
      <c r="AK56" s="693">
        <f>(AK26/2)^2*PI()</f>
        <v/>
      </c>
      <c r="AL56" s="693">
        <f>(AL26/2)^2*PI()</f>
        <v/>
      </c>
      <c r="AM56" s="693">
        <f>(AM26/2)^2*PI()</f>
        <v/>
      </c>
      <c r="AN56" s="693">
        <f>(AN26/2)^2*PI()</f>
        <v/>
      </c>
      <c r="AO56" s="693">
        <f>(AO26/2)^2*PI()</f>
        <v/>
      </c>
      <c r="AP56" s="693">
        <f>(AP26/2)^2*PI()</f>
        <v/>
      </c>
      <c r="AQ56" s="693">
        <f>(AQ26/2)^2*PI()</f>
        <v/>
      </c>
    </row>
    <row r="57" ht="12.95" customHeight="1" s="160">
      <c r="B57" s="487" t="n"/>
      <c r="C57" s="201" t="inlineStr">
        <is>
          <t>σn</t>
        </is>
      </c>
      <c r="D57" s="202" t="inlineStr">
        <is>
          <t>[kN/m2]</t>
        </is>
      </c>
      <c r="E57" s="686">
        <f>E20/E56</f>
        <v/>
      </c>
      <c r="F57" s="687">
        <f>F20/F56</f>
        <v/>
      </c>
      <c r="G57" s="687">
        <f>G20/G56</f>
        <v/>
      </c>
      <c r="H57" s="687">
        <f>H20/H56</f>
        <v/>
      </c>
      <c r="I57" s="687">
        <f>I20/I56</f>
        <v/>
      </c>
      <c r="J57" s="687">
        <f>J20/J56</f>
        <v/>
      </c>
      <c r="K57" s="687">
        <f>K20/K56</f>
        <v/>
      </c>
      <c r="L57" s="687">
        <f>L20/L56</f>
        <v/>
      </c>
      <c r="M57" s="687">
        <f>M20/M56</f>
        <v/>
      </c>
      <c r="N57" s="687">
        <f>N20/N56</f>
        <v/>
      </c>
      <c r="O57" s="687">
        <f>O20/O56</f>
        <v/>
      </c>
      <c r="P57" s="687">
        <f>P20/P56</f>
        <v/>
      </c>
      <c r="Q57" s="687">
        <f>Q20/Q56</f>
        <v/>
      </c>
      <c r="R57" s="687">
        <f>R20/R56</f>
        <v/>
      </c>
      <c r="S57" s="687">
        <f>S20/S56</f>
        <v/>
      </c>
      <c r="T57" s="687">
        <f>T20/T56</f>
        <v/>
      </c>
      <c r="U57" s="687">
        <f>U20/U56</f>
        <v/>
      </c>
      <c r="V57" s="687">
        <f>V20/V56</f>
        <v/>
      </c>
      <c r="W57" s="687">
        <f>W20/W56</f>
        <v/>
      </c>
      <c r="X57" s="687">
        <f>X20/X56</f>
        <v/>
      </c>
      <c r="Y57" s="687">
        <f>Y20/Y56</f>
        <v/>
      </c>
      <c r="Z57" s="687">
        <f>Z20/Z56</f>
        <v/>
      </c>
      <c r="AA57" s="687">
        <f>AA20/AA56</f>
        <v/>
      </c>
      <c r="AB57" s="687">
        <f>AB20/AB56</f>
        <v/>
      </c>
      <c r="AC57" s="687">
        <f>AC20/AC56</f>
        <v/>
      </c>
      <c r="AD57" s="687">
        <f>AD20/AD56</f>
        <v/>
      </c>
      <c r="AE57" s="687">
        <f>AE20/AE56</f>
        <v/>
      </c>
      <c r="AF57" s="687">
        <f>AF20/AF56</f>
        <v/>
      </c>
      <c r="AG57" s="687">
        <f>AG20/AG56</f>
        <v/>
      </c>
      <c r="AH57" s="687">
        <f>AH20/AH56</f>
        <v/>
      </c>
      <c r="AI57" s="687">
        <f>AI20/AI56</f>
        <v/>
      </c>
      <c r="AJ57" s="687">
        <f>AJ20/AJ56</f>
        <v/>
      </c>
      <c r="AK57" s="687">
        <f>AK20/AK56</f>
        <v/>
      </c>
      <c r="AL57" s="687">
        <f>AL20/AL56</f>
        <v/>
      </c>
      <c r="AM57" s="687">
        <f>AM20/AM56</f>
        <v/>
      </c>
      <c r="AN57" s="687">
        <f>AN20/AN56</f>
        <v/>
      </c>
      <c r="AO57" s="687">
        <f>AO20/AO56</f>
        <v/>
      </c>
      <c r="AP57" s="687">
        <f>AP20/AP56</f>
        <v/>
      </c>
      <c r="AQ57" s="687">
        <f>AQ20/AQ56</f>
        <v/>
      </c>
    </row>
    <row r="58" ht="12.95" customHeight="1" s="160">
      <c r="B58" s="487" t="n"/>
      <c r="C58" s="201" t="inlineStr">
        <is>
          <t>Fr</t>
        </is>
      </c>
      <c r="D58" s="202" t="inlineStr">
        <is>
          <t>[kN/m2]</t>
        </is>
      </c>
      <c r="E58" s="686">
        <f>MIN((0.3*E37+E57*TAN(30*PI()/180)),0.5*E37)</f>
        <v/>
      </c>
      <c r="F58" s="687">
        <f>MIN((0.3*F37+F57*TAN(30*PI()/180)),0.5*F37)</f>
        <v/>
      </c>
      <c r="G58" s="687">
        <f>MIN((0.3*G37+G57*TAN(30*PI()/180)),0.5*G37)</f>
        <v/>
      </c>
      <c r="H58" s="687">
        <f>MIN((0.3*H37+H57*TAN(30*PI()/180)),0.5*H37)</f>
        <v/>
      </c>
      <c r="I58" s="687">
        <f>MIN((0.3*I37+I57*TAN(30*PI()/180)),0.5*I37)</f>
        <v/>
      </c>
      <c r="J58" s="687">
        <f>MIN((0.3*J37+J57*TAN(30*PI()/180)),0.5*J37)</f>
        <v/>
      </c>
      <c r="K58" s="687">
        <f>MIN((0.3*K37+K57*TAN(30*PI()/180)),0.5*K37)</f>
        <v/>
      </c>
      <c r="L58" s="687">
        <f>MIN((0.3*L37+L57*TAN(30*PI()/180)),0.5*L37)</f>
        <v/>
      </c>
      <c r="M58" s="687">
        <f>MIN((0.3*M37+M57*TAN(30*PI()/180)),0.5*M37)</f>
        <v/>
      </c>
      <c r="N58" s="687">
        <f>MIN((0.3*N37+N57*TAN(30*PI()/180)),0.5*N37)</f>
        <v/>
      </c>
      <c r="O58" s="687">
        <f>MIN((0.3*O37+O57*TAN(30*PI()/180)),0.5*O37)</f>
        <v/>
      </c>
      <c r="P58" s="687">
        <f>MIN((0.3*P37+P57*TAN(30*PI()/180)),0.5*P37)</f>
        <v/>
      </c>
      <c r="Q58" s="687">
        <f>MIN((0.3*Q37+Q57*TAN(30*PI()/180)),0.5*Q37)</f>
        <v/>
      </c>
      <c r="R58" s="687">
        <f>MIN((0.3*R37+R57*TAN(30*PI()/180)),0.5*R37)</f>
        <v/>
      </c>
      <c r="S58" s="687">
        <f>MIN((0.3*S37+S57*TAN(30*PI()/180)),0.5*S37)</f>
        <v/>
      </c>
      <c r="T58" s="687">
        <f>MIN((0.3*T37+T57*TAN(30*PI()/180)),0.5*T37)</f>
        <v/>
      </c>
      <c r="U58" s="687">
        <f>MIN((0.3*U37+U57*TAN(30*PI()/180)),0.5*U37)</f>
        <v/>
      </c>
      <c r="V58" s="687">
        <f>MIN((0.3*V37+V57*TAN(30*PI()/180)),0.5*V37)</f>
        <v/>
      </c>
      <c r="W58" s="687">
        <f>MIN((0.3*W37+W57*TAN(30*PI()/180)),0.5*W37)</f>
        <v/>
      </c>
      <c r="X58" s="687">
        <f>MIN((0.3*X37+X57*TAN(30*PI()/180)),0.5*X37)</f>
        <v/>
      </c>
      <c r="Y58" s="687">
        <f>MIN((0.3*Y37+Y57*TAN(30*PI()/180)),0.5*Y37)</f>
        <v/>
      </c>
      <c r="Z58" s="687">
        <f>MIN((0.3*Z37+Z57*TAN(30*PI()/180)),0.5*Z37)</f>
        <v/>
      </c>
      <c r="AA58" s="687">
        <f>MIN((0.3*AA37+AA57*TAN(30*PI()/180)),0.5*AA37)</f>
        <v/>
      </c>
      <c r="AB58" s="687">
        <f>MIN((0.3*AB37+AB57*TAN(30*PI()/180)),0.5*AB37)</f>
        <v/>
      </c>
      <c r="AC58" s="687">
        <f>MIN((0.3*AC37+AC57*TAN(30*PI()/180)),0.5*AC37)</f>
        <v/>
      </c>
      <c r="AD58" s="687">
        <f>MIN((0.3*AD37+AD57*TAN(30*PI()/180)),0.5*AD37)</f>
        <v/>
      </c>
      <c r="AE58" s="687">
        <f>MIN((0.3*AE37+AE57*TAN(30*PI()/180)),0.5*AE37)</f>
        <v/>
      </c>
      <c r="AF58" s="687">
        <f>MIN((0.3*AF37+AF57*TAN(30*PI()/180)),0.5*AF37)</f>
        <v/>
      </c>
      <c r="AG58" s="687">
        <f>MIN((0.3*AG37+AG57*TAN(30*PI()/180)),0.5*AG37)</f>
        <v/>
      </c>
      <c r="AH58" s="687">
        <f>MIN((0.3*AH37+AH57*TAN(30*PI()/180)),0.5*AH37)</f>
        <v/>
      </c>
      <c r="AI58" s="687">
        <f>MIN((0.3*AI37+AI57*TAN(30*PI()/180)),0.5*AI37)</f>
        <v/>
      </c>
      <c r="AJ58" s="687">
        <f>MIN((0.3*AJ37+AJ57*TAN(30*PI()/180)),0.5*AJ37)</f>
        <v/>
      </c>
      <c r="AK58" s="687">
        <f>MIN((0.3*AK37+AK57*TAN(30*PI()/180)),0.5*AK37)</f>
        <v/>
      </c>
      <c r="AL58" s="687">
        <f>MIN((0.3*AL37+AL57*TAN(30*PI()/180)),0.5*AL37)</f>
        <v/>
      </c>
      <c r="AM58" s="687">
        <f>MIN((0.3*AM37+AM57*TAN(30*PI()/180)),0.5*AM37)</f>
        <v/>
      </c>
      <c r="AN58" s="687">
        <f>MIN((0.3*AN37+AN57*TAN(30*PI()/180)),0.5*AN37)</f>
        <v/>
      </c>
      <c r="AO58" s="687">
        <f>MIN((0.3*AO37+AO57*TAN(30*PI()/180)),0.5*AO37)</f>
        <v/>
      </c>
      <c r="AP58" s="687">
        <f>MIN((0.3*AP37+AP57*TAN(30*PI()/180)),0.5*AP37)</f>
        <v/>
      </c>
      <c r="AQ58" s="687">
        <f>MIN((0.3*AQ37+AQ57*TAN(30*PI()/180)),0.5*AQ37)</f>
        <v/>
      </c>
    </row>
    <row r="59" ht="12.95" customHeight="1" s="160">
      <c r="B59" s="487" t="n"/>
      <c r="C59" s="201" t="inlineStr">
        <is>
          <t>fr</t>
        </is>
      </c>
      <c r="D59" s="202" t="inlineStr">
        <is>
          <t>[kN/m2]</t>
        </is>
      </c>
      <c r="E59" s="686">
        <f>2/3*E58</f>
        <v/>
      </c>
      <c r="F59" s="687">
        <f>2/3*F58</f>
        <v/>
      </c>
      <c r="G59" s="687">
        <f>2/3*G58</f>
        <v/>
      </c>
      <c r="H59" s="687">
        <f>2/3*H58</f>
        <v/>
      </c>
      <c r="I59" s="687">
        <f>2/3*I58</f>
        <v/>
      </c>
      <c r="J59" s="687">
        <f>2/3*J58</f>
        <v/>
      </c>
      <c r="K59" s="687">
        <f>2/3*K58</f>
        <v/>
      </c>
      <c r="L59" s="687">
        <f>2/3*L58</f>
        <v/>
      </c>
      <c r="M59" s="687">
        <f>2/3*M58</f>
        <v/>
      </c>
      <c r="N59" s="687">
        <f>2/3*N58</f>
        <v/>
      </c>
      <c r="O59" s="687">
        <f>2/3*O58</f>
        <v/>
      </c>
      <c r="P59" s="687">
        <f>2/3*P58</f>
        <v/>
      </c>
      <c r="Q59" s="687">
        <f>2/3*Q58</f>
        <v/>
      </c>
      <c r="R59" s="687">
        <f>2/3*R58</f>
        <v/>
      </c>
      <c r="S59" s="687">
        <f>2/3*S58</f>
        <v/>
      </c>
      <c r="T59" s="687">
        <f>2/3*T58</f>
        <v/>
      </c>
      <c r="U59" s="687">
        <f>2/3*U58</f>
        <v/>
      </c>
      <c r="V59" s="687">
        <f>2/3*V58</f>
        <v/>
      </c>
      <c r="W59" s="687">
        <f>2/3*W58</f>
        <v/>
      </c>
      <c r="X59" s="687">
        <f>2/3*X58</f>
        <v/>
      </c>
      <c r="Y59" s="687">
        <f>2/3*Y58</f>
        <v/>
      </c>
      <c r="Z59" s="687">
        <f>2/3*Z58</f>
        <v/>
      </c>
      <c r="AA59" s="687">
        <f>2/3*AA58</f>
        <v/>
      </c>
      <c r="AB59" s="687">
        <f>2/3*AB58</f>
        <v/>
      </c>
      <c r="AC59" s="687">
        <f>2/3*AC58</f>
        <v/>
      </c>
      <c r="AD59" s="687">
        <f>2/3*AD58</f>
        <v/>
      </c>
      <c r="AE59" s="687">
        <f>2/3*AE58</f>
        <v/>
      </c>
      <c r="AF59" s="687">
        <f>2/3*AF58</f>
        <v/>
      </c>
      <c r="AG59" s="687">
        <f>2/3*AG58</f>
        <v/>
      </c>
      <c r="AH59" s="687">
        <f>2/3*AH58</f>
        <v/>
      </c>
      <c r="AI59" s="687">
        <f>2/3*AI58</f>
        <v/>
      </c>
      <c r="AJ59" s="687">
        <f>2/3*AJ58</f>
        <v/>
      </c>
      <c r="AK59" s="687">
        <f>2/3*AK58</f>
        <v/>
      </c>
      <c r="AL59" s="687">
        <f>2/3*AL58</f>
        <v/>
      </c>
      <c r="AM59" s="687">
        <f>2/3*AM58</f>
        <v/>
      </c>
      <c r="AN59" s="687">
        <f>2/3*AN58</f>
        <v/>
      </c>
      <c r="AO59" s="687">
        <f>2/3*AO58</f>
        <v/>
      </c>
      <c r="AP59" s="687">
        <f>2/3*AP58</f>
        <v/>
      </c>
      <c r="AQ59" s="687">
        <f>2/3*AQ58</f>
        <v/>
      </c>
    </row>
    <row r="60" ht="12.95" customHeight="1" s="160">
      <c r="B60" s="487" t="n"/>
      <c r="C60" s="201" t="inlineStr">
        <is>
          <t>τmax</t>
        </is>
      </c>
      <c r="D60" s="202" t="inlineStr">
        <is>
          <t>[kN/m2]</t>
        </is>
      </c>
      <c r="E60" s="686">
        <f>4/3*(E20/E56)</f>
        <v/>
      </c>
      <c r="F60" s="687">
        <f>4/3*(F20/F56)</f>
        <v/>
      </c>
      <c r="G60" s="687">
        <f>4/3*(G20/G56)</f>
        <v/>
      </c>
      <c r="H60" s="687">
        <f>4/3*(H20/H56)</f>
        <v/>
      </c>
      <c r="I60" s="687">
        <f>4/3*(I20/I56)</f>
        <v/>
      </c>
      <c r="J60" s="687">
        <f>4/3*(J20/J56)</f>
        <v/>
      </c>
      <c r="K60" s="687">
        <f>4/3*(K20/K56)</f>
        <v/>
      </c>
      <c r="L60" s="687">
        <f>4/3*(L20/L56)</f>
        <v/>
      </c>
      <c r="M60" s="687">
        <f>4/3*(M20/M56)</f>
        <v/>
      </c>
      <c r="N60" s="687">
        <f>4/3*(N20/N56)</f>
        <v/>
      </c>
      <c r="O60" s="687">
        <f>4/3*(O20/O56)</f>
        <v/>
      </c>
      <c r="P60" s="687">
        <f>4/3*(P20/P56)</f>
        <v/>
      </c>
      <c r="Q60" s="687">
        <f>4/3*(Q20/Q56)</f>
        <v/>
      </c>
      <c r="R60" s="687">
        <f>4/3*(R20/R56)</f>
        <v/>
      </c>
      <c r="S60" s="687">
        <f>4/3*(S20/S56)</f>
        <v/>
      </c>
      <c r="T60" s="687">
        <f>4/3*(T20/T56)</f>
        <v/>
      </c>
      <c r="U60" s="687">
        <f>4/3*(U20/U56)</f>
        <v/>
      </c>
      <c r="V60" s="687">
        <f>4/3*(V20/V56)</f>
        <v/>
      </c>
      <c r="W60" s="687">
        <f>4/3*(W20/W56)</f>
        <v/>
      </c>
      <c r="X60" s="687">
        <f>4/3*(X20/X56)</f>
        <v/>
      </c>
      <c r="Y60" s="687">
        <f>4/3*(Y20/Y56)</f>
        <v/>
      </c>
      <c r="Z60" s="687">
        <f>4/3*(Z20/Z56)</f>
        <v/>
      </c>
      <c r="AA60" s="687">
        <f>4/3*(AA20/AA56)</f>
        <v/>
      </c>
      <c r="AB60" s="687">
        <f>4/3*(AB20/AB56)</f>
        <v/>
      </c>
      <c r="AC60" s="687">
        <f>4/3*(AC20/AC56)</f>
        <v/>
      </c>
      <c r="AD60" s="687">
        <f>4/3*(AD20/AD56)</f>
        <v/>
      </c>
      <c r="AE60" s="687">
        <f>4/3*(AE20/AE56)</f>
        <v/>
      </c>
      <c r="AF60" s="687">
        <f>4/3*(AF20/AF56)</f>
        <v/>
      </c>
      <c r="AG60" s="687">
        <f>4/3*(AG20/AG56)</f>
        <v/>
      </c>
      <c r="AH60" s="687">
        <f>4/3*(AH20/AH56)</f>
        <v/>
      </c>
      <c r="AI60" s="687">
        <f>4/3*(AI20/AI56)</f>
        <v/>
      </c>
      <c r="AJ60" s="687">
        <f>4/3*(AJ20/AJ56)</f>
        <v/>
      </c>
      <c r="AK60" s="687">
        <f>4/3*(AK20/AK56)</f>
        <v/>
      </c>
      <c r="AL60" s="687">
        <f>4/3*(AL20/AL56)</f>
        <v/>
      </c>
      <c r="AM60" s="687">
        <f>4/3*(AM20/AM56)</f>
        <v/>
      </c>
      <c r="AN60" s="687">
        <f>4/3*(AN20/AN56)</f>
        <v/>
      </c>
      <c r="AO60" s="687">
        <f>4/3*(AO20/AO56)</f>
        <v/>
      </c>
      <c r="AP60" s="687">
        <f>4/3*(AP20/AP56)</f>
        <v/>
      </c>
      <c r="AQ60" s="687">
        <f>4/3*(AQ20/AQ56)</f>
        <v/>
      </c>
    </row>
    <row r="61" ht="12.95" customHeight="1" s="160">
      <c r="B61" s="488" t="n"/>
      <c r="C61" s="204" t="inlineStr">
        <is>
          <t>fr&gt;τmax</t>
        </is>
      </c>
      <c r="D61" s="205" t="n"/>
      <c r="E61" s="690">
        <f>IF(E59&gt;E60,"OK","NG")</f>
        <v/>
      </c>
      <c r="F61" s="691">
        <f>IF(F59&gt;F60,"OK","NG")</f>
        <v/>
      </c>
      <c r="G61" s="691">
        <f>IF(G59&gt;G60,"OK","NG")</f>
        <v/>
      </c>
      <c r="H61" s="691">
        <f>IF(H59&gt;H60,"OK","NG")</f>
        <v/>
      </c>
      <c r="I61" s="691">
        <f>IF(I59&gt;I60,"OK","NG")</f>
        <v/>
      </c>
      <c r="J61" s="691">
        <f>IF(J59&gt;J60,"OK","NG")</f>
        <v/>
      </c>
      <c r="K61" s="691">
        <f>IF(K59&gt;K60,"OK","NG")</f>
        <v/>
      </c>
      <c r="L61" s="691">
        <f>IF(L59&gt;L60,"OK","NG")</f>
        <v/>
      </c>
      <c r="M61" s="691">
        <f>IF(M59&gt;M60,"OK","NG")</f>
        <v/>
      </c>
      <c r="N61" s="691">
        <f>IF(N59&gt;N60,"OK","NG")</f>
        <v/>
      </c>
      <c r="O61" s="691">
        <f>IF(O59&gt;O60,"OK","NG")</f>
        <v/>
      </c>
      <c r="P61" s="691">
        <f>IF(P59&gt;P60,"OK","NG")</f>
        <v/>
      </c>
      <c r="Q61" s="691">
        <f>IF(Q59&gt;Q60,"OK","NG")</f>
        <v/>
      </c>
      <c r="R61" s="691">
        <f>IF(R59&gt;R60,"OK","NG")</f>
        <v/>
      </c>
      <c r="S61" s="691">
        <f>IF(S59&gt;S60,"OK","NG")</f>
        <v/>
      </c>
      <c r="T61" s="691">
        <f>IF(T59&gt;T60,"OK","NG")</f>
        <v/>
      </c>
      <c r="U61" s="691">
        <f>IF(U59&gt;U60,"OK","NG")</f>
        <v/>
      </c>
      <c r="V61" s="691">
        <f>IF(V59&gt;V60,"OK","NG")</f>
        <v/>
      </c>
      <c r="W61" s="691">
        <f>IF(W59&gt;W60,"OK","NG")</f>
        <v/>
      </c>
      <c r="X61" s="691">
        <f>IF(X59&gt;X60,"OK","NG")</f>
        <v/>
      </c>
      <c r="Y61" s="691">
        <f>IF(Y59&gt;Y60,"OK","NG")</f>
        <v/>
      </c>
      <c r="Z61" s="691">
        <f>IF(Z59&gt;Z60,"OK","NG")</f>
        <v/>
      </c>
      <c r="AA61" s="691">
        <f>IF(AA59&gt;AA60,"OK","NG")</f>
        <v/>
      </c>
      <c r="AB61" s="691">
        <f>IF(AB59&gt;AB60,"OK","NG")</f>
        <v/>
      </c>
      <c r="AC61" s="691">
        <f>IF(AC59&gt;AC60,"OK","NG")</f>
        <v/>
      </c>
      <c r="AD61" s="691">
        <f>IF(AD59&gt;AD60,"OK","NG")</f>
        <v/>
      </c>
      <c r="AE61" s="691">
        <f>IF(AE59&gt;AE60,"OK","NG")</f>
        <v/>
      </c>
      <c r="AF61" s="691">
        <f>IF(AF59&gt;AF60,"OK","NG")</f>
        <v/>
      </c>
      <c r="AG61" s="691">
        <f>IF(AG59&gt;AG60,"OK","NG")</f>
        <v/>
      </c>
      <c r="AH61" s="691">
        <f>IF(AH59&gt;AH60,"OK","NG")</f>
        <v/>
      </c>
      <c r="AI61" s="691">
        <f>IF(AI59&gt;AI60,"OK","NG")</f>
        <v/>
      </c>
      <c r="AJ61" s="691">
        <f>IF(AJ59&gt;AJ60,"OK","NG")</f>
        <v/>
      </c>
      <c r="AK61" s="691">
        <f>IF(AK59&gt;AK60,"OK","NG")</f>
        <v/>
      </c>
      <c r="AL61" s="691">
        <f>IF(AL59&gt;AL60,"OK","NG")</f>
        <v/>
      </c>
      <c r="AM61" s="691">
        <f>IF(AM59&gt;AM60,"OK","NG")</f>
        <v/>
      </c>
      <c r="AN61" s="691">
        <f>IF(AN59&gt;AN60,"OK","NG")</f>
        <v/>
      </c>
      <c r="AO61" s="691">
        <f>IF(AO59&gt;AO60,"OK","NG")</f>
        <v/>
      </c>
      <c r="AP61" s="691">
        <f>IF(AP59&gt;AP60,"OK","NG")</f>
        <v/>
      </c>
      <c r="AQ61" s="691">
        <f>IF(AQ59&gt;AQ60,"OK","NG")</f>
        <v/>
      </c>
    </row>
    <row r="62" ht="12" customHeight="1" s="160"/>
    <row r="63" ht="12" customHeight="1" s="160"/>
    <row r="64" ht="12" customHeight="1" s="160"/>
    <row r="65" ht="12" customHeight="1" s="160"/>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7" right="0.7" top="0.75" bottom="0.75" header="0.3" footer="0.3"/>
  <pageSetup orientation="portrait" paperSize="9" fitToWidth="2" blackAndWhite="1"/>
</worksheet>
</file>

<file path=xl/worksheets/sheet7.xml><?xml version="1.0" encoding="utf-8"?>
<worksheet xmlns="http://schemas.openxmlformats.org/spreadsheetml/2006/main">
  <sheetPr>
    <outlinePr summaryBelow="1" summaryRight="1"/>
    <pageSetUpPr/>
  </sheetPr>
  <dimension ref="B1:AS61"/>
  <sheetViews>
    <sheetView zoomScale="85" zoomScaleNormal="85" zoomScaleSheetLayoutView="100" workbookViewId="0">
      <selection activeCell="A16" sqref="A16:XFD16"/>
    </sheetView>
  </sheetViews>
  <sheetFormatPr baseColWidth="8" defaultRowHeight="14.25"/>
  <cols>
    <col width="4.625" customWidth="1" style="206" min="1" max="1"/>
    <col width="9.625" customWidth="1" style="206" min="2" max="43"/>
    <col width="9" customWidth="1" style="206" min="44" max="44"/>
    <col width="9" customWidth="1" style="206" min="45" max="16384"/>
  </cols>
  <sheetData>
    <row r="1" ht="12.95" customHeight="1" s="160">
      <c r="B1" s="206" t="inlineStr">
        <is>
          <t>(8) 改良地盤の水平支持力の検討結果</t>
        </is>
      </c>
    </row>
    <row r="2" ht="12.95" customHeight="1" s="160"/>
    <row r="3" ht="12.95" customHeight="1" s="160">
      <c r="C3" s="185" t="inlineStr">
        <is>
          <t>Q(上部地震力）：</t>
        </is>
      </c>
      <c r="D3" s="651" t="n">
        <v>2643.6</v>
      </c>
      <c r="E3" s="206" t="inlineStr">
        <is>
          <t>kN　（一貫計算ヨリ）</t>
        </is>
      </c>
      <c r="G3" s="185" t="inlineStr">
        <is>
          <t>K=</t>
        </is>
      </c>
      <c r="H3" s="652" t="n">
        <v>0.1</v>
      </c>
      <c r="I3" s="653" t="n"/>
    </row>
    <row r="4" ht="12.95" customHeight="1" s="160">
      <c r="C4" s="185" t="inlineStr">
        <is>
          <t>Qｆ(下部地震力）：</t>
        </is>
      </c>
      <c r="D4" s="651">
        <f>I3</f>
        <v/>
      </c>
      <c r="E4" s="206" t="inlineStr">
        <is>
          <t>kN</t>
        </is>
      </c>
      <c r="G4" s="185" t="inlineStr">
        <is>
          <t>Z=</t>
        </is>
      </c>
      <c r="H4" s="652" t="n">
        <v>0.8</v>
      </c>
      <c r="I4" s="186" t="n"/>
    </row>
    <row r="5" ht="12.95" customHeight="1" s="160">
      <c r="C5" s="185" t="inlineStr">
        <is>
          <t>ΣQ（作用地震力）：</t>
        </is>
      </c>
      <c r="D5" s="654">
        <f>SUM(D3:D4)</f>
        <v/>
      </c>
      <c r="E5" s="206" t="inlineStr">
        <is>
          <t>kN</t>
        </is>
      </c>
      <c r="G5" s="185" t="inlineStr">
        <is>
          <t>W1=</t>
        </is>
      </c>
      <c r="H5" s="652" t="n">
        <v>12782.7</v>
      </c>
      <c r="I5" s="186" t="inlineStr">
        <is>
          <t>kN</t>
        </is>
      </c>
    </row>
    <row r="6" ht="12.95" customHeight="1" s="160">
      <c r="G6" s="185" t="inlineStr">
        <is>
          <t>Qf=K*Z*W1=</t>
        </is>
      </c>
      <c r="H6" s="655">
        <f>H3*H4*H5</f>
        <v/>
      </c>
      <c r="I6" s="187" t="inlineStr">
        <is>
          <t>kN</t>
        </is>
      </c>
    </row>
    <row r="7" ht="12.95" customHeight="1" s="160"/>
    <row r="8" ht="12.95" customFormat="1" customHeight="1" s="203">
      <c r="B8" s="501" t="inlineStr">
        <is>
          <t>基礎符号</t>
        </is>
      </c>
      <c r="C8" s="472" t="n"/>
      <c r="D8" s="207" t="n"/>
      <c r="E8" s="207" t="inlineStr">
        <is>
          <t>F3</t>
        </is>
      </c>
      <c r="F8" s="208" t="inlineStr">
        <is>
          <t>F3</t>
        </is>
      </c>
      <c r="G8" s="208" t="inlineStr">
        <is>
          <t>F2</t>
        </is>
      </c>
      <c r="H8" s="208" t="inlineStr">
        <is>
          <t>F4</t>
        </is>
      </c>
      <c r="I8" s="208" t="inlineStr">
        <is>
          <t>F6</t>
        </is>
      </c>
      <c r="J8" s="209" t="inlineStr">
        <is>
          <t>F4</t>
        </is>
      </c>
      <c r="K8" s="210" t="inlineStr">
        <is>
          <t>F4</t>
        </is>
      </c>
      <c r="L8" s="210" t="inlineStr">
        <is>
          <t>F6</t>
        </is>
      </c>
      <c r="M8" s="210" t="inlineStr">
        <is>
          <t>F4</t>
        </is>
      </c>
      <c r="N8" s="210" t="inlineStr">
        <is>
          <t>F4</t>
        </is>
      </c>
      <c r="O8" s="210" t="inlineStr">
        <is>
          <t>F6</t>
        </is>
      </c>
      <c r="P8" s="210" t="inlineStr">
        <is>
          <t>F4</t>
        </is>
      </c>
      <c r="Q8" s="210" t="inlineStr">
        <is>
          <t>F4</t>
        </is>
      </c>
      <c r="R8" s="210" t="inlineStr">
        <is>
          <t>F6</t>
        </is>
      </c>
      <c r="S8" s="210" t="inlineStr">
        <is>
          <t>F4</t>
        </is>
      </c>
      <c r="T8" s="210" t="inlineStr">
        <is>
          <t>F3</t>
        </is>
      </c>
      <c r="U8" s="210" t="inlineStr">
        <is>
          <t>F4</t>
        </is>
      </c>
      <c r="V8" s="210" t="inlineStr">
        <is>
          <t>F3</t>
        </is>
      </c>
      <c r="W8" s="210" t="inlineStr">
        <is>
          <t>F3</t>
        </is>
      </c>
      <c r="X8" s="210" t="inlineStr">
        <is>
          <t>F4</t>
        </is>
      </c>
      <c r="Y8" s="210" t="inlineStr">
        <is>
          <t>F6</t>
        </is>
      </c>
      <c r="Z8" s="210" t="inlineStr">
        <is>
          <t>F4</t>
        </is>
      </c>
      <c r="AA8" s="210" t="inlineStr">
        <is>
          <t>F6</t>
        </is>
      </c>
      <c r="AB8" s="210" t="inlineStr">
        <is>
          <t>F4</t>
        </is>
      </c>
      <c r="AC8" s="210" t="inlineStr">
        <is>
          <t>F4</t>
        </is>
      </c>
      <c r="AD8" s="210" t="inlineStr">
        <is>
          <t>F6</t>
        </is>
      </c>
      <c r="AE8" s="210" t="inlineStr">
        <is>
          <t>F6</t>
        </is>
      </c>
      <c r="AF8" s="210" t="inlineStr">
        <is>
          <t>F6</t>
        </is>
      </c>
      <c r="AG8" s="210" t="inlineStr">
        <is>
          <t>F6</t>
        </is>
      </c>
      <c r="AH8" s="210" t="inlineStr">
        <is>
          <t>F3</t>
        </is>
      </c>
      <c r="AI8" s="210" t="inlineStr">
        <is>
          <t>F3</t>
        </is>
      </c>
      <c r="AJ8" s="210" t="inlineStr">
        <is>
          <t>F4</t>
        </is>
      </c>
      <c r="AK8" s="210" t="inlineStr">
        <is>
          <t>F3</t>
        </is>
      </c>
      <c r="AL8" s="210" t="inlineStr">
        <is>
          <t>F3</t>
        </is>
      </c>
      <c r="AM8" s="210" t="inlineStr">
        <is>
          <t>F4</t>
        </is>
      </c>
      <c r="AN8" s="210" t="inlineStr">
        <is>
          <t>F4</t>
        </is>
      </c>
      <c r="AO8" s="210" t="inlineStr">
        <is>
          <t>F3</t>
        </is>
      </c>
      <c r="AP8" s="210" t="inlineStr">
        <is>
          <t>F3</t>
        </is>
      </c>
      <c r="AQ8" s="211" t="inlineStr">
        <is>
          <t>F2</t>
        </is>
      </c>
    </row>
    <row r="9" ht="12.95" customFormat="1" customHeight="1" s="203">
      <c r="B9" s="502" t="inlineStr">
        <is>
          <t>X通り</t>
        </is>
      </c>
      <c r="C9" s="476" t="n"/>
      <c r="D9" s="189" t="n"/>
      <c r="E9" s="189" t="inlineStr">
        <is>
          <t>7</t>
        </is>
      </c>
      <c r="F9" s="190" t="inlineStr">
        <is>
          <t>8</t>
        </is>
      </c>
      <c r="G9" s="190" t="inlineStr">
        <is>
          <t>9</t>
        </is>
      </c>
      <c r="H9" s="190" t="inlineStr">
        <is>
          <t>7</t>
        </is>
      </c>
      <c r="I9" s="190" t="inlineStr">
        <is>
          <t>8</t>
        </is>
      </c>
      <c r="J9" s="191" t="inlineStr">
        <is>
          <t>9</t>
        </is>
      </c>
      <c r="K9" s="212" t="inlineStr">
        <is>
          <t>7</t>
        </is>
      </c>
      <c r="L9" s="212" t="inlineStr">
        <is>
          <t>8</t>
        </is>
      </c>
      <c r="M9" s="212" t="inlineStr">
        <is>
          <t>9</t>
        </is>
      </c>
      <c r="N9" s="212" t="inlineStr">
        <is>
          <t>7</t>
        </is>
      </c>
      <c r="O9" s="212" t="inlineStr">
        <is>
          <t>8</t>
        </is>
      </c>
      <c r="P9" s="212" t="inlineStr">
        <is>
          <t>9</t>
        </is>
      </c>
      <c r="Q9" s="212" t="inlineStr">
        <is>
          <t>7</t>
        </is>
      </c>
      <c r="R9" s="212" t="inlineStr">
        <is>
          <t>8</t>
        </is>
      </c>
      <c r="S9" s="212" t="inlineStr">
        <is>
          <t>9</t>
        </is>
      </c>
      <c r="T9" s="212" t="inlineStr">
        <is>
          <t>1</t>
        </is>
      </c>
      <c r="U9" s="212" t="inlineStr">
        <is>
          <t>2</t>
        </is>
      </c>
      <c r="V9" s="212" t="inlineStr">
        <is>
          <t>3</t>
        </is>
      </c>
      <c r="W9" s="212" t="inlineStr">
        <is>
          <t>4</t>
        </is>
      </c>
      <c r="X9" s="212" t="inlineStr">
        <is>
          <t>5</t>
        </is>
      </c>
      <c r="Y9" s="212" t="inlineStr">
        <is>
          <t>6</t>
        </is>
      </c>
      <c r="Z9" s="212" t="inlineStr">
        <is>
          <t>1</t>
        </is>
      </c>
      <c r="AA9" s="212" t="inlineStr">
        <is>
          <t>2</t>
        </is>
      </c>
      <c r="AB9" s="212" t="inlineStr">
        <is>
          <t>3</t>
        </is>
      </c>
      <c r="AC9" s="212" t="inlineStr">
        <is>
          <t>4</t>
        </is>
      </c>
      <c r="AD9" s="212" t="inlineStr">
        <is>
          <t>5</t>
        </is>
      </c>
      <c r="AE9" s="212" t="inlineStr">
        <is>
          <t>6</t>
        </is>
      </c>
      <c r="AF9" s="212" t="inlineStr">
        <is>
          <t>7</t>
        </is>
      </c>
      <c r="AG9" s="212" t="inlineStr">
        <is>
          <t>8</t>
        </is>
      </c>
      <c r="AH9" s="212" t="inlineStr">
        <is>
          <t>9</t>
        </is>
      </c>
      <c r="AI9" s="212" t="inlineStr">
        <is>
          <t>1</t>
        </is>
      </c>
      <c r="AJ9" s="212" t="inlineStr">
        <is>
          <t>2</t>
        </is>
      </c>
      <c r="AK9" s="212" t="inlineStr">
        <is>
          <t>3</t>
        </is>
      </c>
      <c r="AL9" s="212" t="inlineStr">
        <is>
          <t>4</t>
        </is>
      </c>
      <c r="AM9" s="212" t="inlineStr">
        <is>
          <t>5</t>
        </is>
      </c>
      <c r="AN9" s="212" t="inlineStr">
        <is>
          <t>6</t>
        </is>
      </c>
      <c r="AO9" s="212" t="inlineStr">
        <is>
          <t>7</t>
        </is>
      </c>
      <c r="AP9" s="212" t="inlineStr">
        <is>
          <t>8</t>
        </is>
      </c>
      <c r="AQ9" s="212" t="inlineStr">
        <is>
          <t>9</t>
        </is>
      </c>
    </row>
    <row r="10" ht="12.95" customFormat="1" customHeight="1" s="203">
      <c r="B10" s="500" t="inlineStr">
        <is>
          <t>Y通り</t>
        </is>
      </c>
      <c r="C10" s="479" t="n"/>
      <c r="D10" s="195" t="n"/>
      <c r="E10" s="196" t="inlineStr">
        <is>
          <t>A</t>
        </is>
      </c>
      <c r="F10" s="197" t="inlineStr">
        <is>
          <t>A</t>
        </is>
      </c>
      <c r="G10" s="197" t="inlineStr">
        <is>
          <t>A</t>
        </is>
      </c>
      <c r="H10" s="197" t="inlineStr">
        <is>
          <t>B</t>
        </is>
      </c>
      <c r="I10" s="197" t="inlineStr">
        <is>
          <t>B</t>
        </is>
      </c>
      <c r="J10" s="198" t="inlineStr">
        <is>
          <t>B</t>
        </is>
      </c>
      <c r="K10" s="213" t="inlineStr">
        <is>
          <t>C</t>
        </is>
      </c>
      <c r="L10" s="213" t="inlineStr">
        <is>
          <t>C</t>
        </is>
      </c>
      <c r="M10" s="213" t="inlineStr">
        <is>
          <t>C</t>
        </is>
      </c>
      <c r="N10" s="213" t="inlineStr">
        <is>
          <t>D</t>
        </is>
      </c>
      <c r="O10" s="213" t="inlineStr">
        <is>
          <t>D</t>
        </is>
      </c>
      <c r="P10" s="213" t="inlineStr">
        <is>
          <t>D</t>
        </is>
      </c>
      <c r="Q10" s="213" t="inlineStr">
        <is>
          <t>E</t>
        </is>
      </c>
      <c r="R10" s="213" t="inlineStr">
        <is>
          <t>E</t>
        </is>
      </c>
      <c r="S10" s="213" t="inlineStr">
        <is>
          <t>E</t>
        </is>
      </c>
      <c r="T10" s="213" t="inlineStr">
        <is>
          <t>F</t>
        </is>
      </c>
      <c r="U10" s="213" t="inlineStr">
        <is>
          <t>F</t>
        </is>
      </c>
      <c r="V10" s="213" t="inlineStr">
        <is>
          <t>F</t>
        </is>
      </c>
      <c r="W10" s="213" t="inlineStr">
        <is>
          <t>F</t>
        </is>
      </c>
      <c r="X10" s="213" t="inlineStr">
        <is>
          <t>F</t>
        </is>
      </c>
      <c r="Y10" s="213" t="inlineStr">
        <is>
          <t>F</t>
        </is>
      </c>
      <c r="Z10" s="213" t="inlineStr">
        <is>
          <t>G</t>
        </is>
      </c>
      <c r="AA10" s="213" t="inlineStr">
        <is>
          <t>G</t>
        </is>
      </c>
      <c r="AB10" s="213" t="inlineStr">
        <is>
          <t>G</t>
        </is>
      </c>
      <c r="AC10" s="213" t="inlineStr">
        <is>
          <t>G</t>
        </is>
      </c>
      <c r="AD10" s="213" t="inlineStr">
        <is>
          <t>G</t>
        </is>
      </c>
      <c r="AE10" s="213" t="inlineStr">
        <is>
          <t>G</t>
        </is>
      </c>
      <c r="AF10" s="213" t="inlineStr">
        <is>
          <t>G</t>
        </is>
      </c>
      <c r="AG10" s="213" t="inlineStr">
        <is>
          <t>G</t>
        </is>
      </c>
      <c r="AH10" s="213" t="inlineStr">
        <is>
          <t>G</t>
        </is>
      </c>
      <c r="AI10" s="213" t="inlineStr">
        <is>
          <t>H</t>
        </is>
      </c>
      <c r="AJ10" s="213" t="inlineStr">
        <is>
          <t>H</t>
        </is>
      </c>
      <c r="AK10" s="213" t="inlineStr">
        <is>
          <t>H</t>
        </is>
      </c>
      <c r="AL10" s="213" t="inlineStr">
        <is>
          <t>H</t>
        </is>
      </c>
      <c r="AM10" s="213" t="inlineStr">
        <is>
          <t>H</t>
        </is>
      </c>
      <c r="AN10" s="213" t="inlineStr">
        <is>
          <t>H</t>
        </is>
      </c>
      <c r="AO10" s="213" t="inlineStr">
        <is>
          <t>H</t>
        </is>
      </c>
      <c r="AP10" s="213" t="inlineStr">
        <is>
          <t>H</t>
        </is>
      </c>
      <c r="AQ10" s="213" t="inlineStr">
        <is>
          <t>H</t>
        </is>
      </c>
    </row>
    <row r="11" ht="12.95" customFormat="1" customHeight="1" s="203">
      <c r="B11" s="497" t="inlineStr">
        <is>
          <t>改良体に作用する
水平荷重</t>
        </is>
      </c>
      <c r="C11" s="199" t="inlineStr">
        <is>
          <t>N</t>
        </is>
      </c>
      <c r="D11" s="200" t="inlineStr">
        <is>
          <t>[m]</t>
        </is>
      </c>
      <c r="E11" s="656" t="n">
        <v>546.1</v>
      </c>
      <c r="F11" s="657" t="n">
        <v>750.1</v>
      </c>
      <c r="G11" s="657" t="n">
        <v>429.9</v>
      </c>
      <c r="H11" s="657" t="n">
        <v>827.2</v>
      </c>
      <c r="I11" s="657" t="n">
        <v>953.3</v>
      </c>
      <c r="J11" s="658" t="n">
        <v>693.4</v>
      </c>
      <c r="K11" s="203" t="n">
        <v>789.8</v>
      </c>
      <c r="L11" s="203" t="n">
        <v>1057.7</v>
      </c>
      <c r="M11" s="203" t="n">
        <v>762.7</v>
      </c>
      <c r="N11" s="203" t="n">
        <v>875.2</v>
      </c>
      <c r="O11" s="203" t="n">
        <v>1104.8</v>
      </c>
      <c r="P11" s="203" t="n">
        <v>899.1</v>
      </c>
      <c r="Q11" s="203" t="n">
        <v>1039.2</v>
      </c>
      <c r="R11" s="203" t="n">
        <v>1088.4</v>
      </c>
      <c r="S11" s="659" t="n">
        <v>848.5</v>
      </c>
      <c r="T11" s="203" t="n">
        <v>621.1</v>
      </c>
      <c r="U11" s="203" t="n">
        <v>938.3</v>
      </c>
      <c r="V11" s="203" t="n">
        <v>764.9</v>
      </c>
      <c r="W11" s="203" t="n">
        <v>725.1</v>
      </c>
      <c r="X11" s="203" t="n">
        <v>902.4</v>
      </c>
      <c r="Y11" s="203" t="n">
        <v>1087.5</v>
      </c>
      <c r="Z11" s="203" t="n">
        <v>837.8</v>
      </c>
      <c r="AA11" s="203" t="n">
        <v>1155.3</v>
      </c>
      <c r="AB11" s="203" t="n">
        <v>936.1</v>
      </c>
      <c r="AC11" s="203" t="n">
        <v>887.9</v>
      </c>
      <c r="AD11" s="203" t="n">
        <v>1090</v>
      </c>
      <c r="AE11" s="203" t="n">
        <v>1270.5</v>
      </c>
      <c r="AF11" s="203" t="n">
        <v>1204</v>
      </c>
      <c r="AG11" s="203" t="n">
        <v>1139.6</v>
      </c>
      <c r="AH11" s="203" t="n">
        <v>749</v>
      </c>
      <c r="AI11" s="203" t="n">
        <v>430.5</v>
      </c>
      <c r="AJ11" s="203" t="n">
        <v>751.8</v>
      </c>
      <c r="AK11" s="203" t="n">
        <v>612.6</v>
      </c>
      <c r="AL11" s="203" t="n">
        <v>595.8</v>
      </c>
      <c r="AM11" s="203" t="n">
        <v>747.6</v>
      </c>
      <c r="AN11" s="203" t="n">
        <v>902.2</v>
      </c>
      <c r="AO11" s="203" t="n">
        <v>666.5</v>
      </c>
      <c r="AP11" s="203" t="n">
        <v>448.9</v>
      </c>
      <c r="AQ11" s="203" t="n">
        <v>276.7</v>
      </c>
    </row>
    <row r="12" ht="12.95" customFormat="1" customHeight="1" s="203">
      <c r="B12" s="473" t="n"/>
      <c r="C12" s="201" t="inlineStr">
        <is>
          <t>ΣN</t>
        </is>
      </c>
      <c r="D12" s="202" t="inlineStr">
        <is>
          <t>[m]</t>
        </is>
      </c>
      <c r="E12" s="660">
        <f>SUM(E11:AQ11)</f>
        <v/>
      </c>
      <c r="F12" s="660">
        <f>SUM(E13:AA13)</f>
        <v/>
      </c>
      <c r="G12" s="660" t="n"/>
      <c r="H12" s="660" t="n"/>
      <c r="I12" s="660" t="n"/>
      <c r="J12" s="660" t="n"/>
      <c r="K12" s="660" t="n"/>
      <c r="L12" s="660" t="n"/>
      <c r="M12" s="660" t="n"/>
      <c r="N12" s="660" t="n"/>
      <c r="O12" s="660" t="n"/>
      <c r="P12" s="660" t="n"/>
      <c r="Q12" s="660" t="n"/>
      <c r="R12" s="660" t="n"/>
    </row>
    <row r="13" ht="12.95" customFormat="1" customHeight="1" s="203">
      <c r="B13" s="473" t="n"/>
      <c r="C13" s="201" t="inlineStr">
        <is>
          <t>ｐ＝N/ΣN</t>
        </is>
      </c>
      <c r="D13" s="202" t="inlineStr">
        <is>
          <t>[m]</t>
        </is>
      </c>
      <c r="E13" s="661">
        <f>IF(E11="","",E11/E12)</f>
        <v/>
      </c>
      <c r="F13" s="661">
        <f>IF(F11="","",F11/$E12)</f>
        <v/>
      </c>
      <c r="G13" s="661">
        <f>IF(G11="","",G11/$E12)</f>
        <v/>
      </c>
      <c r="H13" s="661">
        <f>IF(H11="","",H11/$E12)</f>
        <v/>
      </c>
      <c r="I13" s="661">
        <f>IF(I11="","",I11/$E12)</f>
        <v/>
      </c>
      <c r="J13" s="661">
        <f>IF(J11="","",J11/$E12)</f>
        <v/>
      </c>
      <c r="K13" s="661">
        <f>IF(K11="","",K11/$E12)</f>
        <v/>
      </c>
      <c r="L13" s="661">
        <f>IF(L11="","",L11/$E12)</f>
        <v/>
      </c>
      <c r="M13" s="661">
        <f>IF(M11="","",M11/$E12)</f>
        <v/>
      </c>
      <c r="N13" s="661">
        <f>IF(N11="","",N11/$E12)</f>
        <v/>
      </c>
      <c r="O13" s="661">
        <f>IF(O11="","",O11/$E12)</f>
        <v/>
      </c>
      <c r="P13" s="661">
        <f>IF(P11="","",P11/$E12)</f>
        <v/>
      </c>
      <c r="Q13" s="661">
        <f>IF(Q11="","",Q11/$E12)</f>
        <v/>
      </c>
      <c r="R13" s="661">
        <f>IF(R11="","",R11/$E12)</f>
        <v/>
      </c>
      <c r="S13" s="661">
        <f>IF(S11="","",S11/$E12)</f>
        <v/>
      </c>
      <c r="T13" s="661">
        <f>IF(T11="","",T11/$E12)</f>
        <v/>
      </c>
      <c r="U13" s="661">
        <f>IF(U11="","",U11/$E12)</f>
        <v/>
      </c>
      <c r="V13" s="661">
        <f>IF(V11="","",V11/$E12)</f>
        <v/>
      </c>
      <c r="W13" s="661">
        <f>IF(W11="","",W11/$E12)</f>
        <v/>
      </c>
      <c r="X13" s="661">
        <f>IF(X11="","",X11/$E12)</f>
        <v/>
      </c>
      <c r="Y13" s="661">
        <f>IF(Y11="","",Y11/$E12)</f>
        <v/>
      </c>
      <c r="Z13" s="661">
        <f>IF(Z11="","",Z11/$E12)</f>
        <v/>
      </c>
      <c r="AA13" s="661">
        <f>IF(AA11="","",AA11/$E12)</f>
        <v/>
      </c>
      <c r="AB13" s="661">
        <f>IF(AB11="","",AB11/$E12)</f>
        <v/>
      </c>
      <c r="AC13" s="661">
        <f>IF(AC11="","",AC11/$E12)</f>
        <v/>
      </c>
      <c r="AD13" s="661">
        <f>IF(AD11="","",AD11/$E12)</f>
        <v/>
      </c>
      <c r="AE13" s="661">
        <f>IF(AE11="","",AE11/$E12)</f>
        <v/>
      </c>
      <c r="AF13" s="661">
        <f>IF(AF11="","",AF11/$E12)</f>
        <v/>
      </c>
      <c r="AG13" s="661">
        <f>IF(AG11="","",AG11/$E12)</f>
        <v/>
      </c>
      <c r="AH13" s="661">
        <f>IF(AH11="","",AH11/$E12)</f>
        <v/>
      </c>
      <c r="AI13" s="661">
        <f>IF(AI11="","",AI11/$E12)</f>
        <v/>
      </c>
      <c r="AJ13" s="661">
        <f>IF(AJ11="","",AJ11/$E12)</f>
        <v/>
      </c>
      <c r="AK13" s="661">
        <f>IF(AK11="","",AK11/$E12)</f>
        <v/>
      </c>
      <c r="AL13" s="661">
        <f>IF(AL11="","",AL11/$E12)</f>
        <v/>
      </c>
      <c r="AM13" s="661">
        <f>IF(AM11="","",AM11/$E12)</f>
        <v/>
      </c>
      <c r="AN13" s="661">
        <f>IF(AN11="","",AN11/$E12)</f>
        <v/>
      </c>
      <c r="AO13" s="661">
        <f>IF(AO11="","",AO11/$E12)</f>
        <v/>
      </c>
      <c r="AP13" s="661">
        <f>IF(AP11="","",AP11/$E12)</f>
        <v/>
      </c>
      <c r="AQ13" s="661">
        <f>IF(AQ11="","",AQ11/$E12)</f>
        <v/>
      </c>
    </row>
    <row r="14" ht="12.95" customFormat="1" customHeight="1" s="203">
      <c r="B14" s="473" t="n"/>
      <c r="C14" s="201" t="inlineStr">
        <is>
          <t>ΣQ</t>
        </is>
      </c>
      <c r="D14" s="202" t="inlineStr">
        <is>
          <t>[kN]</t>
        </is>
      </c>
      <c r="E14" s="662">
        <f>+D5</f>
        <v/>
      </c>
      <c r="F14" s="663" t="n"/>
      <c r="G14" s="663" t="n"/>
      <c r="H14" s="663" t="n"/>
      <c r="I14" s="663" t="n"/>
      <c r="J14" s="664" t="n"/>
    </row>
    <row r="15" ht="12.95" customFormat="1" customHeight="1" s="203">
      <c r="B15" s="473" t="n"/>
      <c r="C15" s="201" t="inlineStr">
        <is>
          <t>Q=p*ΣQ</t>
        </is>
      </c>
      <c r="D15" s="202" t="inlineStr">
        <is>
          <t>[kN]</t>
        </is>
      </c>
      <c r="E15" s="662">
        <f>IF(E13="","",E13*$E14)</f>
        <v/>
      </c>
      <c r="F15" s="662">
        <f>IF(F13="","",F13*$E14)</f>
        <v/>
      </c>
      <c r="G15" s="662">
        <f>IF(G13="","",G13*$E14)</f>
        <v/>
      </c>
      <c r="H15" s="662">
        <f>IF(H13="","",H13*$E14)</f>
        <v/>
      </c>
      <c r="I15" s="662">
        <f>IF(I13="","",I13*$E14)</f>
        <v/>
      </c>
      <c r="J15" s="662">
        <f>IF(J13="","",J13*$E14)</f>
        <v/>
      </c>
      <c r="K15" s="662">
        <f>IF(K13="","",K13*$E14)</f>
        <v/>
      </c>
      <c r="L15" s="662">
        <f>IF(L13="","",L13*$E14)</f>
        <v/>
      </c>
      <c r="M15" s="662">
        <f>IF(M13="","",M13*$E14)</f>
        <v/>
      </c>
      <c r="N15" s="662">
        <f>IF(N13="","",N13*$E14)</f>
        <v/>
      </c>
      <c r="O15" s="662">
        <f>IF(O13="","",O13*$E14)</f>
        <v/>
      </c>
      <c r="P15" s="662">
        <f>IF(P13="","",P13*$E14)</f>
        <v/>
      </c>
      <c r="Q15" s="662">
        <f>IF(Q13="","",Q13*$E14)</f>
        <v/>
      </c>
      <c r="R15" s="662">
        <f>IF(R13="","",R13*$E14)</f>
        <v/>
      </c>
      <c r="S15" s="662">
        <f>IF(S13="","",S13*$E14)</f>
        <v/>
      </c>
      <c r="T15" s="662">
        <f>IF(T13="","",T13*$E14)</f>
        <v/>
      </c>
      <c r="U15" s="662">
        <f>IF(U13="","",U13*$E14)</f>
        <v/>
      </c>
      <c r="V15" s="662">
        <f>IF(V13="","",V13*$E14)</f>
        <v/>
      </c>
      <c r="W15" s="662">
        <f>IF(W13="","",W13*$E14)</f>
        <v/>
      </c>
      <c r="X15" s="662">
        <f>IF(X13="","",X13*$E14)</f>
        <v/>
      </c>
      <c r="Y15" s="662">
        <f>IF(Y13="","",Y13*$E14)</f>
        <v/>
      </c>
      <c r="Z15" s="662">
        <f>IF(Z13="","",Z13*$E14)</f>
        <v/>
      </c>
      <c r="AA15" s="662">
        <f>IF(AA13="","",AA13*$E14)</f>
        <v/>
      </c>
      <c r="AB15" s="662">
        <f>IF(AB13="","",AB13*$E14)</f>
        <v/>
      </c>
      <c r="AC15" s="662">
        <f>IF(AC13="","",AC13*$E14)</f>
        <v/>
      </c>
      <c r="AD15" s="662">
        <f>IF(AD13="","",AD13*$E14)</f>
        <v/>
      </c>
      <c r="AE15" s="662">
        <f>IF(AE13="","",AE13*$E14)</f>
        <v/>
      </c>
      <c r="AF15" s="662">
        <f>IF(AF13="","",AF13*$E14)</f>
        <v/>
      </c>
      <c r="AG15" s="662">
        <f>IF(AG13="","",AG13*$E14)</f>
        <v/>
      </c>
      <c r="AH15" s="662">
        <f>IF(AH13="","",AH13*$E14)</f>
        <v/>
      </c>
      <c r="AI15" s="662">
        <f>IF(AI13="","",AI13*$E14)</f>
        <v/>
      </c>
      <c r="AJ15" s="662">
        <f>IF(AJ13="","",AJ13*$E14)</f>
        <v/>
      </c>
      <c r="AK15" s="662">
        <f>IF(AK13="","",AK13*$E14)</f>
        <v/>
      </c>
      <c r="AL15" s="662">
        <f>IF(AL13="","",AL13*$E14)</f>
        <v/>
      </c>
      <c r="AM15" s="662">
        <f>IF(AM13="","",AM13*$E14)</f>
        <v/>
      </c>
      <c r="AN15" s="662">
        <f>IF(AN13="","",AN13*$E14)</f>
        <v/>
      </c>
      <c r="AO15" s="662">
        <f>IF(AO13="","",AO13*$E14)</f>
        <v/>
      </c>
      <c r="AP15" s="662">
        <f>IF(AP13="","",AP13*$E14)</f>
        <v/>
      </c>
      <c r="AQ15" s="662">
        <f>IF(AQ13="","",AQ13*$E14)</f>
        <v/>
      </c>
    </row>
    <row r="16" ht="12.95" customFormat="1" customHeight="1" s="203">
      <c r="B16" s="473" t="n"/>
      <c r="C16" s="201" t="n"/>
      <c r="D16" s="202" t="n"/>
      <c r="E16" s="662" t="n"/>
      <c r="F16" s="663" t="n"/>
      <c r="G16" s="663" t="n"/>
      <c r="H16" s="663" t="n"/>
      <c r="I16" s="663" t="n"/>
      <c r="J16" s="664" t="n"/>
    </row>
    <row r="17" ht="12.95" customFormat="1" customHeight="1" s="203">
      <c r="B17" s="473" t="n"/>
      <c r="C17" s="201" t="n"/>
      <c r="D17" s="202" t="n"/>
      <c r="E17" s="662" t="n"/>
      <c r="F17" s="663" t="n"/>
      <c r="G17" s="663" t="n"/>
      <c r="H17" s="663" t="n"/>
      <c r="I17" s="663" t="n"/>
      <c r="J17" s="664" t="n"/>
    </row>
    <row r="18" ht="12.95" customFormat="1" customHeight="1" s="203">
      <c r="B18" s="473" t="n"/>
      <c r="C18" s="203" t="inlineStr">
        <is>
          <t>Af</t>
        </is>
      </c>
      <c r="D18" s="202" t="inlineStr">
        <is>
          <t>m2</t>
        </is>
      </c>
      <c r="E18" s="203" t="n">
        <v>3</v>
      </c>
      <c r="F18" s="203" t="n">
        <v>3</v>
      </c>
      <c r="G18" s="203" t="n">
        <v>2</v>
      </c>
      <c r="H18" s="203" t="n">
        <v>4</v>
      </c>
      <c r="I18" s="203" t="n">
        <v>6</v>
      </c>
      <c r="J18" s="203" t="n">
        <v>4</v>
      </c>
      <c r="K18" s="203" t="n">
        <v>4</v>
      </c>
      <c r="L18" s="203" t="n">
        <v>6</v>
      </c>
      <c r="M18" s="203" t="n">
        <v>4</v>
      </c>
      <c r="N18" s="203" t="n">
        <v>4</v>
      </c>
      <c r="O18" s="203" t="n">
        <v>6</v>
      </c>
      <c r="P18" s="203" t="n">
        <v>4</v>
      </c>
      <c r="Q18" s="203" t="n">
        <v>4</v>
      </c>
      <c r="R18" s="203" t="n">
        <v>6</v>
      </c>
      <c r="S18" s="203" t="n">
        <v>4</v>
      </c>
      <c r="T18" s="203" t="n">
        <v>3</v>
      </c>
      <c r="U18" s="203" t="n">
        <v>4</v>
      </c>
      <c r="V18" s="203" t="n">
        <v>3</v>
      </c>
      <c r="W18" s="203" t="n">
        <v>3</v>
      </c>
      <c r="X18" s="203" t="n">
        <v>4</v>
      </c>
      <c r="Y18" s="203" t="n">
        <v>6</v>
      </c>
      <c r="Z18" s="203" t="n">
        <v>4</v>
      </c>
      <c r="AA18" s="203" t="n">
        <v>6</v>
      </c>
      <c r="AB18" s="203" t="n">
        <v>4</v>
      </c>
      <c r="AC18" s="203" t="n">
        <v>4</v>
      </c>
      <c r="AD18" s="203" t="n">
        <v>6</v>
      </c>
      <c r="AE18" s="203" t="n">
        <v>6</v>
      </c>
      <c r="AF18" s="203" t="n">
        <v>6</v>
      </c>
      <c r="AG18" s="203" t="n">
        <v>6</v>
      </c>
      <c r="AH18" s="203" t="n">
        <v>3</v>
      </c>
      <c r="AI18" s="203" t="n">
        <v>3</v>
      </c>
      <c r="AJ18" s="203" t="n">
        <v>4</v>
      </c>
      <c r="AK18" s="203" t="n">
        <v>3</v>
      </c>
      <c r="AL18" s="203" t="n">
        <v>3</v>
      </c>
      <c r="AM18" s="203" t="n">
        <v>4</v>
      </c>
      <c r="AN18" s="203" t="n">
        <v>4</v>
      </c>
      <c r="AO18" s="203" t="n">
        <v>3</v>
      </c>
      <c r="AP18" s="203" t="n">
        <v>3</v>
      </c>
      <c r="AQ18" s="203" t="n">
        <v>2</v>
      </c>
    </row>
    <row r="19" ht="12.95" customFormat="1" customHeight="1" s="203">
      <c r="B19" s="473" t="n"/>
      <c r="C19" s="201" t="inlineStr">
        <is>
          <t>n</t>
        </is>
      </c>
      <c r="D19" s="202" t="inlineStr">
        <is>
          <t>[本]</t>
        </is>
      </c>
      <c r="E19" s="660">
        <f>E18</f>
        <v/>
      </c>
      <c r="F19" s="660">
        <f>F18</f>
        <v/>
      </c>
      <c r="G19" s="660">
        <f>G18</f>
        <v/>
      </c>
      <c r="H19" s="660">
        <f>H18</f>
        <v/>
      </c>
      <c r="I19" s="660">
        <f>I18</f>
        <v/>
      </c>
      <c r="J19" s="660">
        <f>J18</f>
        <v/>
      </c>
      <c r="K19" s="660">
        <f>K18</f>
        <v/>
      </c>
      <c r="L19" s="660">
        <f>L18</f>
        <v/>
      </c>
      <c r="M19" s="660">
        <f>M18</f>
        <v/>
      </c>
      <c r="N19" s="660">
        <f>N18</f>
        <v/>
      </c>
      <c r="O19" s="660">
        <f>O18</f>
        <v/>
      </c>
      <c r="P19" s="660">
        <f>P18</f>
        <v/>
      </c>
      <c r="Q19" s="660">
        <f>Q18</f>
        <v/>
      </c>
      <c r="R19" s="660">
        <f>R18</f>
        <v/>
      </c>
      <c r="S19" s="660">
        <f>S18</f>
        <v/>
      </c>
      <c r="T19" s="660">
        <f>T18</f>
        <v/>
      </c>
      <c r="U19" s="660">
        <f>U18</f>
        <v/>
      </c>
      <c r="V19" s="660">
        <f>V18</f>
        <v/>
      </c>
      <c r="W19" s="660">
        <f>W18</f>
        <v/>
      </c>
      <c r="X19" s="660">
        <f>X18</f>
        <v/>
      </c>
      <c r="Y19" s="660">
        <f>Y18</f>
        <v/>
      </c>
      <c r="Z19" s="660">
        <f>Z18</f>
        <v/>
      </c>
      <c r="AA19" s="660">
        <f>AA18</f>
        <v/>
      </c>
      <c r="AB19" s="660">
        <f>AB18</f>
        <v/>
      </c>
      <c r="AC19" s="660">
        <f>AC18</f>
        <v/>
      </c>
      <c r="AD19" s="660">
        <f>AD18</f>
        <v/>
      </c>
      <c r="AE19" s="660">
        <f>AE18</f>
        <v/>
      </c>
      <c r="AF19" s="660">
        <f>AF18</f>
        <v/>
      </c>
      <c r="AG19" s="660">
        <f>AG18</f>
        <v/>
      </c>
      <c r="AH19" s="660">
        <f>AH18</f>
        <v/>
      </c>
      <c r="AI19" s="660">
        <f>AI18</f>
        <v/>
      </c>
      <c r="AJ19" s="660">
        <f>AJ18</f>
        <v/>
      </c>
      <c r="AK19" s="660">
        <f>AK18</f>
        <v/>
      </c>
      <c r="AL19" s="660">
        <f>AL18</f>
        <v/>
      </c>
      <c r="AM19" s="660">
        <f>AM18</f>
        <v/>
      </c>
      <c r="AN19" s="660">
        <f>AN18</f>
        <v/>
      </c>
      <c r="AO19" s="660">
        <f>AO18</f>
        <v/>
      </c>
      <c r="AP19" s="660">
        <f>AP18</f>
        <v/>
      </c>
      <c r="AQ19" s="660">
        <f>AQ18</f>
        <v/>
      </c>
    </row>
    <row r="20" ht="12.95" customFormat="1" customHeight="1" s="203">
      <c r="B20" s="469" t="n"/>
      <c r="C20" s="204" t="inlineStr">
        <is>
          <t>Qp</t>
        </is>
      </c>
      <c r="D20" s="205" t="inlineStr">
        <is>
          <t>[kN/本]</t>
        </is>
      </c>
      <c r="E20" s="662">
        <f>IF(E18="","",$E15/E19)</f>
        <v/>
      </c>
      <c r="F20" s="662">
        <f>IF(F18="","",$E15/F19)</f>
        <v/>
      </c>
      <c r="G20" s="662">
        <f>IF(G18="","",$E15/G19)</f>
        <v/>
      </c>
      <c r="H20" s="662">
        <f>IF(H18="","",$E15/H19)</f>
        <v/>
      </c>
      <c r="I20" s="662">
        <f>IF(I18="","",$E15/I19)</f>
        <v/>
      </c>
      <c r="J20" s="662">
        <f>IF(J18="","",$E15/J19)</f>
        <v/>
      </c>
      <c r="K20" s="662">
        <f>IF(K18="","",$E15/K19)</f>
        <v/>
      </c>
      <c r="L20" s="662">
        <f>IF(L18="","",$E15/L19)</f>
        <v/>
      </c>
      <c r="M20" s="662">
        <f>IF(M18="","",$E15/M19)</f>
        <v/>
      </c>
      <c r="N20" s="662">
        <f>IF(N18="","",$E15/N19)</f>
        <v/>
      </c>
      <c r="O20" s="662">
        <f>IF(O18="","",$E15/O19)</f>
        <v/>
      </c>
      <c r="P20" s="662">
        <f>IF(P18="","",$E15/P19)</f>
        <v/>
      </c>
      <c r="Q20" s="662">
        <f>IF(Q18="","",$E15/Q19)</f>
        <v/>
      </c>
      <c r="R20" s="662">
        <f>IF(R18="","",$E15/R19)</f>
        <v/>
      </c>
      <c r="S20" s="662">
        <f>IF(S18="","",$E15/S19)</f>
        <v/>
      </c>
      <c r="T20" s="662">
        <f>IF(T18="","",$E15/T19)</f>
        <v/>
      </c>
      <c r="U20" s="662">
        <f>IF(U18="","",$E15/U19)</f>
        <v/>
      </c>
      <c r="V20" s="662">
        <f>IF(V18="","",$E15/V19)</f>
        <v/>
      </c>
      <c r="W20" s="662">
        <f>IF(W18="","",$E15/W19)</f>
        <v/>
      </c>
      <c r="X20" s="662">
        <f>IF(X18="","",$E15/X19)</f>
        <v/>
      </c>
      <c r="Y20" s="662">
        <f>IF(Y18="","",$E15/Y19)</f>
        <v/>
      </c>
      <c r="Z20" s="662">
        <f>IF(Z18="","",$E15/Z19)</f>
        <v/>
      </c>
      <c r="AA20" s="662">
        <f>IF(AA18="","",$E15/AA19)</f>
        <v/>
      </c>
      <c r="AB20" s="662">
        <f>IF(AB18="","",$E15/AB19)</f>
        <v/>
      </c>
      <c r="AC20" s="662">
        <f>IF(AC18="","",$E15/AC19)</f>
        <v/>
      </c>
      <c r="AD20" s="662">
        <f>IF(AD18="","",$E15/AD19)</f>
        <v/>
      </c>
      <c r="AE20" s="662">
        <f>IF(AE18="","",$E15/AE19)</f>
        <v/>
      </c>
      <c r="AF20" s="662">
        <f>IF(AF18="","",$E15/AF19)</f>
        <v/>
      </c>
      <c r="AG20" s="662">
        <f>IF(AG18="","",$E15/AG19)</f>
        <v/>
      </c>
      <c r="AH20" s="662">
        <f>IF(AH18="","",$E15/AH19)</f>
        <v/>
      </c>
      <c r="AI20" s="662">
        <f>IF(AI18="","",$E15/AI19)</f>
        <v/>
      </c>
      <c r="AJ20" s="662">
        <f>IF(AJ18="","",$E15/AJ19)</f>
        <v/>
      </c>
      <c r="AK20" s="662">
        <f>IF(AK18="","",$E15/AK19)</f>
        <v/>
      </c>
      <c r="AL20" s="662">
        <f>IF(AL18="","",$E15/AL19)</f>
        <v/>
      </c>
      <c r="AM20" s="662">
        <f>IF(AM18="","",$E15/AM19)</f>
        <v/>
      </c>
      <c r="AN20" s="662">
        <f>IF(AN18="","",$E15/AN19)</f>
        <v/>
      </c>
      <c r="AO20" s="662">
        <f>IF(AO18="","",$E15/AO19)</f>
        <v/>
      </c>
      <c r="AP20" s="662">
        <f>IF(AP18="","",$E15/AP19)</f>
        <v/>
      </c>
      <c r="AQ20" s="662">
        <f>IF(AQ18="","",$E15/AQ19)</f>
        <v/>
      </c>
    </row>
    <row r="21" ht="12.95" customHeight="1" s="160">
      <c r="B21" s="497" t="inlineStr">
        <is>
          <t>水平方向
地盤反力
係数</t>
        </is>
      </c>
      <c r="C21" s="199" t="inlineStr">
        <is>
          <t>α</t>
        </is>
      </c>
      <c r="D21" s="200" t="n"/>
      <c r="E21" s="665" t="n">
        <v>4</v>
      </c>
      <c r="F21" s="665" t="n">
        <v>4</v>
      </c>
      <c r="G21" s="665" t="n">
        <v>4</v>
      </c>
      <c r="H21" s="665" t="n">
        <v>4</v>
      </c>
      <c r="I21" s="665" t="n">
        <v>4</v>
      </c>
      <c r="J21" s="665" t="n">
        <v>4</v>
      </c>
      <c r="K21" s="665" t="n">
        <v>4</v>
      </c>
      <c r="L21" s="665" t="n">
        <v>4</v>
      </c>
      <c r="M21" s="665" t="n">
        <v>4</v>
      </c>
      <c r="N21" s="665" t="n">
        <v>4</v>
      </c>
      <c r="O21" s="665" t="n">
        <v>4</v>
      </c>
      <c r="P21" s="665" t="n">
        <v>4</v>
      </c>
      <c r="Q21" s="665" t="n">
        <v>4</v>
      </c>
      <c r="R21" s="665" t="n">
        <v>4</v>
      </c>
      <c r="S21" s="665" t="n">
        <v>4</v>
      </c>
      <c r="T21" s="665" t="n">
        <v>4</v>
      </c>
      <c r="U21" s="665" t="n">
        <v>4</v>
      </c>
      <c r="V21" s="665" t="n">
        <v>4</v>
      </c>
      <c r="W21" s="665" t="n">
        <v>4</v>
      </c>
      <c r="X21" s="665" t="n">
        <v>4</v>
      </c>
      <c r="Y21" s="665" t="n">
        <v>4</v>
      </c>
      <c r="Z21" s="665" t="n">
        <v>4</v>
      </c>
      <c r="AA21" s="665" t="n">
        <v>4</v>
      </c>
      <c r="AB21" s="665" t="n">
        <v>4</v>
      </c>
      <c r="AC21" s="665" t="n">
        <v>4</v>
      </c>
      <c r="AD21" s="665" t="n">
        <v>4</v>
      </c>
      <c r="AE21" s="665" t="n">
        <v>4</v>
      </c>
      <c r="AF21" s="665" t="n">
        <v>4</v>
      </c>
      <c r="AG21" s="665" t="n">
        <v>4</v>
      </c>
      <c r="AH21" s="665" t="n">
        <v>4</v>
      </c>
      <c r="AI21" s="665" t="n">
        <v>4</v>
      </c>
      <c r="AJ21" s="665" t="n">
        <v>4</v>
      </c>
      <c r="AK21" s="665" t="n">
        <v>4</v>
      </c>
      <c r="AL21" s="665" t="n">
        <v>4</v>
      </c>
      <c r="AM21" s="665" t="n">
        <v>4</v>
      </c>
      <c r="AN21" s="665" t="n">
        <v>4</v>
      </c>
      <c r="AO21" s="665" t="n">
        <v>4</v>
      </c>
      <c r="AP21" s="665" t="n">
        <v>4</v>
      </c>
      <c r="AQ21" s="665" t="n">
        <v>4</v>
      </c>
    </row>
    <row r="22" ht="12.95" customHeight="1" s="160">
      <c r="B22" s="473" t="n"/>
      <c r="C22" s="201" t="inlineStr">
        <is>
          <t>上部N値</t>
        </is>
      </c>
      <c r="D22" s="202" t="n"/>
      <c r="E22" s="666" t="n">
        <v>2</v>
      </c>
      <c r="F22" s="667" t="n">
        <v>2</v>
      </c>
      <c r="G22" s="667" t="n">
        <v>2</v>
      </c>
      <c r="H22" s="667" t="n">
        <v>2</v>
      </c>
      <c r="I22" s="667" t="n">
        <v>2</v>
      </c>
      <c r="J22" s="667" t="n">
        <v>2</v>
      </c>
      <c r="K22" s="667" t="n">
        <v>2</v>
      </c>
      <c r="L22" s="667" t="n">
        <v>2</v>
      </c>
      <c r="M22" s="667" t="n">
        <v>2</v>
      </c>
      <c r="N22" s="667" t="n">
        <v>2</v>
      </c>
      <c r="O22" s="667" t="n">
        <v>2</v>
      </c>
      <c r="P22" s="667" t="n">
        <v>2</v>
      </c>
      <c r="Q22" s="667" t="n">
        <v>2</v>
      </c>
      <c r="R22" s="667" t="n">
        <v>2</v>
      </c>
      <c r="S22" s="667" t="n">
        <v>2</v>
      </c>
      <c r="T22" s="667" t="n">
        <v>2</v>
      </c>
      <c r="U22" s="667" t="n">
        <v>2</v>
      </c>
      <c r="V22" s="667" t="n">
        <v>2</v>
      </c>
      <c r="W22" s="667" t="n">
        <v>2</v>
      </c>
      <c r="X22" s="667" t="n">
        <v>2</v>
      </c>
      <c r="Y22" s="667" t="n">
        <v>2</v>
      </c>
      <c r="Z22" s="667" t="n">
        <v>2</v>
      </c>
      <c r="AA22" s="667" t="n">
        <v>2</v>
      </c>
      <c r="AB22" s="667" t="n">
        <v>2</v>
      </c>
      <c r="AC22" s="667" t="n">
        <v>2</v>
      </c>
      <c r="AD22" s="667" t="n">
        <v>2</v>
      </c>
      <c r="AE22" s="667" t="n">
        <v>2</v>
      </c>
      <c r="AF22" s="667" t="n">
        <v>2</v>
      </c>
      <c r="AG22" s="667" t="n">
        <v>2</v>
      </c>
      <c r="AH22" s="667" t="n">
        <v>2</v>
      </c>
      <c r="AI22" s="667" t="n">
        <v>2</v>
      </c>
      <c r="AJ22" s="667" t="n">
        <v>2</v>
      </c>
      <c r="AK22" s="667" t="n">
        <v>2</v>
      </c>
      <c r="AL22" s="667" t="n">
        <v>2</v>
      </c>
      <c r="AM22" s="667" t="n">
        <v>2</v>
      </c>
      <c r="AN22" s="667" t="n">
        <v>2</v>
      </c>
      <c r="AO22" s="667" t="n">
        <v>2</v>
      </c>
      <c r="AP22" s="667" t="n">
        <v>2</v>
      </c>
      <c r="AQ22" s="667" t="n">
        <v>2</v>
      </c>
    </row>
    <row r="23" ht="12.95" customHeight="1" s="160">
      <c r="B23" s="473" t="n"/>
      <c r="C23" s="201" t="inlineStr">
        <is>
          <t>Eo</t>
        </is>
      </c>
      <c r="D23" s="202" t="inlineStr">
        <is>
          <t>[kN/m2]</t>
        </is>
      </c>
      <c r="E23" s="668">
        <f>7*E22*100</f>
        <v/>
      </c>
      <c r="F23" s="669">
        <f>7*F22*100</f>
        <v/>
      </c>
      <c r="G23" s="669">
        <f>7*G22*100</f>
        <v/>
      </c>
      <c r="H23" s="669">
        <f>7*H22*100</f>
        <v/>
      </c>
      <c r="I23" s="669">
        <f>7*I22*100</f>
        <v/>
      </c>
      <c r="J23" s="669">
        <f>7*J22*100</f>
        <v/>
      </c>
      <c r="K23" s="669">
        <f>7*K22*100</f>
        <v/>
      </c>
      <c r="L23" s="669">
        <f>7*L22*100</f>
        <v/>
      </c>
      <c r="M23" s="669">
        <f>7*M22*100</f>
        <v/>
      </c>
      <c r="N23" s="669">
        <f>7*N22*100</f>
        <v/>
      </c>
      <c r="O23" s="669">
        <f>7*O22*100</f>
        <v/>
      </c>
      <c r="P23" s="669">
        <f>7*P22*100</f>
        <v/>
      </c>
      <c r="Q23" s="669">
        <f>7*Q22*100</f>
        <v/>
      </c>
      <c r="R23" s="669">
        <f>7*R22*100</f>
        <v/>
      </c>
      <c r="S23" s="669">
        <f>7*S22*100</f>
        <v/>
      </c>
      <c r="T23" s="669">
        <f>7*T22*100</f>
        <v/>
      </c>
      <c r="U23" s="669">
        <f>7*U22*100</f>
        <v/>
      </c>
      <c r="V23" s="669">
        <f>7*V22*100</f>
        <v/>
      </c>
      <c r="W23" s="669">
        <f>7*W22*100</f>
        <v/>
      </c>
      <c r="X23" s="669">
        <f>7*X22*100</f>
        <v/>
      </c>
      <c r="Y23" s="669">
        <f>7*Y22*100</f>
        <v/>
      </c>
      <c r="Z23" s="669">
        <f>7*Z22*100</f>
        <v/>
      </c>
      <c r="AA23" s="669">
        <f>7*AA22*100</f>
        <v/>
      </c>
      <c r="AB23" s="669">
        <f>7*AB22*100</f>
        <v/>
      </c>
      <c r="AC23" s="669">
        <f>7*AC22*100</f>
        <v/>
      </c>
      <c r="AD23" s="669">
        <f>7*AD22*100</f>
        <v/>
      </c>
      <c r="AE23" s="669">
        <f>7*AE22*100</f>
        <v/>
      </c>
      <c r="AF23" s="669">
        <f>7*AF22*100</f>
        <v/>
      </c>
      <c r="AG23" s="669">
        <f>7*AG22*100</f>
        <v/>
      </c>
      <c r="AH23" s="669">
        <f>7*AH22*100</f>
        <v/>
      </c>
      <c r="AI23" s="669">
        <f>7*AI22*100</f>
        <v/>
      </c>
      <c r="AJ23" s="669">
        <f>7*AJ22*100</f>
        <v/>
      </c>
      <c r="AK23" s="669">
        <f>7*AK22*100</f>
        <v/>
      </c>
      <c r="AL23" s="669">
        <f>7*AL22*100</f>
        <v/>
      </c>
      <c r="AM23" s="669">
        <f>7*AM22*100</f>
        <v/>
      </c>
      <c r="AN23" s="669">
        <f>7*AN22*100</f>
        <v/>
      </c>
      <c r="AO23" s="669">
        <f>7*AO22*100</f>
        <v/>
      </c>
      <c r="AP23" s="669">
        <f>7*AP22*100</f>
        <v/>
      </c>
      <c r="AQ23" s="669">
        <f>7*AQ22*100</f>
        <v/>
      </c>
    </row>
    <row r="24" ht="12.95" customHeight="1" s="160">
      <c r="B24" s="473" t="n"/>
      <c r="C24" s="201" t="inlineStr">
        <is>
          <t>改良径</t>
        </is>
      </c>
      <c r="D24" s="202" t="inlineStr">
        <is>
          <t>[m]</t>
        </is>
      </c>
      <c r="E24" s="668">
        <f>鉛直!O8</f>
        <v/>
      </c>
      <c r="F24" s="669">
        <f>鉛直!P8</f>
        <v/>
      </c>
      <c r="G24" s="669">
        <f>鉛直!Q8</f>
        <v/>
      </c>
      <c r="H24" s="669">
        <f>鉛直!R8</f>
        <v/>
      </c>
      <c r="I24" s="669">
        <f>鉛直!S8</f>
        <v/>
      </c>
      <c r="J24" s="669" t="n">
        <v>1</v>
      </c>
      <c r="K24" s="669" t="n">
        <v>1</v>
      </c>
      <c r="L24" s="669" t="n">
        <v>1</v>
      </c>
      <c r="M24" s="669" t="n">
        <v>1</v>
      </c>
      <c r="N24" s="669" t="n">
        <v>1</v>
      </c>
      <c r="O24" s="669" t="n">
        <v>1</v>
      </c>
      <c r="P24" s="669" t="n">
        <v>1</v>
      </c>
      <c r="Q24" s="669" t="n">
        <v>1</v>
      </c>
      <c r="R24" s="669" t="n">
        <v>1</v>
      </c>
      <c r="S24" s="669" t="n">
        <v>1</v>
      </c>
      <c r="T24" s="669" t="n">
        <v>1</v>
      </c>
      <c r="U24" s="669" t="n">
        <v>1</v>
      </c>
      <c r="V24" s="669" t="n">
        <v>1</v>
      </c>
      <c r="W24" s="669" t="n">
        <v>1</v>
      </c>
      <c r="X24" s="669" t="n">
        <v>1</v>
      </c>
      <c r="Y24" s="669" t="n">
        <v>1</v>
      </c>
      <c r="Z24" s="669" t="n">
        <v>1</v>
      </c>
      <c r="AA24" s="669" t="n">
        <v>1</v>
      </c>
      <c r="AB24" s="669" t="n">
        <v>1</v>
      </c>
      <c r="AC24" s="669" t="n">
        <v>1</v>
      </c>
      <c r="AD24" s="669" t="n">
        <v>1</v>
      </c>
      <c r="AE24" s="669" t="n">
        <v>1</v>
      </c>
      <c r="AF24" s="669" t="n">
        <v>1</v>
      </c>
      <c r="AG24" s="669" t="n">
        <v>1</v>
      </c>
      <c r="AH24" s="669" t="n">
        <v>1</v>
      </c>
      <c r="AI24" s="669" t="n">
        <v>1</v>
      </c>
      <c r="AJ24" s="669" t="n">
        <v>1</v>
      </c>
      <c r="AK24" s="669" t="n">
        <v>1</v>
      </c>
      <c r="AL24" s="669" t="n">
        <v>1</v>
      </c>
      <c r="AM24" s="669" t="n">
        <v>1</v>
      </c>
      <c r="AN24" s="669" t="n">
        <v>1</v>
      </c>
      <c r="AO24" s="669" t="n">
        <v>1</v>
      </c>
      <c r="AP24" s="669" t="n">
        <v>1</v>
      </c>
      <c r="AQ24" s="669" t="n">
        <v>1</v>
      </c>
    </row>
    <row r="25" ht="12.95" customHeight="1" s="160">
      <c r="B25" s="469" t="n"/>
      <c r="C25" s="204" t="inlineStr">
        <is>
          <t>kh</t>
        </is>
      </c>
      <c r="D25" s="205" t="n"/>
      <c r="E25" s="670">
        <f>ROUNDDOWN((1/30)*E21*E23*(E24*100/30)^(-3/4)*10^2,3)</f>
        <v/>
      </c>
      <c r="F25" s="671">
        <f>ROUNDDOWN((1/30)*F21*F23*(F24*100/30)^(-3/4)*10^2,3)</f>
        <v/>
      </c>
      <c r="G25" s="671">
        <f>ROUNDDOWN((1/30)*G21*G23*(G24*100/30)^(-3/4)*10^2,3)</f>
        <v/>
      </c>
      <c r="H25" s="671">
        <f>ROUNDDOWN((1/30)*H21*H23*(H24*100/30)^(-3/4)*10^2,3)</f>
        <v/>
      </c>
      <c r="I25" s="671">
        <f>ROUNDDOWN((1/30)*I21*I23*(I24*100/30)^(-3/4)*10^2,3)</f>
        <v/>
      </c>
      <c r="J25" s="671">
        <f>ROUNDDOWN((1/30)*J21*J23*(J24*100/30)^(-3/4)*10^2,3)</f>
        <v/>
      </c>
      <c r="K25" s="671">
        <f>ROUNDDOWN((1/30)*K21*K23*(K24*100/30)^(-3/4)*10^2,3)</f>
        <v/>
      </c>
      <c r="L25" s="671">
        <f>ROUNDDOWN((1/30)*L21*L23*(L24*100/30)^(-3/4)*10^2,3)</f>
        <v/>
      </c>
      <c r="M25" s="671">
        <f>ROUNDDOWN((1/30)*M21*M23*(M24*100/30)^(-3/4)*10^2,3)</f>
        <v/>
      </c>
      <c r="N25" s="671">
        <f>ROUNDDOWN((1/30)*N21*N23*(N24*100/30)^(-3/4)*10^2,3)</f>
        <v/>
      </c>
      <c r="O25" s="671">
        <f>ROUNDDOWN((1/30)*O21*O23*(O24*100/30)^(-3/4)*10^2,3)</f>
        <v/>
      </c>
      <c r="P25" s="671">
        <f>ROUNDDOWN((1/30)*P21*P23*(P24*100/30)^(-3/4)*10^2,3)</f>
        <v/>
      </c>
      <c r="Q25" s="671">
        <f>ROUNDDOWN((1/30)*Q21*Q23*(Q24*100/30)^(-3/4)*10^2,3)</f>
        <v/>
      </c>
      <c r="R25" s="671">
        <f>ROUNDDOWN((1/30)*R21*R23*(R24*100/30)^(-3/4)*10^2,3)</f>
        <v/>
      </c>
      <c r="S25" s="671">
        <f>ROUNDDOWN((1/30)*S21*S23*(S24*100/30)^(-3/4)*10^2,3)</f>
        <v/>
      </c>
      <c r="T25" s="671">
        <f>ROUNDDOWN((1/30)*T21*T23*(T24*100/30)^(-3/4)*10^2,3)</f>
        <v/>
      </c>
      <c r="U25" s="671">
        <f>ROUNDDOWN((1/30)*U21*U23*(U24*100/30)^(-3/4)*10^2,3)</f>
        <v/>
      </c>
      <c r="V25" s="671">
        <f>ROUNDDOWN((1/30)*V21*V23*(V24*100/30)^(-3/4)*10^2,3)</f>
        <v/>
      </c>
      <c r="W25" s="671">
        <f>ROUNDDOWN((1/30)*W21*W23*(W24*100/30)^(-3/4)*10^2,3)</f>
        <v/>
      </c>
      <c r="X25" s="671">
        <f>ROUNDDOWN((1/30)*X21*X23*(X24*100/30)^(-3/4)*10^2,3)</f>
        <v/>
      </c>
      <c r="Y25" s="671">
        <f>ROUNDDOWN((1/30)*Y21*Y23*(Y24*100/30)^(-3/4)*10^2,3)</f>
        <v/>
      </c>
      <c r="Z25" s="671">
        <f>ROUNDDOWN((1/30)*Z21*Z23*(Z24*100/30)^(-3/4)*10^2,3)</f>
        <v/>
      </c>
      <c r="AA25" s="671">
        <f>ROUNDDOWN((1/30)*AA21*AA23*(AA24*100/30)^(-3/4)*10^2,3)</f>
        <v/>
      </c>
      <c r="AB25" s="671">
        <f>ROUNDDOWN((1/30)*AB21*AB23*(AB24*100/30)^(-3/4)*10^2,3)</f>
        <v/>
      </c>
      <c r="AC25" s="671">
        <f>ROUNDDOWN((1/30)*AC21*AC23*(AC24*100/30)^(-3/4)*10^2,3)</f>
        <v/>
      </c>
      <c r="AD25" s="671">
        <f>ROUNDDOWN((1/30)*AD21*AD23*(AD24*100/30)^(-3/4)*10^2,3)</f>
        <v/>
      </c>
      <c r="AE25" s="671">
        <f>ROUNDDOWN((1/30)*AE21*AE23*(AE24*100/30)^(-3/4)*10^2,3)</f>
        <v/>
      </c>
      <c r="AF25" s="671">
        <f>ROUNDDOWN((1/30)*AF21*AF23*(AF24*100/30)^(-3/4)*10^2,3)</f>
        <v/>
      </c>
      <c r="AG25" s="671">
        <f>ROUNDDOWN((1/30)*AG21*AG23*(AG24*100/30)^(-3/4)*10^2,3)</f>
        <v/>
      </c>
      <c r="AH25" s="671">
        <f>ROUNDDOWN((1/30)*AH21*AH23*(AH24*100/30)^(-3/4)*10^2,3)</f>
        <v/>
      </c>
      <c r="AI25" s="671">
        <f>ROUNDDOWN((1/30)*AI21*AI23*(AI24*100/30)^(-3/4)*10^2,3)</f>
        <v/>
      </c>
      <c r="AJ25" s="671">
        <f>ROUNDDOWN((1/30)*AJ21*AJ23*(AJ24*100/30)^(-3/4)*10^2,3)</f>
        <v/>
      </c>
      <c r="AK25" s="671">
        <f>ROUNDDOWN((1/30)*AK21*AK23*(AK24*100/30)^(-3/4)*10^2,3)</f>
        <v/>
      </c>
      <c r="AL25" s="671">
        <f>ROUNDDOWN((1/30)*AL21*AL23*(AL24*100/30)^(-3/4)*10^2,3)</f>
        <v/>
      </c>
      <c r="AM25" s="671">
        <f>ROUNDDOWN((1/30)*AM21*AM23*(AM24*100/30)^(-3/4)*10^2,3)</f>
        <v/>
      </c>
      <c r="AN25" s="671">
        <f>ROUNDDOWN((1/30)*AN21*AN23*(AN24*100/30)^(-3/4)*10^2,3)</f>
        <v/>
      </c>
      <c r="AO25" s="671">
        <f>ROUNDDOWN((1/30)*AO21*AO23*(AO24*100/30)^(-3/4)*10^2,3)</f>
        <v/>
      </c>
      <c r="AP25" s="671">
        <f>ROUNDDOWN((1/30)*AP21*AP23*(AP24*100/30)^(-3/4)*10^2,3)</f>
        <v/>
      </c>
      <c r="AQ25" s="671">
        <f>ROUNDDOWN((1/30)*AQ21*AQ23*(AQ24*100/30)^(-3/4)*10^2,3)</f>
        <v/>
      </c>
    </row>
    <row r="26" ht="12.95" customHeight="1" s="160">
      <c r="B26" s="497" t="inlineStr">
        <is>
          <t>群杭効果を考慮した
地盤反力係数</t>
        </is>
      </c>
      <c r="C26" s="199" t="inlineStr">
        <is>
          <t>d</t>
        </is>
      </c>
      <c r="D26" s="200" t="inlineStr">
        <is>
          <t>[m]</t>
        </is>
      </c>
      <c r="E26" s="672" t="n">
        <v>1</v>
      </c>
      <c r="F26" s="673" t="n">
        <v>1</v>
      </c>
      <c r="G26" s="673" t="n">
        <v>1</v>
      </c>
      <c r="H26" s="673" t="n">
        <v>1</v>
      </c>
      <c r="I26" s="673" t="n">
        <v>1</v>
      </c>
      <c r="J26" s="673" t="n">
        <v>1</v>
      </c>
      <c r="K26" s="673" t="n">
        <v>1</v>
      </c>
      <c r="L26" s="673" t="n">
        <v>1</v>
      </c>
      <c r="M26" s="673" t="n">
        <v>1</v>
      </c>
      <c r="N26" s="673" t="n">
        <v>1</v>
      </c>
      <c r="O26" s="673" t="n">
        <v>1</v>
      </c>
      <c r="P26" s="673" t="n">
        <v>1</v>
      </c>
      <c r="Q26" s="673" t="n">
        <v>1</v>
      </c>
      <c r="R26" s="673" t="n">
        <v>1</v>
      </c>
      <c r="S26" s="673" t="n">
        <v>1</v>
      </c>
      <c r="T26" s="673" t="n">
        <v>1</v>
      </c>
      <c r="U26" s="673" t="n">
        <v>1</v>
      </c>
      <c r="V26" s="673" t="n">
        <v>1</v>
      </c>
      <c r="W26" s="673" t="n">
        <v>1</v>
      </c>
      <c r="X26" s="673" t="n">
        <v>1</v>
      </c>
      <c r="Y26" s="673" t="n">
        <v>1</v>
      </c>
      <c r="Z26" s="673" t="n">
        <v>1</v>
      </c>
      <c r="AA26" s="673" t="n">
        <v>1</v>
      </c>
      <c r="AB26" s="673" t="n">
        <v>1</v>
      </c>
      <c r="AC26" s="673" t="n">
        <v>1</v>
      </c>
      <c r="AD26" s="673" t="n">
        <v>1</v>
      </c>
      <c r="AE26" s="673" t="n">
        <v>1</v>
      </c>
      <c r="AF26" s="673" t="n">
        <v>1</v>
      </c>
      <c r="AG26" s="673" t="n">
        <v>1</v>
      </c>
      <c r="AH26" s="673" t="n">
        <v>1</v>
      </c>
      <c r="AI26" s="673" t="n">
        <v>1</v>
      </c>
      <c r="AJ26" s="673" t="n">
        <v>1</v>
      </c>
      <c r="AK26" s="673" t="n">
        <v>1</v>
      </c>
      <c r="AL26" s="673" t="n">
        <v>1</v>
      </c>
      <c r="AM26" s="673" t="n">
        <v>1</v>
      </c>
      <c r="AN26" s="673" t="n">
        <v>1</v>
      </c>
      <c r="AO26" s="673" t="n">
        <v>1</v>
      </c>
      <c r="AP26" s="673" t="n">
        <v>1</v>
      </c>
      <c r="AQ26" s="673" t="n">
        <v>1</v>
      </c>
    </row>
    <row r="27" ht="12.95" customHeight="1" s="160">
      <c r="B27" s="473" t="n"/>
      <c r="C27" s="201" t="inlineStr">
        <is>
          <t>b</t>
        </is>
      </c>
      <c r="D27" s="202" t="inlineStr">
        <is>
          <t>[m]</t>
        </is>
      </c>
      <c r="E27" s="674" t="n">
        <v>1</v>
      </c>
      <c r="F27" s="675" t="n">
        <v>1</v>
      </c>
      <c r="G27" s="675" t="n">
        <v>1</v>
      </c>
      <c r="H27" s="675" t="n">
        <v>1</v>
      </c>
      <c r="I27" s="675" t="n">
        <v>1</v>
      </c>
      <c r="J27" s="675" t="n">
        <v>1</v>
      </c>
      <c r="K27" s="675" t="n">
        <v>1</v>
      </c>
      <c r="L27" s="675" t="n">
        <v>1</v>
      </c>
      <c r="M27" s="675" t="n">
        <v>1</v>
      </c>
      <c r="N27" s="675" t="n">
        <v>1</v>
      </c>
      <c r="O27" s="675" t="n">
        <v>1</v>
      </c>
      <c r="P27" s="675" t="n">
        <v>1</v>
      </c>
      <c r="Q27" s="675" t="n">
        <v>1</v>
      </c>
      <c r="R27" s="675" t="n">
        <v>1</v>
      </c>
      <c r="S27" s="675" t="n">
        <v>1</v>
      </c>
      <c r="T27" s="675" t="n">
        <v>1</v>
      </c>
      <c r="U27" s="675" t="n">
        <v>1</v>
      </c>
      <c r="V27" s="675" t="n">
        <v>1</v>
      </c>
      <c r="W27" s="675" t="n">
        <v>1</v>
      </c>
      <c r="X27" s="675" t="n">
        <v>1</v>
      </c>
      <c r="Y27" s="675" t="n">
        <v>1</v>
      </c>
      <c r="Z27" s="675" t="n">
        <v>1</v>
      </c>
      <c r="AA27" s="675" t="n">
        <v>1</v>
      </c>
      <c r="AB27" s="675" t="n">
        <v>1</v>
      </c>
      <c r="AC27" s="675" t="n">
        <v>1</v>
      </c>
      <c r="AD27" s="675" t="n">
        <v>1</v>
      </c>
      <c r="AE27" s="675" t="n">
        <v>1</v>
      </c>
      <c r="AF27" s="675" t="n">
        <v>1</v>
      </c>
      <c r="AG27" s="675" t="n">
        <v>1</v>
      </c>
      <c r="AH27" s="675" t="n">
        <v>1</v>
      </c>
      <c r="AI27" s="675" t="n">
        <v>1</v>
      </c>
      <c r="AJ27" s="675" t="n">
        <v>1</v>
      </c>
      <c r="AK27" s="675" t="n">
        <v>1</v>
      </c>
      <c r="AL27" s="675" t="n">
        <v>1</v>
      </c>
      <c r="AM27" s="675" t="n">
        <v>1</v>
      </c>
      <c r="AN27" s="675" t="n">
        <v>1</v>
      </c>
      <c r="AO27" s="675" t="n">
        <v>1</v>
      </c>
      <c r="AP27" s="675" t="n">
        <v>1</v>
      </c>
      <c r="AQ27" s="675" t="n">
        <v>1</v>
      </c>
    </row>
    <row r="28" ht="12.95" customHeight="1" s="160">
      <c r="B28" s="473" t="n"/>
      <c r="C28" s="201" t="inlineStr">
        <is>
          <t>R</t>
        </is>
      </c>
      <c r="D28" s="202" t="n"/>
      <c r="E28" s="668">
        <f>E26/E27</f>
        <v/>
      </c>
      <c r="F28" s="669">
        <f>F26/F27</f>
        <v/>
      </c>
      <c r="G28" s="669">
        <f>G26/G27</f>
        <v/>
      </c>
      <c r="H28" s="669">
        <f>H26/H27</f>
        <v/>
      </c>
      <c r="I28" s="669">
        <f>I26/I27</f>
        <v/>
      </c>
      <c r="J28" s="669">
        <f>J26/J27</f>
        <v/>
      </c>
      <c r="K28" s="669">
        <f>K26/K27</f>
        <v/>
      </c>
      <c r="L28" s="669">
        <f>L26/L27</f>
        <v/>
      </c>
      <c r="M28" s="669">
        <f>M26/M27</f>
        <v/>
      </c>
      <c r="N28" s="669">
        <f>N26/N27</f>
        <v/>
      </c>
      <c r="O28" s="669">
        <f>O26/O27</f>
        <v/>
      </c>
      <c r="P28" s="669">
        <f>P26/P27</f>
        <v/>
      </c>
      <c r="Q28" s="669">
        <f>Q26/Q27</f>
        <v/>
      </c>
      <c r="R28" s="669">
        <f>R26/R27</f>
        <v/>
      </c>
      <c r="S28" s="669">
        <f>S26/S27</f>
        <v/>
      </c>
      <c r="T28" s="669">
        <f>T26/T27</f>
        <v/>
      </c>
      <c r="U28" s="669">
        <f>U26/U27</f>
        <v/>
      </c>
      <c r="V28" s="669">
        <f>V26/V27</f>
        <v/>
      </c>
      <c r="W28" s="669">
        <f>W26/W27</f>
        <v/>
      </c>
      <c r="X28" s="669">
        <f>X26/X27</f>
        <v/>
      </c>
      <c r="Y28" s="669">
        <f>Y26/Y27</f>
        <v/>
      </c>
      <c r="Z28" s="669">
        <f>Z26/Z27</f>
        <v/>
      </c>
      <c r="AA28" s="669">
        <f>AA26/AA27</f>
        <v/>
      </c>
      <c r="AB28" s="669">
        <f>AB26/AB27</f>
        <v/>
      </c>
      <c r="AC28" s="669">
        <f>AC26/AC27</f>
        <v/>
      </c>
      <c r="AD28" s="669">
        <f>AD26/AD27</f>
        <v/>
      </c>
      <c r="AE28" s="669">
        <f>AE26/AE27</f>
        <v/>
      </c>
      <c r="AF28" s="669">
        <f>AF26/AF27</f>
        <v/>
      </c>
      <c r="AG28" s="669">
        <f>AG26/AG27</f>
        <v/>
      </c>
      <c r="AH28" s="669">
        <f>AH26/AH27</f>
        <v/>
      </c>
      <c r="AI28" s="669">
        <f>AI26/AI27</f>
        <v/>
      </c>
      <c r="AJ28" s="669">
        <f>AJ26/AJ27</f>
        <v/>
      </c>
      <c r="AK28" s="669">
        <f>AK26/AK27</f>
        <v/>
      </c>
      <c r="AL28" s="669">
        <f>AL26/AL27</f>
        <v/>
      </c>
      <c r="AM28" s="669">
        <f>AM26/AM27</f>
        <v/>
      </c>
      <c r="AN28" s="669">
        <f>AN26/AN27</f>
        <v/>
      </c>
      <c r="AO28" s="669">
        <f>AO26/AO27</f>
        <v/>
      </c>
      <c r="AP28" s="669">
        <f>AP26/AP27</f>
        <v/>
      </c>
      <c r="AQ28" s="669">
        <f>AQ26/AQ27</f>
        <v/>
      </c>
    </row>
    <row r="29" ht="12.95" customHeight="1" s="160">
      <c r="B29" s="473" t="n"/>
      <c r="C29" s="201" t="inlineStr">
        <is>
          <t>μ1'</t>
        </is>
      </c>
      <c r="D29" s="202" t="n"/>
      <c r="E29" s="668">
        <f>ROUNDDOWN((1-0.2*(3-E28)),1)</f>
        <v/>
      </c>
      <c r="F29" s="669">
        <f>ROUNDDOWN((1-0.2*(3-F28)),1)</f>
        <v/>
      </c>
      <c r="G29" s="669">
        <f>ROUNDDOWN((1-0.2*(3-G28)),1)</f>
        <v/>
      </c>
      <c r="H29" s="669">
        <f>ROUNDDOWN((1-0.2*(3-H28)),1)</f>
        <v/>
      </c>
      <c r="I29" s="669">
        <f>ROUNDDOWN((1-0.2*(3-I28)),1)</f>
        <v/>
      </c>
      <c r="J29" s="669">
        <f>ROUNDDOWN((1-0.2*(3-J28)),1)</f>
        <v/>
      </c>
      <c r="K29" s="669">
        <f>ROUNDDOWN((1-0.2*(3-K28)),1)</f>
        <v/>
      </c>
      <c r="L29" s="669">
        <f>ROUNDDOWN((1-0.2*(3-L28)),1)</f>
        <v/>
      </c>
      <c r="M29" s="669">
        <f>ROUNDDOWN((1-0.2*(3-M28)),1)</f>
        <v/>
      </c>
      <c r="N29" s="669">
        <f>ROUNDDOWN((1-0.2*(3-N28)),1)</f>
        <v/>
      </c>
      <c r="O29" s="669">
        <f>ROUNDDOWN((1-0.2*(3-O28)),1)</f>
        <v/>
      </c>
      <c r="P29" s="669">
        <f>ROUNDDOWN((1-0.2*(3-P28)),1)</f>
        <v/>
      </c>
      <c r="Q29" s="669">
        <f>ROUNDDOWN((1-0.2*(3-Q28)),1)</f>
        <v/>
      </c>
      <c r="R29" s="669">
        <f>ROUNDDOWN((1-0.2*(3-R28)),1)</f>
        <v/>
      </c>
      <c r="S29" s="669">
        <f>ROUNDDOWN((1-0.2*(3-S28)),1)</f>
        <v/>
      </c>
      <c r="T29" s="669">
        <f>ROUNDDOWN((1-0.2*(3-T28)),1)</f>
        <v/>
      </c>
      <c r="U29" s="669">
        <f>ROUNDDOWN((1-0.2*(3-U28)),1)</f>
        <v/>
      </c>
      <c r="V29" s="669">
        <f>ROUNDDOWN((1-0.2*(3-V28)),1)</f>
        <v/>
      </c>
      <c r="W29" s="669">
        <f>ROUNDDOWN((1-0.2*(3-W28)),1)</f>
        <v/>
      </c>
      <c r="X29" s="669">
        <f>ROUNDDOWN((1-0.2*(3-X28)),1)</f>
        <v/>
      </c>
      <c r="Y29" s="669">
        <f>ROUNDDOWN((1-0.2*(3-Y28)),1)</f>
        <v/>
      </c>
      <c r="Z29" s="669">
        <f>ROUNDDOWN((1-0.2*(3-Z28)),1)</f>
        <v/>
      </c>
      <c r="AA29" s="669">
        <f>ROUNDDOWN((1-0.2*(3-AA28)),1)</f>
        <v/>
      </c>
      <c r="AB29" s="669">
        <f>ROUNDDOWN((1-0.2*(3-AB28)),1)</f>
        <v/>
      </c>
      <c r="AC29" s="669">
        <f>ROUNDDOWN((1-0.2*(3-AC28)),1)</f>
        <v/>
      </c>
      <c r="AD29" s="669">
        <f>ROUNDDOWN((1-0.2*(3-AD28)),1)</f>
        <v/>
      </c>
      <c r="AE29" s="669">
        <f>ROUNDDOWN((1-0.2*(3-AE28)),1)</f>
        <v/>
      </c>
      <c r="AF29" s="669">
        <f>ROUNDDOWN((1-0.2*(3-AF28)),1)</f>
        <v/>
      </c>
      <c r="AG29" s="669">
        <f>ROUNDDOWN((1-0.2*(3-AG28)),1)</f>
        <v/>
      </c>
      <c r="AH29" s="669">
        <f>ROUNDDOWN((1-0.2*(3-AH28)),1)</f>
        <v/>
      </c>
      <c r="AI29" s="669">
        <f>ROUNDDOWN((1-0.2*(3-AI28)),1)</f>
        <v/>
      </c>
      <c r="AJ29" s="669">
        <f>ROUNDDOWN((1-0.2*(3-AJ28)),1)</f>
        <v/>
      </c>
      <c r="AK29" s="669">
        <f>ROUNDDOWN((1-0.2*(3-AK28)),1)</f>
        <v/>
      </c>
      <c r="AL29" s="669">
        <f>ROUNDDOWN((1-0.2*(3-AL28)),1)</f>
        <v/>
      </c>
      <c r="AM29" s="669">
        <f>ROUNDDOWN((1-0.2*(3-AM28)),1)</f>
        <v/>
      </c>
      <c r="AN29" s="669">
        <f>ROUNDDOWN((1-0.2*(3-AN28)),1)</f>
        <v/>
      </c>
      <c r="AO29" s="669">
        <f>ROUNDDOWN((1-0.2*(3-AO28)),1)</f>
        <v/>
      </c>
      <c r="AP29" s="669">
        <f>ROUNDDOWN((1-0.2*(3-AP28)),1)</f>
        <v/>
      </c>
      <c r="AQ29" s="669">
        <f>ROUNDDOWN((1-0.2*(3-AQ28)),1)</f>
        <v/>
      </c>
    </row>
    <row r="30" ht="12.95" customHeight="1" s="160">
      <c r="B30" s="473" t="n"/>
      <c r="C30" s="201" t="inlineStr">
        <is>
          <t>B</t>
        </is>
      </c>
      <c r="D30" s="202" t="inlineStr">
        <is>
          <t>[m]</t>
        </is>
      </c>
      <c r="E30" s="668">
        <f>E11</f>
        <v/>
      </c>
      <c r="F30" s="669">
        <f>F11</f>
        <v/>
      </c>
      <c r="G30" s="669">
        <f>G11</f>
        <v/>
      </c>
      <c r="H30" s="669">
        <f>H11</f>
        <v/>
      </c>
      <c r="I30" s="669">
        <f>I11</f>
        <v/>
      </c>
      <c r="J30" s="669">
        <f>J11</f>
        <v/>
      </c>
      <c r="K30" s="669">
        <f>K11</f>
        <v/>
      </c>
      <c r="L30" s="669">
        <f>L11</f>
        <v/>
      </c>
      <c r="M30" s="669">
        <f>M11</f>
        <v/>
      </c>
      <c r="N30" s="669">
        <f>N11</f>
        <v/>
      </c>
      <c r="O30" s="669">
        <f>O11</f>
        <v/>
      </c>
      <c r="P30" s="669">
        <f>P11</f>
        <v/>
      </c>
      <c r="Q30" s="669">
        <f>Q11</f>
        <v/>
      </c>
      <c r="R30" s="669">
        <f>R11</f>
        <v/>
      </c>
      <c r="S30" s="669">
        <f>S11</f>
        <v/>
      </c>
      <c r="T30" s="669">
        <f>T11</f>
        <v/>
      </c>
      <c r="U30" s="669">
        <f>U11</f>
        <v/>
      </c>
      <c r="V30" s="669">
        <f>V11</f>
        <v/>
      </c>
      <c r="W30" s="669">
        <f>W11</f>
        <v/>
      </c>
      <c r="X30" s="669">
        <f>X11</f>
        <v/>
      </c>
      <c r="Y30" s="669">
        <f>Y11</f>
        <v/>
      </c>
      <c r="Z30" s="669">
        <f>Z11</f>
        <v/>
      </c>
      <c r="AA30" s="669">
        <f>AA11</f>
        <v/>
      </c>
      <c r="AB30" s="669">
        <f>AB11</f>
        <v/>
      </c>
      <c r="AC30" s="669">
        <f>AC11</f>
        <v/>
      </c>
      <c r="AD30" s="669">
        <f>AD11</f>
        <v/>
      </c>
      <c r="AE30" s="669">
        <f>AE11</f>
        <v/>
      </c>
      <c r="AF30" s="669">
        <f>AF11</f>
        <v/>
      </c>
      <c r="AG30" s="669">
        <f>AG11</f>
        <v/>
      </c>
      <c r="AH30" s="669">
        <f>AH11</f>
        <v/>
      </c>
      <c r="AI30" s="669">
        <f>AI11</f>
        <v/>
      </c>
      <c r="AJ30" s="669">
        <f>AJ11</f>
        <v/>
      </c>
      <c r="AK30" s="669">
        <f>AK11</f>
        <v/>
      </c>
      <c r="AL30" s="669">
        <f>AL11</f>
        <v/>
      </c>
      <c r="AM30" s="669">
        <f>AM11</f>
        <v/>
      </c>
      <c r="AN30" s="669">
        <f>AN11</f>
        <v/>
      </c>
      <c r="AO30" s="669">
        <f>AO11</f>
        <v/>
      </c>
      <c r="AP30" s="669">
        <f>AP11</f>
        <v/>
      </c>
      <c r="AQ30" s="669">
        <f>AQ11</f>
        <v/>
      </c>
    </row>
    <row r="31" ht="12.95" customHeight="1" s="160">
      <c r="B31" s="473" t="n"/>
      <c r="C31" s="201" t="inlineStr">
        <is>
          <t>kh''</t>
        </is>
      </c>
      <c r="D31" s="202" t="n"/>
      <c r="E31" s="676">
        <f>ROUNDDOWN((1/30)*E21*E23*(E30*100/30)^(-3/4)*10^2,2)</f>
        <v/>
      </c>
      <c r="F31" s="677">
        <f>ROUNDDOWN((1/30)*F21*F23*(F30*100/30)^(-3/4)*10^2,2)</f>
        <v/>
      </c>
      <c r="G31" s="677">
        <f>ROUNDDOWN((1/30)*G21*G23*(G30*100/30)^(-3/4)*10^2,2)</f>
        <v/>
      </c>
      <c r="H31" s="677">
        <f>ROUNDDOWN((1/30)*H21*H23*(H30*100/30)^(-3/4)*10^2,2)</f>
        <v/>
      </c>
      <c r="I31" s="677">
        <f>ROUNDDOWN((1/30)*I21*I23*(I30*100/30)^(-3/4)*10^2,2)</f>
        <v/>
      </c>
      <c r="J31" s="677">
        <f>ROUNDDOWN((1/30)*J21*J23*(J30*100/30)^(-3/4)*10^2,2)</f>
        <v/>
      </c>
      <c r="K31" s="677">
        <f>ROUNDDOWN((1/30)*K21*K23*(K30*100/30)^(-3/4)*10^2,2)</f>
        <v/>
      </c>
      <c r="L31" s="677">
        <f>ROUNDDOWN((1/30)*L21*L23*(L30*100/30)^(-3/4)*10^2,2)</f>
        <v/>
      </c>
      <c r="M31" s="677">
        <f>ROUNDDOWN((1/30)*M21*M23*(M30*100/30)^(-3/4)*10^2,2)</f>
        <v/>
      </c>
      <c r="N31" s="677">
        <f>ROUNDDOWN((1/30)*N21*N23*(N30*100/30)^(-3/4)*10^2,2)</f>
        <v/>
      </c>
      <c r="O31" s="677">
        <f>ROUNDDOWN((1/30)*O21*O23*(O30*100/30)^(-3/4)*10^2,2)</f>
        <v/>
      </c>
      <c r="P31" s="677">
        <f>ROUNDDOWN((1/30)*P21*P23*(P30*100/30)^(-3/4)*10^2,2)</f>
        <v/>
      </c>
      <c r="Q31" s="677">
        <f>ROUNDDOWN((1/30)*Q21*Q23*(Q30*100/30)^(-3/4)*10^2,2)</f>
        <v/>
      </c>
      <c r="R31" s="677">
        <f>ROUNDDOWN((1/30)*R21*R23*(R30*100/30)^(-3/4)*10^2,2)</f>
        <v/>
      </c>
      <c r="S31" s="677">
        <f>ROUNDDOWN((1/30)*S21*S23*(S30*100/30)^(-3/4)*10^2,2)</f>
        <v/>
      </c>
      <c r="T31" s="677">
        <f>ROUNDDOWN((1/30)*T21*T23*(T30*100/30)^(-3/4)*10^2,2)</f>
        <v/>
      </c>
      <c r="U31" s="677">
        <f>ROUNDDOWN((1/30)*U21*U23*(U30*100/30)^(-3/4)*10^2,2)</f>
        <v/>
      </c>
      <c r="V31" s="677">
        <f>ROUNDDOWN((1/30)*V21*V23*(V30*100/30)^(-3/4)*10^2,2)</f>
        <v/>
      </c>
      <c r="W31" s="677">
        <f>ROUNDDOWN((1/30)*W21*W23*(W30*100/30)^(-3/4)*10^2,2)</f>
        <v/>
      </c>
      <c r="X31" s="677">
        <f>ROUNDDOWN((1/30)*X21*X23*(X30*100/30)^(-3/4)*10^2,2)</f>
        <v/>
      </c>
      <c r="Y31" s="677">
        <f>ROUNDDOWN((1/30)*Y21*Y23*(Y30*100/30)^(-3/4)*10^2,2)</f>
        <v/>
      </c>
      <c r="Z31" s="677">
        <f>ROUNDDOWN((1/30)*Z21*Z23*(Z30*100/30)^(-3/4)*10^2,2)</f>
        <v/>
      </c>
      <c r="AA31" s="677">
        <f>ROUNDDOWN((1/30)*AA21*AA23*(AA30*100/30)^(-3/4)*10^2,2)</f>
        <v/>
      </c>
      <c r="AB31" s="677">
        <f>ROUNDDOWN((1/30)*AB21*AB23*(AB30*100/30)^(-3/4)*10^2,2)</f>
        <v/>
      </c>
      <c r="AC31" s="677">
        <f>ROUNDDOWN((1/30)*AC21*AC23*(AC30*100/30)^(-3/4)*10^2,2)</f>
        <v/>
      </c>
      <c r="AD31" s="677">
        <f>ROUNDDOWN((1/30)*AD21*AD23*(AD30*100/30)^(-3/4)*10^2,2)</f>
        <v/>
      </c>
      <c r="AE31" s="677">
        <f>ROUNDDOWN((1/30)*AE21*AE23*(AE30*100/30)^(-3/4)*10^2,2)</f>
        <v/>
      </c>
      <c r="AF31" s="677">
        <f>ROUNDDOWN((1/30)*AF21*AF23*(AF30*100/30)^(-3/4)*10^2,2)</f>
        <v/>
      </c>
      <c r="AG31" s="677">
        <f>ROUNDDOWN((1/30)*AG21*AG23*(AG30*100/30)^(-3/4)*10^2,2)</f>
        <v/>
      </c>
      <c r="AH31" s="677">
        <f>ROUNDDOWN((1/30)*AH21*AH23*(AH30*100/30)^(-3/4)*10^2,2)</f>
        <v/>
      </c>
      <c r="AI31" s="677">
        <f>ROUNDDOWN((1/30)*AI21*AI23*(AI30*100/30)^(-3/4)*10^2,2)</f>
        <v/>
      </c>
      <c r="AJ31" s="677">
        <f>ROUNDDOWN((1/30)*AJ21*AJ23*(AJ30*100/30)^(-3/4)*10^2,2)</f>
        <v/>
      </c>
      <c r="AK31" s="677">
        <f>ROUNDDOWN((1/30)*AK21*AK23*(AK30*100/30)^(-3/4)*10^2,2)</f>
        <v/>
      </c>
      <c r="AL31" s="677">
        <f>ROUNDDOWN((1/30)*AL21*AL23*(AL30*100/30)^(-3/4)*10^2,2)</f>
        <v/>
      </c>
      <c r="AM31" s="677">
        <f>ROUNDDOWN((1/30)*AM21*AM23*(AM30*100/30)^(-3/4)*10^2,2)</f>
        <v/>
      </c>
      <c r="AN31" s="677">
        <f>ROUNDDOWN((1/30)*AN21*AN23*(AN30*100/30)^(-3/4)*10^2,2)</f>
        <v/>
      </c>
      <c r="AO31" s="677">
        <f>ROUNDDOWN((1/30)*AO21*AO23*(AO30*100/30)^(-3/4)*10^2,2)</f>
        <v/>
      </c>
      <c r="AP31" s="677">
        <f>ROUNDDOWN((1/30)*AP21*AP23*(AP30*100/30)^(-3/4)*10^2,2)</f>
        <v/>
      </c>
      <c r="AQ31" s="677">
        <f>ROUNDDOWN((1/30)*AQ21*AQ23*(AQ30*100/30)^(-3/4)*10^2,2)</f>
        <v/>
      </c>
    </row>
    <row r="32" ht="12.95" customHeight="1" s="160">
      <c r="B32" s="473" t="n"/>
      <c r="C32" s="201" t="inlineStr">
        <is>
          <t>μ1''</t>
        </is>
      </c>
      <c r="D32" s="202" t="n"/>
      <c r="E32" s="676">
        <f>ROUNDDOWN(E31/E25,2)</f>
        <v/>
      </c>
      <c r="F32" s="677">
        <f>ROUNDDOWN(F31/F25,2)</f>
        <v/>
      </c>
      <c r="G32" s="677">
        <f>ROUNDDOWN(G31/G25,2)</f>
        <v/>
      </c>
      <c r="H32" s="677">
        <f>ROUNDDOWN(H31/H25,2)</f>
        <v/>
      </c>
      <c r="I32" s="677">
        <f>ROUNDDOWN(I31/I25,2)</f>
        <v/>
      </c>
      <c r="J32" s="677">
        <f>ROUNDDOWN(J31/J25,2)</f>
        <v/>
      </c>
      <c r="K32" s="677">
        <f>ROUNDDOWN(K31/K25,2)</f>
        <v/>
      </c>
      <c r="L32" s="677">
        <f>ROUNDDOWN(L31/L25,2)</f>
        <v/>
      </c>
      <c r="M32" s="677">
        <f>ROUNDDOWN(M31/M25,2)</f>
        <v/>
      </c>
      <c r="N32" s="677">
        <f>ROUNDDOWN(N31/N25,2)</f>
        <v/>
      </c>
      <c r="O32" s="677">
        <f>ROUNDDOWN(O31/O25,2)</f>
        <v/>
      </c>
      <c r="P32" s="677">
        <f>ROUNDDOWN(P31/P25,2)</f>
        <v/>
      </c>
      <c r="Q32" s="677">
        <f>ROUNDDOWN(Q31/Q25,2)</f>
        <v/>
      </c>
      <c r="R32" s="677">
        <f>ROUNDDOWN(R31/R25,2)</f>
        <v/>
      </c>
      <c r="S32" s="677">
        <f>ROUNDDOWN(S31/S25,2)</f>
        <v/>
      </c>
      <c r="T32" s="677">
        <f>ROUNDDOWN(T31/T25,2)</f>
        <v/>
      </c>
      <c r="U32" s="677">
        <f>ROUNDDOWN(U31/U25,2)</f>
        <v/>
      </c>
      <c r="V32" s="677">
        <f>ROUNDDOWN(V31/V25,2)</f>
        <v/>
      </c>
      <c r="W32" s="677">
        <f>ROUNDDOWN(W31/W25,2)</f>
        <v/>
      </c>
      <c r="X32" s="677">
        <f>ROUNDDOWN(X31/X25,2)</f>
        <v/>
      </c>
      <c r="Y32" s="677">
        <f>ROUNDDOWN(Y31/Y25,2)</f>
        <v/>
      </c>
      <c r="Z32" s="677">
        <f>ROUNDDOWN(Z31/Z25,2)</f>
        <v/>
      </c>
      <c r="AA32" s="677">
        <f>ROUNDDOWN(AA31/AA25,2)</f>
        <v/>
      </c>
      <c r="AB32" s="677">
        <f>ROUNDDOWN(AB31/AB25,2)</f>
        <v/>
      </c>
      <c r="AC32" s="677">
        <f>ROUNDDOWN(AC31/AC25,2)</f>
        <v/>
      </c>
      <c r="AD32" s="677">
        <f>ROUNDDOWN(AD31/AD25,2)</f>
        <v/>
      </c>
      <c r="AE32" s="677">
        <f>ROUNDDOWN(AE31/AE25,2)</f>
        <v/>
      </c>
      <c r="AF32" s="677">
        <f>ROUNDDOWN(AF31/AF25,2)</f>
        <v/>
      </c>
      <c r="AG32" s="677">
        <f>ROUNDDOWN(AG31/AG25,2)</f>
        <v/>
      </c>
      <c r="AH32" s="677">
        <f>ROUNDDOWN(AH31/AH25,2)</f>
        <v/>
      </c>
      <c r="AI32" s="677">
        <f>ROUNDDOWN(AI31/AI25,2)</f>
        <v/>
      </c>
      <c r="AJ32" s="677">
        <f>ROUNDDOWN(AJ31/AJ25,2)</f>
        <v/>
      </c>
      <c r="AK32" s="677">
        <f>ROUNDDOWN(AK31/AK25,2)</f>
        <v/>
      </c>
      <c r="AL32" s="677">
        <f>ROUNDDOWN(AL31/AL25,2)</f>
        <v/>
      </c>
      <c r="AM32" s="677">
        <f>ROUNDDOWN(AM31/AM25,2)</f>
        <v/>
      </c>
      <c r="AN32" s="677">
        <f>ROUNDDOWN(AN31/AN25,2)</f>
        <v/>
      </c>
      <c r="AO32" s="677">
        <f>ROUNDDOWN(AO31/AO25,2)</f>
        <v/>
      </c>
      <c r="AP32" s="677">
        <f>ROUNDDOWN(AP31/AP25,2)</f>
        <v/>
      </c>
      <c r="AQ32" s="677">
        <f>ROUNDDOWN(AQ31/AQ25,2)</f>
        <v/>
      </c>
    </row>
    <row r="33" ht="12.95" customHeight="1" s="160">
      <c r="B33" s="473" t="n"/>
      <c r="C33" s="201" t="inlineStr">
        <is>
          <t>μ1</t>
        </is>
      </c>
      <c r="D33" s="202" t="n"/>
      <c r="E33" s="668">
        <f>MAX(E29,E32)</f>
        <v/>
      </c>
      <c r="F33" s="669">
        <f>MAX(F29,F32)</f>
        <v/>
      </c>
      <c r="G33" s="669">
        <f>MAX(G29,G32)</f>
        <v/>
      </c>
      <c r="H33" s="669">
        <f>MAX(H29,H32)</f>
        <v/>
      </c>
      <c r="I33" s="669">
        <f>MAX(I29,I32)</f>
        <v/>
      </c>
      <c r="J33" s="669">
        <f>MAX(J29,J32)</f>
        <v/>
      </c>
      <c r="K33" s="669">
        <f>MAX(K29,K32)</f>
        <v/>
      </c>
      <c r="L33" s="669">
        <f>MAX(L29,L32)</f>
        <v/>
      </c>
      <c r="M33" s="669">
        <f>MAX(M29,M32)</f>
        <v/>
      </c>
      <c r="N33" s="669">
        <f>MAX(N29,N32)</f>
        <v/>
      </c>
      <c r="O33" s="669">
        <f>MAX(O29,O32)</f>
        <v/>
      </c>
      <c r="P33" s="669">
        <f>MAX(P29,P32)</f>
        <v/>
      </c>
      <c r="Q33" s="669">
        <f>MAX(Q29,Q32)</f>
        <v/>
      </c>
      <c r="R33" s="669">
        <f>MAX(R29,R32)</f>
        <v/>
      </c>
      <c r="S33" s="669">
        <f>MAX(S29,S32)</f>
        <v/>
      </c>
      <c r="T33" s="669">
        <f>MAX(T29,T32)</f>
        <v/>
      </c>
      <c r="U33" s="669">
        <f>MAX(U29,U32)</f>
        <v/>
      </c>
      <c r="V33" s="669">
        <f>MAX(V29,V32)</f>
        <v/>
      </c>
      <c r="W33" s="669">
        <f>MAX(W29,W32)</f>
        <v/>
      </c>
      <c r="X33" s="669">
        <f>MAX(X29,X32)</f>
        <v/>
      </c>
      <c r="Y33" s="669">
        <f>MAX(Y29,Y32)</f>
        <v/>
      </c>
      <c r="Z33" s="669">
        <f>MAX(Z29,Z32)</f>
        <v/>
      </c>
      <c r="AA33" s="669">
        <f>MAX(AA29,AA32)</f>
        <v/>
      </c>
      <c r="AB33" s="669">
        <f>MAX(AB29,AB32)</f>
        <v/>
      </c>
      <c r="AC33" s="669">
        <f>MAX(AC29,AC32)</f>
        <v/>
      </c>
      <c r="AD33" s="669">
        <f>MAX(AD29,AD32)</f>
        <v/>
      </c>
      <c r="AE33" s="669">
        <f>MAX(AE29,AE32)</f>
        <v/>
      </c>
      <c r="AF33" s="669">
        <f>MAX(AF29,AF32)</f>
        <v/>
      </c>
      <c r="AG33" s="669">
        <f>MAX(AG29,AG32)</f>
        <v/>
      </c>
      <c r="AH33" s="669">
        <f>MAX(AH29,AH32)</f>
        <v/>
      </c>
      <c r="AI33" s="669">
        <f>MAX(AI29,AI32)</f>
        <v/>
      </c>
      <c r="AJ33" s="669">
        <f>MAX(AJ29,AJ32)</f>
        <v/>
      </c>
      <c r="AK33" s="669">
        <f>MAX(AK29,AK32)</f>
        <v/>
      </c>
      <c r="AL33" s="669">
        <f>MAX(AL29,AL32)</f>
        <v/>
      </c>
      <c r="AM33" s="669">
        <f>MAX(AM29,AM32)</f>
        <v/>
      </c>
      <c r="AN33" s="669">
        <f>MAX(AN29,AN32)</f>
        <v/>
      </c>
      <c r="AO33" s="669">
        <f>MAX(AO29,AO32)</f>
        <v/>
      </c>
      <c r="AP33" s="669">
        <f>MAX(AP29,AP32)</f>
        <v/>
      </c>
      <c r="AQ33" s="669">
        <f>MAX(AQ29,AQ32)</f>
        <v/>
      </c>
    </row>
    <row r="34" ht="12.95" customHeight="1" s="160">
      <c r="B34" s="473" t="n"/>
      <c r="C34" s="201" t="inlineStr">
        <is>
          <t>μ2</t>
        </is>
      </c>
      <c r="D34" s="202" t="n"/>
      <c r="E34" s="668">
        <f>(1-0.3*(3-E28))</f>
        <v/>
      </c>
      <c r="F34" s="669">
        <f>(1-0.3*(3-F28))</f>
        <v/>
      </c>
      <c r="G34" s="669">
        <f>(1-0.3*(3-G28))</f>
        <v/>
      </c>
      <c r="H34" s="669">
        <f>(1-0.3*(3-H28))</f>
        <v/>
      </c>
      <c r="I34" s="669">
        <f>(1-0.3*(3-I28))</f>
        <v/>
      </c>
      <c r="J34" s="669">
        <f>(1-0.3*(3-J28))</f>
        <v/>
      </c>
      <c r="K34" s="669">
        <f>(1-0.3*(3-K28))</f>
        <v/>
      </c>
      <c r="L34" s="669">
        <f>(1-0.3*(3-L28))</f>
        <v/>
      </c>
      <c r="M34" s="669">
        <f>(1-0.3*(3-M28))</f>
        <v/>
      </c>
      <c r="N34" s="669">
        <f>(1-0.3*(3-N28))</f>
        <v/>
      </c>
      <c r="O34" s="669">
        <f>(1-0.3*(3-O28))</f>
        <v/>
      </c>
      <c r="P34" s="669">
        <f>(1-0.3*(3-P28))</f>
        <v/>
      </c>
      <c r="Q34" s="669">
        <f>(1-0.3*(3-Q28))</f>
        <v/>
      </c>
      <c r="R34" s="669">
        <f>(1-0.3*(3-R28))</f>
        <v/>
      </c>
      <c r="S34" s="669">
        <f>(1-0.3*(3-S28))</f>
        <v/>
      </c>
      <c r="T34" s="669">
        <f>(1-0.3*(3-T28))</f>
        <v/>
      </c>
      <c r="U34" s="669">
        <f>(1-0.3*(3-U28))</f>
        <v/>
      </c>
      <c r="V34" s="669">
        <f>(1-0.3*(3-V28))</f>
        <v/>
      </c>
      <c r="W34" s="669">
        <f>(1-0.3*(3-W28))</f>
        <v/>
      </c>
      <c r="X34" s="669">
        <f>(1-0.3*(3-X28))</f>
        <v/>
      </c>
      <c r="Y34" s="669">
        <f>(1-0.3*(3-Y28))</f>
        <v/>
      </c>
      <c r="Z34" s="669">
        <f>(1-0.3*(3-Z28))</f>
        <v/>
      </c>
      <c r="AA34" s="669">
        <f>(1-0.3*(3-AA28))</f>
        <v/>
      </c>
      <c r="AB34" s="669">
        <f>(1-0.3*(3-AB28))</f>
        <v/>
      </c>
      <c r="AC34" s="669">
        <f>(1-0.3*(3-AC28))</f>
        <v/>
      </c>
      <c r="AD34" s="669">
        <f>(1-0.3*(3-AD28))</f>
        <v/>
      </c>
      <c r="AE34" s="669">
        <f>(1-0.3*(3-AE28))</f>
        <v/>
      </c>
      <c r="AF34" s="669">
        <f>(1-0.3*(3-AF28))</f>
        <v/>
      </c>
      <c r="AG34" s="669">
        <f>(1-0.3*(3-AG28))</f>
        <v/>
      </c>
      <c r="AH34" s="669">
        <f>(1-0.3*(3-AH28))</f>
        <v/>
      </c>
      <c r="AI34" s="669">
        <f>(1-0.3*(3-AI28))</f>
        <v/>
      </c>
      <c r="AJ34" s="669">
        <f>(1-0.3*(3-AJ28))</f>
        <v/>
      </c>
      <c r="AK34" s="669">
        <f>(1-0.3*(3-AK28))</f>
        <v/>
      </c>
      <c r="AL34" s="669">
        <f>(1-0.3*(3-AL28))</f>
        <v/>
      </c>
      <c r="AM34" s="669">
        <f>(1-0.3*(3-AM28))</f>
        <v/>
      </c>
      <c r="AN34" s="669">
        <f>(1-0.3*(3-AN28))</f>
        <v/>
      </c>
      <c r="AO34" s="669">
        <f>(1-0.3*(3-AO28))</f>
        <v/>
      </c>
      <c r="AP34" s="669">
        <f>(1-0.3*(3-AP28))</f>
        <v/>
      </c>
      <c r="AQ34" s="669">
        <f>(1-0.3*(3-AQ28))</f>
        <v/>
      </c>
    </row>
    <row r="35" ht="12.95" customHeight="1" s="160">
      <c r="B35" s="473" t="n"/>
      <c r="C35" s="201" t="inlineStr">
        <is>
          <t>μ</t>
        </is>
      </c>
      <c r="D35" s="202" t="n"/>
      <c r="E35" s="668">
        <f>E33*E34</f>
        <v/>
      </c>
      <c r="F35" s="669">
        <f>F33*F34</f>
        <v/>
      </c>
      <c r="G35" s="669">
        <f>G33*G34</f>
        <v/>
      </c>
      <c r="H35" s="669">
        <f>H33*H34</f>
        <v/>
      </c>
      <c r="I35" s="669">
        <f>I33*I34</f>
        <v/>
      </c>
      <c r="J35" s="669">
        <f>J33*J34</f>
        <v/>
      </c>
      <c r="K35" s="669">
        <f>K33*K34</f>
        <v/>
      </c>
      <c r="L35" s="669">
        <f>L33*L34</f>
        <v/>
      </c>
      <c r="M35" s="669">
        <f>M33*M34</f>
        <v/>
      </c>
      <c r="N35" s="669">
        <f>N33*N34</f>
        <v/>
      </c>
      <c r="O35" s="669">
        <f>O33*O34</f>
        <v/>
      </c>
      <c r="P35" s="669">
        <f>P33*P34</f>
        <v/>
      </c>
      <c r="Q35" s="669">
        <f>Q33*Q34</f>
        <v/>
      </c>
      <c r="R35" s="669">
        <f>R33*R34</f>
        <v/>
      </c>
      <c r="S35" s="669">
        <f>S33*S34</f>
        <v/>
      </c>
      <c r="T35" s="669">
        <f>T33*T34</f>
        <v/>
      </c>
      <c r="U35" s="669">
        <f>U33*U34</f>
        <v/>
      </c>
      <c r="V35" s="669">
        <f>V33*V34</f>
        <v/>
      </c>
      <c r="W35" s="669">
        <f>W33*W34</f>
        <v/>
      </c>
      <c r="X35" s="669">
        <f>X33*X34</f>
        <v/>
      </c>
      <c r="Y35" s="669">
        <f>Y33*Y34</f>
        <v/>
      </c>
      <c r="Z35" s="669">
        <f>Z33*Z34</f>
        <v/>
      </c>
      <c r="AA35" s="669">
        <f>AA33*AA34</f>
        <v/>
      </c>
      <c r="AB35" s="669">
        <f>AB33*AB34</f>
        <v/>
      </c>
      <c r="AC35" s="669">
        <f>AC33*AC34</f>
        <v/>
      </c>
      <c r="AD35" s="669">
        <f>AD33*AD34</f>
        <v/>
      </c>
      <c r="AE35" s="669">
        <f>AE33*AE34</f>
        <v/>
      </c>
      <c r="AF35" s="669">
        <f>AF33*AF34</f>
        <v/>
      </c>
      <c r="AG35" s="669">
        <f>AG33*AG34</f>
        <v/>
      </c>
      <c r="AH35" s="669">
        <f>AH33*AH34</f>
        <v/>
      </c>
      <c r="AI35" s="669">
        <f>AI33*AI34</f>
        <v/>
      </c>
      <c r="AJ35" s="669">
        <f>AJ33*AJ34</f>
        <v/>
      </c>
      <c r="AK35" s="669">
        <f>AK33*AK34</f>
        <v/>
      </c>
      <c r="AL35" s="669">
        <f>AL33*AL34</f>
        <v/>
      </c>
      <c r="AM35" s="669">
        <f>AM33*AM34</f>
        <v/>
      </c>
      <c r="AN35" s="669">
        <f>AN33*AN34</f>
        <v/>
      </c>
      <c r="AO35" s="669">
        <f>AO33*AO34</f>
        <v/>
      </c>
      <c r="AP35" s="669">
        <f>AP33*AP34</f>
        <v/>
      </c>
      <c r="AQ35" s="669">
        <f>AQ33*AQ34</f>
        <v/>
      </c>
    </row>
    <row r="36" ht="12.95" customHeight="1" s="160">
      <c r="B36" s="469" t="n"/>
      <c r="C36" s="204" t="inlineStr">
        <is>
          <t xml:space="preserve">k'h </t>
        </is>
      </c>
      <c r="D36" s="205" t="n"/>
      <c r="E36" s="670">
        <f>ROUNDDOWN(E35*E25,2)</f>
        <v/>
      </c>
      <c r="F36" s="671">
        <f>ROUNDDOWN(F35*F25,2)</f>
        <v/>
      </c>
      <c r="G36" s="671">
        <f>ROUNDDOWN(G35*G25,2)</f>
        <v/>
      </c>
      <c r="H36" s="671">
        <f>ROUNDDOWN(H35*H25,2)</f>
        <v/>
      </c>
      <c r="I36" s="671">
        <f>ROUNDDOWN(I35*I25,2)</f>
        <v/>
      </c>
      <c r="J36" s="671">
        <f>ROUNDDOWN(J35*J25,2)</f>
        <v/>
      </c>
      <c r="K36" s="671">
        <f>ROUNDDOWN(K35*K25,2)</f>
        <v/>
      </c>
      <c r="L36" s="671">
        <f>ROUNDDOWN(L35*L25,2)</f>
        <v/>
      </c>
      <c r="M36" s="671">
        <f>ROUNDDOWN(M35*M25,2)</f>
        <v/>
      </c>
      <c r="N36" s="671">
        <f>ROUNDDOWN(N35*N25,2)</f>
        <v/>
      </c>
      <c r="O36" s="671">
        <f>ROUNDDOWN(O35*O25,2)</f>
        <v/>
      </c>
      <c r="P36" s="671">
        <f>ROUNDDOWN(P35*P25,2)</f>
        <v/>
      </c>
      <c r="Q36" s="671">
        <f>ROUNDDOWN(Q35*Q25,2)</f>
        <v/>
      </c>
      <c r="R36" s="671">
        <f>ROUNDDOWN(R35*R25,2)</f>
        <v/>
      </c>
      <c r="S36" s="671">
        <f>ROUNDDOWN(S35*S25,2)</f>
        <v/>
      </c>
      <c r="T36" s="671">
        <f>ROUNDDOWN(T35*T25,2)</f>
        <v/>
      </c>
      <c r="U36" s="671">
        <f>ROUNDDOWN(U35*U25,2)</f>
        <v/>
      </c>
      <c r="V36" s="671">
        <f>ROUNDDOWN(V35*V25,2)</f>
        <v/>
      </c>
      <c r="W36" s="671">
        <f>ROUNDDOWN(W35*W25,2)</f>
        <v/>
      </c>
      <c r="X36" s="671">
        <f>ROUNDDOWN(X35*X25,2)</f>
        <v/>
      </c>
      <c r="Y36" s="671">
        <f>ROUNDDOWN(Y35*Y25,2)</f>
        <v/>
      </c>
      <c r="Z36" s="671">
        <f>ROUNDDOWN(Z35*Z25,2)</f>
        <v/>
      </c>
      <c r="AA36" s="671">
        <f>ROUNDDOWN(AA35*AA25,2)</f>
        <v/>
      </c>
      <c r="AB36" s="671">
        <f>ROUNDDOWN(AB35*AB25,2)</f>
        <v/>
      </c>
      <c r="AC36" s="671">
        <f>ROUNDDOWN(AC35*AC25,2)</f>
        <v/>
      </c>
      <c r="AD36" s="671">
        <f>ROUNDDOWN(AD35*AD25,2)</f>
        <v/>
      </c>
      <c r="AE36" s="671">
        <f>ROUNDDOWN(AE35*AE25,2)</f>
        <v/>
      </c>
      <c r="AF36" s="671">
        <f>ROUNDDOWN(AF35*AF25,2)</f>
        <v/>
      </c>
      <c r="AG36" s="671">
        <f>ROUNDDOWN(AG35*AG25,2)</f>
        <v/>
      </c>
      <c r="AH36" s="671">
        <f>ROUNDDOWN(AH35*AH25,2)</f>
        <v/>
      </c>
      <c r="AI36" s="671">
        <f>ROUNDDOWN(AI35*AI25,2)</f>
        <v/>
      </c>
      <c r="AJ36" s="671">
        <f>ROUNDDOWN(AJ35*AJ25,2)</f>
        <v/>
      </c>
      <c r="AK36" s="671">
        <f>ROUNDDOWN(AK35*AK25,2)</f>
        <v/>
      </c>
      <c r="AL36" s="671">
        <f>ROUNDDOWN(AL35*AL25,2)</f>
        <v/>
      </c>
      <c r="AM36" s="671">
        <f>ROUNDDOWN(AM35*AM25,2)</f>
        <v/>
      </c>
      <c r="AN36" s="671">
        <f>ROUNDDOWN(AN35*AN25,2)</f>
        <v/>
      </c>
      <c r="AO36" s="671">
        <f>ROUNDDOWN(AO35*AO25,2)</f>
        <v/>
      </c>
      <c r="AP36" s="671">
        <f>ROUNDDOWN(AP35*AP25,2)</f>
        <v/>
      </c>
      <c r="AQ36" s="671">
        <f>ROUNDDOWN(AQ35*AQ25,2)</f>
        <v/>
      </c>
    </row>
    <row r="37" ht="12.95" customHeight="1" s="160">
      <c r="B37" s="497" t="inlineStr">
        <is>
          <t>曲げモーメントの算定</t>
        </is>
      </c>
      <c r="C37" s="199" t="inlineStr">
        <is>
          <t>Fc</t>
        </is>
      </c>
      <c r="D37" s="200" t="inlineStr">
        <is>
          <t>[kN/m2]</t>
        </is>
      </c>
      <c r="E37" s="678" t="n">
        <v>800</v>
      </c>
      <c r="F37" s="679" t="n">
        <v>800</v>
      </c>
      <c r="G37" s="679" t="n">
        <v>800</v>
      </c>
      <c r="H37" s="679" t="n">
        <v>800</v>
      </c>
      <c r="I37" s="679" t="n">
        <v>800</v>
      </c>
      <c r="J37" s="679" t="n">
        <v>800</v>
      </c>
      <c r="K37" s="679" t="n">
        <v>800</v>
      </c>
      <c r="L37" s="679" t="n">
        <v>800</v>
      </c>
      <c r="M37" s="679" t="n">
        <v>800</v>
      </c>
      <c r="N37" s="679" t="n">
        <v>800</v>
      </c>
      <c r="O37" s="679" t="n">
        <v>800</v>
      </c>
      <c r="P37" s="679" t="n">
        <v>800</v>
      </c>
      <c r="Q37" s="679" t="n">
        <v>800</v>
      </c>
      <c r="R37" s="679" t="n">
        <v>800</v>
      </c>
      <c r="S37" s="679" t="n">
        <v>800</v>
      </c>
      <c r="T37" s="679" t="n">
        <v>800</v>
      </c>
      <c r="U37" s="679" t="n">
        <v>800</v>
      </c>
      <c r="V37" s="679" t="n">
        <v>800</v>
      </c>
      <c r="W37" s="679" t="n">
        <v>800</v>
      </c>
      <c r="X37" s="679" t="n">
        <v>800</v>
      </c>
      <c r="Y37" s="679" t="n">
        <v>800</v>
      </c>
      <c r="Z37" s="679" t="n">
        <v>800</v>
      </c>
      <c r="AA37" s="679" t="n">
        <v>800</v>
      </c>
      <c r="AB37" s="679" t="n">
        <v>800</v>
      </c>
      <c r="AC37" s="679" t="n">
        <v>800</v>
      </c>
      <c r="AD37" s="679" t="n">
        <v>800</v>
      </c>
      <c r="AE37" s="679" t="n">
        <v>800</v>
      </c>
      <c r="AF37" s="679" t="n">
        <v>800</v>
      </c>
      <c r="AG37" s="679" t="n">
        <v>800</v>
      </c>
      <c r="AH37" s="679" t="n">
        <v>800</v>
      </c>
      <c r="AI37" s="679" t="n">
        <v>800</v>
      </c>
      <c r="AJ37" s="679" t="n">
        <v>800</v>
      </c>
      <c r="AK37" s="679" t="n">
        <v>800</v>
      </c>
      <c r="AL37" s="679" t="n">
        <v>800</v>
      </c>
      <c r="AM37" s="679" t="n">
        <v>800</v>
      </c>
      <c r="AN37" s="679" t="n">
        <v>800</v>
      </c>
      <c r="AO37" s="679" t="n">
        <v>800</v>
      </c>
      <c r="AP37" s="679" t="n">
        <v>800</v>
      </c>
      <c r="AQ37" s="679" t="n">
        <v>800</v>
      </c>
    </row>
    <row r="38" ht="12.95" customHeight="1" s="160">
      <c r="B38" s="473" t="n"/>
      <c r="C38" s="201" t="inlineStr">
        <is>
          <t>Ep</t>
        </is>
      </c>
      <c r="D38" s="202" t="inlineStr">
        <is>
          <t>[kN/m2]</t>
        </is>
      </c>
      <c r="E38" s="680">
        <f>E37*180</f>
        <v/>
      </c>
      <c r="F38" s="681">
        <f>F37*180</f>
        <v/>
      </c>
      <c r="G38" s="681">
        <f>G37*180</f>
        <v/>
      </c>
      <c r="H38" s="681">
        <f>H37*180</f>
        <v/>
      </c>
      <c r="I38" s="681">
        <f>I37*180</f>
        <v/>
      </c>
      <c r="J38" s="681">
        <f>J37*180</f>
        <v/>
      </c>
      <c r="K38" s="681">
        <f>K37*180</f>
        <v/>
      </c>
      <c r="L38" s="681">
        <f>L37*180</f>
        <v/>
      </c>
      <c r="M38" s="681">
        <f>M37*180</f>
        <v/>
      </c>
      <c r="N38" s="681">
        <f>N37*180</f>
        <v/>
      </c>
      <c r="O38" s="681">
        <f>O37*180</f>
        <v/>
      </c>
      <c r="P38" s="681">
        <f>P37*180</f>
        <v/>
      </c>
      <c r="Q38" s="681">
        <f>Q37*180</f>
        <v/>
      </c>
      <c r="R38" s="681">
        <f>R37*180</f>
        <v/>
      </c>
      <c r="S38" s="681">
        <f>S37*180</f>
        <v/>
      </c>
      <c r="T38" s="681">
        <f>T37*180</f>
        <v/>
      </c>
      <c r="U38" s="681">
        <f>U37*180</f>
        <v/>
      </c>
      <c r="V38" s="681">
        <f>V37*180</f>
        <v/>
      </c>
      <c r="W38" s="681">
        <f>W37*180</f>
        <v/>
      </c>
      <c r="X38" s="681">
        <f>X37*180</f>
        <v/>
      </c>
      <c r="Y38" s="681">
        <f>Y37*180</f>
        <v/>
      </c>
      <c r="Z38" s="681">
        <f>Z37*180</f>
        <v/>
      </c>
      <c r="AA38" s="681">
        <f>AA37*180</f>
        <v/>
      </c>
      <c r="AB38" s="681">
        <f>AB37*180</f>
        <v/>
      </c>
      <c r="AC38" s="681">
        <f>AC37*180</f>
        <v/>
      </c>
      <c r="AD38" s="681">
        <f>AD37*180</f>
        <v/>
      </c>
      <c r="AE38" s="681">
        <f>AE37*180</f>
        <v/>
      </c>
      <c r="AF38" s="681">
        <f>AF37*180</f>
        <v/>
      </c>
      <c r="AG38" s="681">
        <f>AG37*180</f>
        <v/>
      </c>
      <c r="AH38" s="681">
        <f>AH37*180</f>
        <v/>
      </c>
      <c r="AI38" s="681">
        <f>AI37*180</f>
        <v/>
      </c>
      <c r="AJ38" s="681">
        <f>AJ37*180</f>
        <v/>
      </c>
      <c r="AK38" s="681">
        <f>AK37*180</f>
        <v/>
      </c>
      <c r="AL38" s="681">
        <f>AL37*180</f>
        <v/>
      </c>
      <c r="AM38" s="681">
        <f>AM37*180</f>
        <v/>
      </c>
      <c r="AN38" s="681">
        <f>AN37*180</f>
        <v/>
      </c>
      <c r="AO38" s="681">
        <f>AO37*180</f>
        <v/>
      </c>
      <c r="AP38" s="681">
        <f>AP37*180</f>
        <v/>
      </c>
      <c r="AQ38" s="681">
        <f>AQ37*180</f>
        <v/>
      </c>
    </row>
    <row r="39" ht="12.95" customHeight="1" s="160">
      <c r="B39" s="473" t="n"/>
      <c r="C39" s="201" t="inlineStr">
        <is>
          <t>Ip</t>
        </is>
      </c>
      <c r="D39" s="202" t="inlineStr">
        <is>
          <t>[m３]</t>
        </is>
      </c>
      <c r="E39" s="682">
        <f>ROUNDDOWN(PI()*E24^4/64,3)</f>
        <v/>
      </c>
      <c r="F39" s="683">
        <f>ROUNDDOWN(PI()*F24^4/64,3)</f>
        <v/>
      </c>
      <c r="G39" s="683">
        <f>ROUNDDOWN(PI()*G24^4/64,3)</f>
        <v/>
      </c>
      <c r="H39" s="683">
        <f>ROUNDDOWN(PI()*H24^4/64,3)</f>
        <v/>
      </c>
      <c r="I39" s="683">
        <f>ROUNDDOWN(PI()*I24^4/64,3)</f>
        <v/>
      </c>
      <c r="J39" s="683">
        <f>ROUNDDOWN(PI()*J24^4/64,3)</f>
        <v/>
      </c>
      <c r="K39" s="683">
        <f>ROUNDDOWN(PI()*K24^4/64,3)</f>
        <v/>
      </c>
      <c r="L39" s="683">
        <f>ROUNDDOWN(PI()*L24^4/64,3)</f>
        <v/>
      </c>
      <c r="M39" s="683">
        <f>ROUNDDOWN(PI()*M24^4/64,3)</f>
        <v/>
      </c>
      <c r="N39" s="683">
        <f>ROUNDDOWN(PI()*N24^4/64,3)</f>
        <v/>
      </c>
      <c r="O39" s="683">
        <f>ROUNDDOWN(PI()*O24^4/64,3)</f>
        <v/>
      </c>
      <c r="P39" s="683">
        <f>ROUNDDOWN(PI()*P24^4/64,3)</f>
        <v/>
      </c>
      <c r="Q39" s="683">
        <f>ROUNDDOWN(PI()*Q24^4/64,3)</f>
        <v/>
      </c>
      <c r="R39" s="683">
        <f>ROUNDDOWN(PI()*R24^4/64,3)</f>
        <v/>
      </c>
      <c r="S39" s="683">
        <f>ROUNDDOWN(PI()*S24^4/64,3)</f>
        <v/>
      </c>
      <c r="T39" s="683">
        <f>ROUNDDOWN(PI()*T24^4/64,3)</f>
        <v/>
      </c>
      <c r="U39" s="683">
        <f>ROUNDDOWN(PI()*U24^4/64,3)</f>
        <v/>
      </c>
      <c r="V39" s="683">
        <f>ROUNDDOWN(PI()*V24^4/64,3)</f>
        <v/>
      </c>
      <c r="W39" s="683">
        <f>ROUNDDOWN(PI()*W24^4/64,3)</f>
        <v/>
      </c>
      <c r="X39" s="683">
        <f>ROUNDDOWN(PI()*X24^4/64,3)</f>
        <v/>
      </c>
      <c r="Y39" s="683">
        <f>ROUNDDOWN(PI()*Y24^4/64,3)</f>
        <v/>
      </c>
      <c r="Z39" s="683">
        <f>ROUNDDOWN(PI()*Z24^4/64,3)</f>
        <v/>
      </c>
      <c r="AA39" s="683">
        <f>ROUNDDOWN(PI()*AA24^4/64,3)</f>
        <v/>
      </c>
      <c r="AB39" s="683">
        <f>ROUNDDOWN(PI()*AB24^4/64,3)</f>
        <v/>
      </c>
      <c r="AC39" s="683">
        <f>ROUNDDOWN(PI()*AC24^4/64,3)</f>
        <v/>
      </c>
      <c r="AD39" s="683">
        <f>ROUNDDOWN(PI()*AD24^4/64,3)</f>
        <v/>
      </c>
      <c r="AE39" s="683">
        <f>ROUNDDOWN(PI()*AE24^4/64,3)</f>
        <v/>
      </c>
      <c r="AF39" s="683">
        <f>ROUNDDOWN(PI()*AF24^4/64,3)</f>
        <v/>
      </c>
      <c r="AG39" s="683">
        <f>ROUNDDOWN(PI()*AG24^4/64,3)</f>
        <v/>
      </c>
      <c r="AH39" s="683">
        <f>ROUNDDOWN(PI()*AH24^4/64,3)</f>
        <v/>
      </c>
      <c r="AI39" s="683">
        <f>ROUNDDOWN(PI()*AI24^4/64,3)</f>
        <v/>
      </c>
      <c r="AJ39" s="683">
        <f>ROUNDDOWN(PI()*AJ24^4/64,3)</f>
        <v/>
      </c>
      <c r="AK39" s="683">
        <f>ROUNDDOWN(PI()*AK24^4/64,3)</f>
        <v/>
      </c>
      <c r="AL39" s="683">
        <f>ROUNDDOWN(PI()*AL24^4/64,3)</f>
        <v/>
      </c>
      <c r="AM39" s="683">
        <f>ROUNDDOWN(PI()*AM24^4/64,3)</f>
        <v/>
      </c>
      <c r="AN39" s="683">
        <f>ROUNDDOWN(PI()*AN24^4/64,3)</f>
        <v/>
      </c>
      <c r="AO39" s="683">
        <f>ROUNDDOWN(PI()*AO24^4/64,3)</f>
        <v/>
      </c>
      <c r="AP39" s="683">
        <f>ROUNDDOWN(PI()*AP24^4/64,3)</f>
        <v/>
      </c>
      <c r="AQ39" s="683">
        <f>ROUNDDOWN(PI()*AQ24^4/64,3)</f>
        <v/>
      </c>
    </row>
    <row r="40" ht="12.95" customHeight="1" s="160">
      <c r="B40" s="473" t="n"/>
      <c r="C40" s="201" t="inlineStr">
        <is>
          <t>β</t>
        </is>
      </c>
      <c r="D40" s="202" t="n"/>
      <c r="E40" s="676">
        <f>ROUNDDOWN((E36*E24/4/E38/E39)^(1/4),2)</f>
        <v/>
      </c>
      <c r="F40" s="677">
        <f>ROUNDDOWN((F36*F24/4/F38/F39)^(1/4),2)</f>
        <v/>
      </c>
      <c r="G40" s="677">
        <f>ROUNDDOWN((G36*G24/4/G38/G39)^(1/4),2)</f>
        <v/>
      </c>
      <c r="H40" s="677">
        <f>ROUNDDOWN((H36*H24/4/H38/H39)^(1/4),2)</f>
        <v/>
      </c>
      <c r="I40" s="677">
        <f>ROUNDDOWN((I36*I24/4/I38/I39)^(1/4),2)</f>
        <v/>
      </c>
      <c r="J40" s="677">
        <f>ROUNDDOWN((J36*J24/4/J38/J39)^(1/4),2)</f>
        <v/>
      </c>
      <c r="K40" s="677">
        <f>ROUNDDOWN((K36*K24/4/K38/K39)^(1/4),2)</f>
        <v/>
      </c>
      <c r="L40" s="677">
        <f>ROUNDDOWN((L36*L24/4/L38/L39)^(1/4),2)</f>
        <v/>
      </c>
      <c r="M40" s="677">
        <f>ROUNDDOWN((M36*M24/4/M38/M39)^(1/4),2)</f>
        <v/>
      </c>
      <c r="N40" s="677">
        <f>ROUNDDOWN((N36*N24/4/N38/N39)^(1/4),2)</f>
        <v/>
      </c>
      <c r="O40" s="677">
        <f>ROUNDDOWN((O36*O24/4/O38/O39)^(1/4),2)</f>
        <v/>
      </c>
      <c r="P40" s="677">
        <f>ROUNDDOWN((P36*P24/4/P38/P39)^(1/4),2)</f>
        <v/>
      </c>
      <c r="Q40" s="677">
        <f>ROUNDDOWN((Q36*Q24/4/Q38/Q39)^(1/4),2)</f>
        <v/>
      </c>
      <c r="R40" s="677">
        <f>ROUNDDOWN((R36*R24/4/R38/R39)^(1/4),2)</f>
        <v/>
      </c>
      <c r="S40" s="677">
        <f>ROUNDDOWN((S36*S24/4/S38/S39)^(1/4),2)</f>
        <v/>
      </c>
      <c r="T40" s="677">
        <f>ROUNDDOWN((T36*T24/4/T38/T39)^(1/4),2)</f>
        <v/>
      </c>
      <c r="U40" s="677">
        <f>ROUNDDOWN((U36*U24/4/U38/U39)^(1/4),2)</f>
        <v/>
      </c>
      <c r="V40" s="677">
        <f>ROUNDDOWN((V36*V24/4/V38/V39)^(1/4),2)</f>
        <v/>
      </c>
      <c r="W40" s="677">
        <f>ROUNDDOWN((W36*W24/4/W38/W39)^(1/4),2)</f>
        <v/>
      </c>
      <c r="X40" s="677">
        <f>ROUNDDOWN((X36*X24/4/X38/X39)^(1/4),2)</f>
        <v/>
      </c>
      <c r="Y40" s="677">
        <f>ROUNDDOWN((Y36*Y24/4/Y38/Y39)^(1/4),2)</f>
        <v/>
      </c>
      <c r="Z40" s="677">
        <f>ROUNDDOWN((Z36*Z24/4/Z38/Z39)^(1/4),2)</f>
        <v/>
      </c>
      <c r="AA40" s="677">
        <f>ROUNDDOWN((AA36*AA24/4/AA38/AA39)^(1/4),2)</f>
        <v/>
      </c>
      <c r="AB40" s="677">
        <f>ROUNDDOWN((AB36*AB24/4/AB38/AB39)^(1/4),2)</f>
        <v/>
      </c>
      <c r="AC40" s="677">
        <f>ROUNDDOWN((AC36*AC24/4/AC38/AC39)^(1/4),2)</f>
        <v/>
      </c>
      <c r="AD40" s="677">
        <f>ROUNDDOWN((AD36*AD24/4/AD38/AD39)^(1/4),2)</f>
        <v/>
      </c>
      <c r="AE40" s="677">
        <f>ROUNDDOWN((AE36*AE24/4/AE38/AE39)^(1/4),2)</f>
        <v/>
      </c>
      <c r="AF40" s="677">
        <f>ROUNDDOWN((AF36*AF24/4/AF38/AF39)^(1/4),2)</f>
        <v/>
      </c>
      <c r="AG40" s="677">
        <f>ROUNDDOWN((AG36*AG24/4/AG38/AG39)^(1/4),2)</f>
        <v/>
      </c>
      <c r="AH40" s="677">
        <f>ROUNDDOWN((AH36*AH24/4/AH38/AH39)^(1/4),2)</f>
        <v/>
      </c>
      <c r="AI40" s="677">
        <f>ROUNDDOWN((AI36*AI24/4/AI38/AI39)^(1/4),2)</f>
        <v/>
      </c>
      <c r="AJ40" s="677">
        <f>ROUNDDOWN((AJ36*AJ24/4/AJ38/AJ39)^(1/4),2)</f>
        <v/>
      </c>
      <c r="AK40" s="677">
        <f>ROUNDDOWN((AK36*AK24/4/AK38/AK39)^(1/4),2)</f>
        <v/>
      </c>
      <c r="AL40" s="677">
        <f>ROUNDDOWN((AL36*AL24/4/AL38/AL39)^(1/4),2)</f>
        <v/>
      </c>
      <c r="AM40" s="677">
        <f>ROUNDDOWN((AM36*AM24/4/AM38/AM39)^(1/4),2)</f>
        <v/>
      </c>
      <c r="AN40" s="677">
        <f>ROUNDDOWN((AN36*AN24/4/AN38/AN39)^(1/4),2)</f>
        <v/>
      </c>
      <c r="AO40" s="677">
        <f>ROUNDDOWN((AO36*AO24/4/AO38/AO39)^(1/4),2)</f>
        <v/>
      </c>
      <c r="AP40" s="677">
        <f>ROUNDDOWN((AP36*AP24/4/AP38/AP39)^(1/4),2)</f>
        <v/>
      </c>
      <c r="AQ40" s="677">
        <f>ROUNDDOWN((AQ36*AQ24/4/AQ38/AQ39)^(1/4),2)</f>
        <v/>
      </c>
    </row>
    <row r="41" ht="12.95" customHeight="1" s="160">
      <c r="B41" s="473" t="n"/>
      <c r="C41" s="201" t="inlineStr">
        <is>
          <t>L</t>
        </is>
      </c>
      <c r="D41" s="202" t="inlineStr">
        <is>
          <t>[m]</t>
        </is>
      </c>
      <c r="E41" s="668">
        <f>鉛直!O10</f>
        <v/>
      </c>
      <c r="F41" s="669">
        <f>鉛直!P10</f>
        <v/>
      </c>
      <c r="G41" s="669">
        <f>鉛直!Q10</f>
        <v/>
      </c>
      <c r="H41" s="669">
        <f>鉛直!R10</f>
        <v/>
      </c>
      <c r="I41" s="669">
        <f>鉛直!S10</f>
        <v/>
      </c>
      <c r="J41" s="669">
        <f>I41</f>
        <v/>
      </c>
      <c r="K41" s="669">
        <f>J41</f>
        <v/>
      </c>
      <c r="L41" s="669">
        <f>K41</f>
        <v/>
      </c>
      <c r="M41" s="669">
        <f>L41</f>
        <v/>
      </c>
      <c r="N41" s="669">
        <f>M41</f>
        <v/>
      </c>
      <c r="O41" s="669">
        <f>N41</f>
        <v/>
      </c>
      <c r="P41" s="669">
        <f>O41</f>
        <v/>
      </c>
      <c r="Q41" s="669">
        <f>P41</f>
        <v/>
      </c>
      <c r="R41" s="669">
        <f>Q41</f>
        <v/>
      </c>
      <c r="S41" s="669">
        <f>R41</f>
        <v/>
      </c>
      <c r="T41" s="669">
        <f>S41</f>
        <v/>
      </c>
      <c r="U41" s="669">
        <f>T41</f>
        <v/>
      </c>
      <c r="V41" s="669">
        <f>U41</f>
        <v/>
      </c>
      <c r="W41" s="669">
        <f>V41</f>
        <v/>
      </c>
      <c r="X41" s="669">
        <f>W41</f>
        <v/>
      </c>
      <c r="Y41" s="669">
        <f>X41</f>
        <v/>
      </c>
      <c r="Z41" s="669">
        <f>Y41</f>
        <v/>
      </c>
      <c r="AA41" s="669">
        <f>Z41</f>
        <v/>
      </c>
      <c r="AB41" s="669">
        <f>AA41</f>
        <v/>
      </c>
      <c r="AC41" s="669">
        <f>AB41</f>
        <v/>
      </c>
      <c r="AD41" s="669">
        <f>AC41</f>
        <v/>
      </c>
      <c r="AE41" s="669">
        <f>AD41</f>
        <v/>
      </c>
      <c r="AF41" s="669">
        <f>AE41</f>
        <v/>
      </c>
      <c r="AG41" s="669">
        <f>AF41</f>
        <v/>
      </c>
      <c r="AH41" s="669">
        <f>AG41</f>
        <v/>
      </c>
      <c r="AI41" s="669">
        <f>AH41</f>
        <v/>
      </c>
      <c r="AJ41" s="669">
        <f>AI41</f>
        <v/>
      </c>
      <c r="AK41" s="669">
        <f>AJ41</f>
        <v/>
      </c>
      <c r="AL41" s="669">
        <f>AK41</f>
        <v/>
      </c>
      <c r="AM41" s="669">
        <f>AL41</f>
        <v/>
      </c>
      <c r="AN41" s="669">
        <f>AM41</f>
        <v/>
      </c>
      <c r="AO41" s="669">
        <f>AN41</f>
        <v/>
      </c>
      <c r="AP41" s="669">
        <f>AO41</f>
        <v/>
      </c>
      <c r="AQ41" s="669">
        <f>AP41</f>
        <v/>
      </c>
      <c r="AR41" s="669" t="n"/>
      <c r="AS41" s="669" t="n"/>
    </row>
    <row r="42" ht="12.95" customHeight="1" s="160">
      <c r="B42" s="473" t="n"/>
      <c r="C42" s="201" t="inlineStr">
        <is>
          <t>z</t>
        </is>
      </c>
      <c r="D42" s="202" t="n"/>
      <c r="E42" s="668">
        <f>ROUNDDOWN(E40*E41,1)</f>
        <v/>
      </c>
      <c r="F42" s="669">
        <f>ROUNDDOWN(F40*F41,1)</f>
        <v/>
      </c>
      <c r="G42" s="669">
        <f>ROUNDDOWN(G40*G41,1)</f>
        <v/>
      </c>
      <c r="H42" s="669">
        <f>ROUNDDOWN(H40*H41,1)</f>
        <v/>
      </c>
      <c r="I42" s="669">
        <f>ROUNDDOWN(I40*I41,1)</f>
        <v/>
      </c>
      <c r="J42" s="669">
        <f>ROUNDDOWN(J40*J41,1)</f>
        <v/>
      </c>
      <c r="K42" s="669">
        <f>ROUNDDOWN(K40*K41,1)</f>
        <v/>
      </c>
      <c r="L42" s="669">
        <f>ROUNDDOWN(L40*L41,1)</f>
        <v/>
      </c>
      <c r="M42" s="669">
        <f>ROUNDDOWN(M40*M41,1)</f>
        <v/>
      </c>
      <c r="N42" s="669">
        <f>ROUNDDOWN(N40*N41,1)</f>
        <v/>
      </c>
      <c r="O42" s="669">
        <f>ROUNDDOWN(O40*O41,1)</f>
        <v/>
      </c>
      <c r="P42" s="669">
        <f>ROUNDDOWN(P40*P41,1)</f>
        <v/>
      </c>
      <c r="Q42" s="669">
        <f>ROUNDDOWN(Q40*Q41,1)</f>
        <v/>
      </c>
      <c r="R42" s="669">
        <f>ROUNDDOWN(R40*R41,1)</f>
        <v/>
      </c>
      <c r="S42" s="669">
        <f>ROUNDDOWN(S40*S41,1)</f>
        <v/>
      </c>
      <c r="T42" s="669">
        <f>ROUNDDOWN(T40*T41,1)</f>
        <v/>
      </c>
      <c r="U42" s="669">
        <f>ROUNDDOWN(U40*U41,1)</f>
        <v/>
      </c>
      <c r="V42" s="669">
        <f>ROUNDDOWN(V40*V41,1)</f>
        <v/>
      </c>
      <c r="W42" s="669">
        <f>ROUNDDOWN(W40*W41,1)</f>
        <v/>
      </c>
      <c r="X42" s="669">
        <f>ROUNDDOWN(X40*X41,1)</f>
        <v/>
      </c>
      <c r="Y42" s="669">
        <f>ROUNDDOWN(Y40*Y41,1)</f>
        <v/>
      </c>
      <c r="Z42" s="669">
        <f>ROUNDDOWN(Z40*Z41,1)</f>
        <v/>
      </c>
      <c r="AA42" s="669">
        <f>ROUNDDOWN(AA40*AA41,1)</f>
        <v/>
      </c>
      <c r="AB42" s="669">
        <f>ROUNDDOWN(AB40*AB41,1)</f>
        <v/>
      </c>
      <c r="AC42" s="669">
        <f>ROUNDDOWN(AC40*AC41,1)</f>
        <v/>
      </c>
      <c r="AD42" s="669">
        <f>ROUNDDOWN(AD40*AD41,1)</f>
        <v/>
      </c>
      <c r="AE42" s="669">
        <f>ROUNDDOWN(AE40*AE41,1)</f>
        <v/>
      </c>
      <c r="AF42" s="669">
        <f>ROUNDDOWN(AF40*AF41,1)</f>
        <v/>
      </c>
      <c r="AG42" s="669">
        <f>ROUNDDOWN(AG40*AG41,1)</f>
        <v/>
      </c>
      <c r="AH42" s="669">
        <f>ROUNDDOWN(AH40*AH41,1)</f>
        <v/>
      </c>
      <c r="AI42" s="669">
        <f>ROUNDDOWN(AI40*AI41,1)</f>
        <v/>
      </c>
      <c r="AJ42" s="669">
        <f>ROUNDDOWN(AJ40*AJ41,1)</f>
        <v/>
      </c>
      <c r="AK42" s="669">
        <f>ROUNDDOWN(AK40*AK41,1)</f>
        <v/>
      </c>
      <c r="AL42" s="669">
        <f>ROUNDDOWN(AL40*AL41,1)</f>
        <v/>
      </c>
      <c r="AM42" s="669">
        <f>ROUNDDOWN(AM40*AM41,1)</f>
        <v/>
      </c>
      <c r="AN42" s="669">
        <f>ROUNDDOWN(AN40*AN41,1)</f>
        <v/>
      </c>
      <c r="AO42" s="669">
        <f>ROUNDDOWN(AO40*AO41,1)</f>
        <v/>
      </c>
      <c r="AP42" s="669">
        <f>ROUNDDOWN(AP40*AP41,1)</f>
        <v/>
      </c>
      <c r="AQ42" s="669">
        <f>ROUNDDOWN(AQ40*AQ41,1)</f>
        <v/>
      </c>
    </row>
    <row r="43" ht="12.95" customHeight="1" s="160">
      <c r="B43" s="473" t="n"/>
      <c r="C43" s="201" t="inlineStr">
        <is>
          <t>RMmax</t>
        </is>
      </c>
      <c r="D43" s="202" t="n"/>
      <c r="E43" s="682">
        <f>IF(E45=0.25,IF(E42&lt;5,VLOOKUP(E42,Sheet3!$A$5:$I$50,2,0),Sheet3!$B$50),IF(E42&lt;5,VLOOKUP(E42,Sheet3!$A$5:$I$50,6,0),Sheet3!$F$50))</f>
        <v/>
      </c>
      <c r="F43" s="682">
        <f>IF(F45=0.25,IF(F42&lt;5,VLOOKUP(F42,Sheet3!$A$5:$I$50,2,0),Sheet3!$B$50),IF(F42&lt;5,VLOOKUP(F42,Sheet3!$A$5:$I$50,6,0),Sheet3!$F$50))</f>
        <v/>
      </c>
      <c r="G43" s="682">
        <f>IF(G45=0.25,IF(G42&lt;5,VLOOKUP(G42,Sheet3!$A$5:$I$50,2,0),Sheet3!$B$50),IF(G42&lt;5,VLOOKUP(G42,Sheet3!$A$5:$I$50,6,0),Sheet3!$F$50))</f>
        <v/>
      </c>
      <c r="H43" s="682">
        <f>IF(H45=0.25,IF(H42&lt;5,VLOOKUP(H42,Sheet3!$A$5:$I$50,2,0),Sheet3!$B$50),IF(H42&lt;5,VLOOKUP(H42,Sheet3!$A$5:$I$50,6,0),Sheet3!$F$50))</f>
        <v/>
      </c>
      <c r="I43" s="682">
        <f>IF(I45=0.25,IF(I42&lt;5,VLOOKUP(I42,Sheet3!$A$5:$I$50,2,0),Sheet3!$B$50),IF(I42&lt;5,VLOOKUP(I42,Sheet3!$A$5:$I$50,6,0),Sheet3!$F$50))</f>
        <v/>
      </c>
      <c r="J43" s="682">
        <f>IF(J45=0.25,IF(J42&lt;5,VLOOKUP(J42,Sheet3!$A$5:$I$50,2,0),Sheet3!$B$50),IF(J42&lt;5,VLOOKUP(J42,Sheet3!$A$5:$I$50,6,0),Sheet3!$F$50))</f>
        <v/>
      </c>
      <c r="K43" s="682">
        <f>IF(K45=0.25,IF(K42&lt;5,VLOOKUP(K42,Sheet3!$A$5:$I$50,2,0),Sheet3!$B$50),IF(K42&lt;5,VLOOKUP(K42,Sheet3!$A$5:$I$50,6,0),Sheet3!$F$50))</f>
        <v/>
      </c>
      <c r="L43" s="682">
        <f>IF(L45=0.25,IF(L42&lt;5,VLOOKUP(L42,Sheet3!$A$5:$I$50,2,0),Sheet3!$B$50),IF(L42&lt;5,VLOOKUP(L42,Sheet3!$A$5:$I$50,6,0),Sheet3!$F$50))</f>
        <v/>
      </c>
      <c r="M43" s="682">
        <f>IF(M45=0.25,IF(M42&lt;5,VLOOKUP(M42,Sheet3!$A$5:$I$50,2,0),Sheet3!$B$50),IF(M42&lt;5,VLOOKUP(M42,Sheet3!$A$5:$I$50,6,0),Sheet3!$F$50))</f>
        <v/>
      </c>
      <c r="N43" s="682">
        <f>IF(N45=0.25,IF(N42&lt;5,VLOOKUP(N42,Sheet3!$A$5:$I$50,2,0),Sheet3!$B$50),IF(N42&lt;5,VLOOKUP(N42,Sheet3!$A$5:$I$50,6,0),Sheet3!$F$50))</f>
        <v/>
      </c>
      <c r="O43" s="682">
        <f>IF(O45=0.25,IF(O42&lt;5,VLOOKUP(O42,Sheet3!$A$5:$I$50,2,0),Sheet3!$B$50),IF(O42&lt;5,VLOOKUP(O42,Sheet3!$A$5:$I$50,6,0),Sheet3!$F$50))</f>
        <v/>
      </c>
      <c r="P43" s="682">
        <f>IF(P45=0.25,IF(P42&lt;5,VLOOKUP(P42,Sheet3!$A$5:$I$50,2,0),Sheet3!$B$50),IF(P42&lt;5,VLOOKUP(P42,Sheet3!$A$5:$I$50,6,0),Sheet3!$F$50))</f>
        <v/>
      </c>
      <c r="Q43" s="682">
        <f>IF(Q45=0.25,IF(Q42&lt;5,VLOOKUP(Q42,Sheet3!$A$5:$I$50,2,0),Sheet3!$B$50),IF(Q42&lt;5,VLOOKUP(Q42,Sheet3!$A$5:$I$50,6,0),Sheet3!$F$50))</f>
        <v/>
      </c>
      <c r="R43" s="682">
        <f>IF(R45=0.25,IF(R42&lt;5,VLOOKUP(R42,Sheet3!$A$5:$I$50,2,0),Sheet3!$B$50),IF(R42&lt;5,VLOOKUP(R42,Sheet3!$A$5:$I$50,6,0),Sheet3!$F$50))</f>
        <v/>
      </c>
      <c r="S43" s="682">
        <f>IF(S45=0.25,IF(S42&lt;5,VLOOKUP(S42,Sheet3!$A$5:$I$50,2,0),Sheet3!$B$50),IF(S42&lt;5,VLOOKUP(S42,Sheet3!$A$5:$I$50,6,0),Sheet3!$F$50))</f>
        <v/>
      </c>
      <c r="T43" s="682">
        <f>IF(T45=0.25,IF(T42&lt;5,VLOOKUP(T42,Sheet3!$A$5:$I$50,2,0),Sheet3!$B$50),IF(T42&lt;5,VLOOKUP(T42,Sheet3!$A$5:$I$50,6,0),Sheet3!$F$50))</f>
        <v/>
      </c>
      <c r="U43" s="682">
        <f>IF(U45=0.25,IF(U42&lt;5,VLOOKUP(U42,Sheet3!$A$5:$I$50,2,0),Sheet3!$B$50),IF(U42&lt;5,VLOOKUP(U42,Sheet3!$A$5:$I$50,6,0),Sheet3!$F$50))</f>
        <v/>
      </c>
      <c r="V43" s="682">
        <f>IF(V45=0.25,IF(V42&lt;5,VLOOKUP(V42,Sheet3!$A$5:$I$50,2,0),Sheet3!$B$50),IF(V42&lt;5,VLOOKUP(V42,Sheet3!$A$5:$I$50,6,0),Sheet3!$F$50))</f>
        <v/>
      </c>
      <c r="W43" s="682">
        <f>IF(W45=0.25,IF(W42&lt;5,VLOOKUP(W42,Sheet3!$A$5:$I$50,2,0),Sheet3!$B$50),IF(W42&lt;5,VLOOKUP(W42,Sheet3!$A$5:$I$50,6,0),Sheet3!$F$50))</f>
        <v/>
      </c>
      <c r="X43" s="682">
        <f>IF(X45=0.25,IF(X42&lt;5,VLOOKUP(X42,Sheet3!$A$5:$I$50,2,0),Sheet3!$B$50),IF(X42&lt;5,VLOOKUP(X42,Sheet3!$A$5:$I$50,6,0),Sheet3!$F$50))</f>
        <v/>
      </c>
      <c r="Y43" s="682">
        <f>IF(Y45=0.25,IF(Y42&lt;5,VLOOKUP(Y42,Sheet3!$A$5:$I$50,2,0),Sheet3!$B$50),IF(Y42&lt;5,VLOOKUP(Y42,Sheet3!$A$5:$I$50,6,0),Sheet3!$F$50))</f>
        <v/>
      </c>
      <c r="Z43" s="682">
        <f>IF(Z45=0.25,IF(Z42&lt;5,VLOOKUP(Z42,Sheet3!$A$5:$I$50,2,0),Sheet3!$B$50),IF(Z42&lt;5,VLOOKUP(Z42,Sheet3!$A$5:$I$50,6,0),Sheet3!$F$50))</f>
        <v/>
      </c>
      <c r="AA43" s="682">
        <f>IF(AA45=0.25,IF(AA42&lt;5,VLOOKUP(AA42,Sheet3!$A$5:$I$50,2,0),Sheet3!$B$50),IF(AA42&lt;5,VLOOKUP(AA42,Sheet3!$A$5:$I$50,6,0),Sheet3!$F$50))</f>
        <v/>
      </c>
      <c r="AB43" s="682">
        <f>IF(AB45=0.25,IF(AB42&lt;5,VLOOKUP(AB42,Sheet3!$A$5:$I$50,2,0),Sheet3!$B$50),IF(AB42&lt;5,VLOOKUP(AB42,Sheet3!$A$5:$I$50,6,0),Sheet3!$F$50))</f>
        <v/>
      </c>
      <c r="AC43" s="682">
        <f>IF(AC45=0.25,IF(AC42&lt;5,VLOOKUP(AC42,Sheet3!$A$5:$I$50,2,0),Sheet3!$B$50),IF(AC42&lt;5,VLOOKUP(AC42,Sheet3!$A$5:$I$50,6,0),Sheet3!$F$50))</f>
        <v/>
      </c>
      <c r="AD43" s="682">
        <f>IF(AD45=0.25,IF(AD42&lt;5,VLOOKUP(AD42,Sheet3!$A$5:$I$50,2,0),Sheet3!$B$50),IF(AD42&lt;5,VLOOKUP(AD42,Sheet3!$A$5:$I$50,6,0),Sheet3!$F$50))</f>
        <v/>
      </c>
      <c r="AE43" s="682">
        <f>IF(AE45=0.25,IF(AE42&lt;5,VLOOKUP(AE42,Sheet3!$A$5:$I$50,2,0),Sheet3!$B$50),IF(AE42&lt;5,VLOOKUP(AE42,Sheet3!$A$5:$I$50,6,0),Sheet3!$F$50))</f>
        <v/>
      </c>
      <c r="AF43" s="682">
        <f>IF(AF45=0.25,IF(AF42&lt;5,VLOOKUP(AF42,Sheet3!$A$5:$I$50,2,0),Sheet3!$B$50),IF(AF42&lt;5,VLOOKUP(AF42,Sheet3!$A$5:$I$50,6,0),Sheet3!$F$50))</f>
        <v/>
      </c>
      <c r="AG43" s="682">
        <f>IF(AG45=0.25,IF(AG42&lt;5,VLOOKUP(AG42,Sheet3!$A$5:$I$50,2,0),Sheet3!$B$50),IF(AG42&lt;5,VLOOKUP(AG42,Sheet3!$A$5:$I$50,6,0),Sheet3!$F$50))</f>
        <v/>
      </c>
      <c r="AH43" s="682">
        <f>IF(AH45=0.25,IF(AH42&lt;5,VLOOKUP(AH42,Sheet3!$A$5:$I$50,2,0),Sheet3!$B$50),IF(AH42&lt;5,VLOOKUP(AH42,Sheet3!$A$5:$I$50,6,0),Sheet3!$F$50))</f>
        <v/>
      </c>
      <c r="AI43" s="682">
        <f>IF(AI45=0.25,IF(AI42&lt;5,VLOOKUP(AI42,Sheet3!$A$5:$I$50,2,0),Sheet3!$B$50),IF(AI42&lt;5,VLOOKUP(AI42,Sheet3!$A$5:$I$50,6,0),Sheet3!$F$50))</f>
        <v/>
      </c>
      <c r="AJ43" s="682">
        <f>IF(AJ45=0.25,IF(AJ42&lt;5,VLOOKUP(AJ42,Sheet3!$A$5:$I$50,2,0),Sheet3!$B$50),IF(AJ42&lt;5,VLOOKUP(AJ42,Sheet3!$A$5:$I$50,6,0),Sheet3!$F$50))</f>
        <v/>
      </c>
      <c r="AK43" s="682">
        <f>IF(AK45=0.25,IF(AK42&lt;5,VLOOKUP(AK42,Sheet3!$A$5:$I$50,2,0),Sheet3!$B$50),IF(AK42&lt;5,VLOOKUP(AK42,Sheet3!$A$5:$I$50,6,0),Sheet3!$F$50))</f>
        <v/>
      </c>
      <c r="AL43" s="682">
        <f>IF(AL45=0.25,IF(AL42&lt;5,VLOOKUP(AL42,Sheet3!$A$5:$I$50,2,0),Sheet3!$B$50),IF(AL42&lt;5,VLOOKUP(AL42,Sheet3!$A$5:$I$50,6,0),Sheet3!$F$50))</f>
        <v/>
      </c>
      <c r="AM43" s="682">
        <f>IF(AM45=0.25,IF(AM42&lt;5,VLOOKUP(AM42,Sheet3!$A$5:$I$50,2,0),Sheet3!$B$50),IF(AM42&lt;5,VLOOKUP(AM42,Sheet3!$A$5:$I$50,6,0),Sheet3!$F$50))</f>
        <v/>
      </c>
      <c r="AN43" s="682">
        <f>IF(AN45=0.25,IF(AN42&lt;5,VLOOKUP(AN42,Sheet3!$A$5:$I$50,2,0),Sheet3!$B$50),IF(AN42&lt;5,VLOOKUP(AN42,Sheet3!$A$5:$I$50,6,0),Sheet3!$F$50))</f>
        <v/>
      </c>
      <c r="AO43" s="682">
        <f>IF(AO45=0.25,IF(AO42&lt;5,VLOOKUP(AO42,Sheet3!$A$5:$I$50,2,0),Sheet3!$B$50),IF(AO42&lt;5,VLOOKUP(AO42,Sheet3!$A$5:$I$50,6,0),Sheet3!$F$50))</f>
        <v/>
      </c>
      <c r="AP43" s="682">
        <f>IF(AP45=0.25,IF(AP42&lt;5,VLOOKUP(AP42,Sheet3!$A$5:$I$50,2,0),Sheet3!$B$50),IF(AP42&lt;5,VLOOKUP(AP42,Sheet3!$A$5:$I$50,6,0),Sheet3!$F$50))</f>
        <v/>
      </c>
      <c r="AQ43" s="682">
        <f>IF(AQ45=0.25,IF(AQ42&lt;5,VLOOKUP(AQ42,Sheet3!$A$5:$I$50,2,0),Sheet3!$B$50),IF(AQ42&lt;5,VLOOKUP(AQ42,Sheet3!$A$5:$I$50,6,0),Sheet3!$F$50))</f>
        <v/>
      </c>
    </row>
    <row r="44" ht="12.95" customHeight="1" s="160">
      <c r="B44" s="473" t="n"/>
      <c r="C44" s="201" t="inlineStr">
        <is>
          <t>RMo</t>
        </is>
      </c>
      <c r="D44" s="202" t="n"/>
      <c r="E44" s="682">
        <f>IF(E45=0.25,IF(E42&lt;5,VLOOKUP(E42,Sheet3!$A$5:$I$50,3,0),Sheet3!$C$50),IF(E42&lt;5,VLOOKUP(E42,Sheet3!$A$5:$I$50,7,0),Sheet3!$G$50))</f>
        <v/>
      </c>
      <c r="F44" s="682">
        <f>IF(F45=0.25,IF(F42&lt;5,VLOOKUP(F42,Sheet3!$A$5:$I$50,3,0),Sheet3!$C$50),IF(F42&lt;5,VLOOKUP(F42,Sheet3!$A$5:$I$50,7,0),Sheet3!$G$50))</f>
        <v/>
      </c>
      <c r="G44" s="682">
        <f>IF(G45=0.25,IF(G42&lt;5,VLOOKUP(G42,Sheet3!$A$5:$I$50,3,0),Sheet3!$C$50),IF(G42&lt;5,VLOOKUP(G42,Sheet3!$A$5:$I$50,7,0),Sheet3!$G$50))</f>
        <v/>
      </c>
      <c r="H44" s="682">
        <f>IF(H45=0.25,IF(H42&lt;5,VLOOKUP(H42,Sheet3!$A$5:$I$50,3,0),Sheet3!$C$50),IF(H42&lt;5,VLOOKUP(H42,Sheet3!$A$5:$I$50,7,0),Sheet3!$G$50))</f>
        <v/>
      </c>
      <c r="I44" s="682">
        <f>IF(I45=0.25,IF(I42&lt;5,VLOOKUP(I42,Sheet3!$A$5:$I$50,3,0),Sheet3!$C$50),IF(I42&lt;5,VLOOKUP(I42,Sheet3!$A$5:$I$50,7,0),Sheet3!$G$50))</f>
        <v/>
      </c>
      <c r="J44" s="682">
        <f>IF(J45=0.25,IF(J42&lt;5,VLOOKUP(J42,Sheet3!$A$5:$I$50,3,0),Sheet3!$C$50),IF(J42&lt;5,VLOOKUP(J42,Sheet3!$A$5:$I$50,7,0),Sheet3!$G$50))</f>
        <v/>
      </c>
      <c r="K44" s="682">
        <f>IF(K45=0.25,IF(K42&lt;5,VLOOKUP(K42,Sheet3!$A$5:$I$50,3,0),Sheet3!$C$50),IF(K42&lt;5,VLOOKUP(K42,Sheet3!$A$5:$I$50,7,0),Sheet3!$G$50))</f>
        <v/>
      </c>
      <c r="L44" s="682">
        <f>IF(L45=0.25,IF(L42&lt;5,VLOOKUP(L42,Sheet3!$A$5:$I$50,3,0),Sheet3!$C$50),IF(L42&lt;5,VLOOKUP(L42,Sheet3!$A$5:$I$50,7,0),Sheet3!$G$50))</f>
        <v/>
      </c>
      <c r="M44" s="682">
        <f>IF(M45=0.25,IF(M42&lt;5,VLOOKUP(M42,Sheet3!$A$5:$I$50,3,0),Sheet3!$C$50),IF(M42&lt;5,VLOOKUP(M42,Sheet3!$A$5:$I$50,7,0),Sheet3!$G$50))</f>
        <v/>
      </c>
      <c r="N44" s="682">
        <f>IF(N45=0.25,IF(N42&lt;5,VLOOKUP(N42,Sheet3!$A$5:$I$50,3,0),Sheet3!$C$50),IF(N42&lt;5,VLOOKUP(N42,Sheet3!$A$5:$I$50,7,0),Sheet3!$G$50))</f>
        <v/>
      </c>
      <c r="O44" s="682">
        <f>IF(O45=0.25,IF(O42&lt;5,VLOOKUP(O42,Sheet3!$A$5:$I$50,3,0),Sheet3!$C$50),IF(O42&lt;5,VLOOKUP(O42,Sheet3!$A$5:$I$50,7,0),Sheet3!$G$50))</f>
        <v/>
      </c>
      <c r="P44" s="682">
        <f>IF(P45=0.25,IF(P42&lt;5,VLOOKUP(P42,Sheet3!$A$5:$I$50,3,0),Sheet3!$C$50),IF(P42&lt;5,VLOOKUP(P42,Sheet3!$A$5:$I$50,7,0),Sheet3!$G$50))</f>
        <v/>
      </c>
      <c r="Q44" s="682">
        <f>IF(Q45=0.25,IF(Q42&lt;5,VLOOKUP(Q42,Sheet3!$A$5:$I$50,3,0),Sheet3!$C$50),IF(Q42&lt;5,VLOOKUP(Q42,Sheet3!$A$5:$I$50,7,0),Sheet3!$G$50))</f>
        <v/>
      </c>
      <c r="R44" s="682">
        <f>IF(R45=0.25,IF(R42&lt;5,VLOOKUP(R42,Sheet3!$A$5:$I$50,3,0),Sheet3!$C$50),IF(R42&lt;5,VLOOKUP(R42,Sheet3!$A$5:$I$50,7,0),Sheet3!$G$50))</f>
        <v/>
      </c>
      <c r="S44" s="682">
        <f>IF(S45=0.25,IF(S42&lt;5,VLOOKUP(S42,Sheet3!$A$5:$I$50,3,0),Sheet3!$C$50),IF(S42&lt;5,VLOOKUP(S42,Sheet3!$A$5:$I$50,7,0),Sheet3!$G$50))</f>
        <v/>
      </c>
      <c r="T44" s="682">
        <f>IF(T45=0.25,IF(T42&lt;5,VLOOKUP(T42,Sheet3!$A$5:$I$50,3,0),Sheet3!$C$50),IF(T42&lt;5,VLOOKUP(T42,Sheet3!$A$5:$I$50,7,0),Sheet3!$G$50))</f>
        <v/>
      </c>
      <c r="U44" s="682">
        <f>IF(U45=0.25,IF(U42&lt;5,VLOOKUP(U42,Sheet3!$A$5:$I$50,3,0),Sheet3!$C$50),IF(U42&lt;5,VLOOKUP(U42,Sheet3!$A$5:$I$50,7,0),Sheet3!$G$50))</f>
        <v/>
      </c>
      <c r="V44" s="682">
        <f>IF(V45=0.25,IF(V42&lt;5,VLOOKUP(V42,Sheet3!$A$5:$I$50,3,0),Sheet3!$C$50),IF(V42&lt;5,VLOOKUP(V42,Sheet3!$A$5:$I$50,7,0),Sheet3!$G$50))</f>
        <v/>
      </c>
      <c r="W44" s="682">
        <f>IF(W45=0.25,IF(W42&lt;5,VLOOKUP(W42,Sheet3!$A$5:$I$50,3,0),Sheet3!$C$50),IF(W42&lt;5,VLOOKUP(W42,Sheet3!$A$5:$I$50,7,0),Sheet3!$G$50))</f>
        <v/>
      </c>
      <c r="X44" s="682">
        <f>IF(X45=0.25,IF(X42&lt;5,VLOOKUP(X42,Sheet3!$A$5:$I$50,3,0),Sheet3!$C$50),IF(X42&lt;5,VLOOKUP(X42,Sheet3!$A$5:$I$50,7,0),Sheet3!$G$50))</f>
        <v/>
      </c>
      <c r="Y44" s="682">
        <f>IF(Y45=0.25,IF(Y42&lt;5,VLOOKUP(Y42,Sheet3!$A$5:$I$50,3,0),Sheet3!$C$50),IF(Y42&lt;5,VLOOKUP(Y42,Sheet3!$A$5:$I$50,7,0),Sheet3!$G$50))</f>
        <v/>
      </c>
      <c r="Z44" s="682">
        <f>IF(Z45=0.25,IF(Z42&lt;5,VLOOKUP(Z42,Sheet3!$A$5:$I$50,3,0),Sheet3!$C$50),IF(Z42&lt;5,VLOOKUP(Z42,Sheet3!$A$5:$I$50,7,0),Sheet3!$G$50))</f>
        <v/>
      </c>
      <c r="AA44" s="682">
        <f>IF(AA45=0.25,IF(AA42&lt;5,VLOOKUP(AA42,Sheet3!$A$5:$I$50,3,0),Sheet3!$C$50),IF(AA42&lt;5,VLOOKUP(AA42,Sheet3!$A$5:$I$50,7,0),Sheet3!$G$50))</f>
        <v/>
      </c>
      <c r="AB44" s="682">
        <f>IF(AB45=0.25,IF(AB42&lt;5,VLOOKUP(AB42,Sheet3!$A$5:$I$50,3,0),Sheet3!$C$50),IF(AB42&lt;5,VLOOKUP(AB42,Sheet3!$A$5:$I$50,7,0),Sheet3!$G$50))</f>
        <v/>
      </c>
      <c r="AC44" s="682">
        <f>IF(AC45=0.25,IF(AC42&lt;5,VLOOKUP(AC42,Sheet3!$A$5:$I$50,3,0),Sheet3!$C$50),IF(AC42&lt;5,VLOOKUP(AC42,Sheet3!$A$5:$I$50,7,0),Sheet3!$G$50))</f>
        <v/>
      </c>
      <c r="AD44" s="682">
        <f>IF(AD45=0.25,IF(AD42&lt;5,VLOOKUP(AD42,Sheet3!$A$5:$I$50,3,0),Sheet3!$C$50),IF(AD42&lt;5,VLOOKUP(AD42,Sheet3!$A$5:$I$50,7,0),Sheet3!$G$50))</f>
        <v/>
      </c>
      <c r="AE44" s="682">
        <f>IF(AE45=0.25,IF(AE42&lt;5,VLOOKUP(AE42,Sheet3!$A$5:$I$50,3,0),Sheet3!$C$50),IF(AE42&lt;5,VLOOKUP(AE42,Sheet3!$A$5:$I$50,7,0),Sheet3!$G$50))</f>
        <v/>
      </c>
      <c r="AF44" s="682">
        <f>IF(AF45=0.25,IF(AF42&lt;5,VLOOKUP(AF42,Sheet3!$A$5:$I$50,3,0),Sheet3!$C$50),IF(AF42&lt;5,VLOOKUP(AF42,Sheet3!$A$5:$I$50,7,0),Sheet3!$G$50))</f>
        <v/>
      </c>
      <c r="AG44" s="682">
        <f>IF(AG45=0.25,IF(AG42&lt;5,VLOOKUP(AG42,Sheet3!$A$5:$I$50,3,0),Sheet3!$C$50),IF(AG42&lt;5,VLOOKUP(AG42,Sheet3!$A$5:$I$50,7,0),Sheet3!$G$50))</f>
        <v/>
      </c>
      <c r="AH44" s="682">
        <f>IF(AH45=0.25,IF(AH42&lt;5,VLOOKUP(AH42,Sheet3!$A$5:$I$50,3,0),Sheet3!$C$50),IF(AH42&lt;5,VLOOKUP(AH42,Sheet3!$A$5:$I$50,7,0),Sheet3!$G$50))</f>
        <v/>
      </c>
      <c r="AI44" s="682">
        <f>IF(AI45=0.25,IF(AI42&lt;5,VLOOKUP(AI42,Sheet3!$A$5:$I$50,3,0),Sheet3!$C$50),IF(AI42&lt;5,VLOOKUP(AI42,Sheet3!$A$5:$I$50,7,0),Sheet3!$G$50))</f>
        <v/>
      </c>
      <c r="AJ44" s="682">
        <f>IF(AJ45=0.25,IF(AJ42&lt;5,VLOOKUP(AJ42,Sheet3!$A$5:$I$50,3,0),Sheet3!$C$50),IF(AJ42&lt;5,VLOOKUP(AJ42,Sheet3!$A$5:$I$50,7,0),Sheet3!$G$50))</f>
        <v/>
      </c>
      <c r="AK44" s="682">
        <f>IF(AK45=0.25,IF(AK42&lt;5,VLOOKUP(AK42,Sheet3!$A$5:$I$50,3,0),Sheet3!$C$50),IF(AK42&lt;5,VLOOKUP(AK42,Sheet3!$A$5:$I$50,7,0),Sheet3!$G$50))</f>
        <v/>
      </c>
      <c r="AL44" s="682">
        <f>IF(AL45=0.25,IF(AL42&lt;5,VLOOKUP(AL42,Sheet3!$A$5:$I$50,3,0),Sheet3!$C$50),IF(AL42&lt;5,VLOOKUP(AL42,Sheet3!$A$5:$I$50,7,0),Sheet3!$G$50))</f>
        <v/>
      </c>
      <c r="AM44" s="682">
        <f>IF(AM45=0.25,IF(AM42&lt;5,VLOOKUP(AM42,Sheet3!$A$5:$I$50,3,0),Sheet3!$C$50),IF(AM42&lt;5,VLOOKUP(AM42,Sheet3!$A$5:$I$50,7,0),Sheet3!$G$50))</f>
        <v/>
      </c>
      <c r="AN44" s="682">
        <f>IF(AN45=0.25,IF(AN42&lt;5,VLOOKUP(AN42,Sheet3!$A$5:$I$50,3,0),Sheet3!$C$50),IF(AN42&lt;5,VLOOKUP(AN42,Sheet3!$A$5:$I$50,7,0),Sheet3!$G$50))</f>
        <v/>
      </c>
      <c r="AO44" s="682">
        <f>IF(AO45=0.25,IF(AO42&lt;5,VLOOKUP(AO42,Sheet3!$A$5:$I$50,3,0),Sheet3!$C$50),IF(AO42&lt;5,VLOOKUP(AO42,Sheet3!$A$5:$I$50,7,0),Sheet3!$G$50))</f>
        <v/>
      </c>
      <c r="AP44" s="682">
        <f>IF(AP45=0.25,IF(AP42&lt;5,VLOOKUP(AP42,Sheet3!$A$5:$I$50,3,0),Sheet3!$C$50),IF(AP42&lt;5,VLOOKUP(AP42,Sheet3!$A$5:$I$50,7,0),Sheet3!$G$50))</f>
        <v/>
      </c>
      <c r="AQ44" s="682">
        <f>IF(AQ45=0.25,IF(AQ42&lt;5,VLOOKUP(AQ42,Sheet3!$A$5:$I$50,3,0),Sheet3!$C$50),IF(AQ42&lt;5,VLOOKUP(AQ42,Sheet3!$A$5:$I$50,7,0),Sheet3!$G$50))</f>
        <v/>
      </c>
    </row>
    <row r="45" ht="12.95" customHeight="1" s="160">
      <c r="B45" s="473" t="n"/>
      <c r="C45" s="201" t="inlineStr">
        <is>
          <t>αr</t>
        </is>
      </c>
      <c r="D45" s="202" t="n"/>
      <c r="E45" s="660" t="n">
        <v>0</v>
      </c>
      <c r="F45" s="660" t="n">
        <v>0</v>
      </c>
      <c r="G45" s="660" t="n">
        <v>0</v>
      </c>
      <c r="H45" s="660" t="n">
        <v>0</v>
      </c>
      <c r="I45" s="660" t="n">
        <v>0</v>
      </c>
      <c r="J45" s="660" t="n">
        <v>0</v>
      </c>
      <c r="K45" s="660" t="n">
        <v>0</v>
      </c>
      <c r="L45" s="660" t="n">
        <v>0</v>
      </c>
      <c r="M45" s="660" t="n">
        <v>0</v>
      </c>
      <c r="N45" s="660" t="n">
        <v>0</v>
      </c>
      <c r="O45" s="660" t="n">
        <v>0</v>
      </c>
      <c r="P45" s="660" t="n">
        <v>0</v>
      </c>
      <c r="Q45" s="660" t="n">
        <v>0</v>
      </c>
      <c r="R45" s="660" t="n">
        <v>0</v>
      </c>
      <c r="S45" s="660" t="n">
        <v>0</v>
      </c>
      <c r="T45" s="660" t="n">
        <v>0</v>
      </c>
      <c r="U45" s="660" t="n">
        <v>0</v>
      </c>
      <c r="V45" s="660" t="n">
        <v>0</v>
      </c>
      <c r="W45" s="660" t="n">
        <v>0</v>
      </c>
      <c r="X45" s="660" t="n">
        <v>0</v>
      </c>
      <c r="Y45" s="660" t="n">
        <v>0</v>
      </c>
      <c r="Z45" s="660" t="n">
        <v>0</v>
      </c>
      <c r="AA45" s="660" t="n">
        <v>0</v>
      </c>
      <c r="AB45" s="660" t="n">
        <v>0</v>
      </c>
      <c r="AC45" s="660" t="n">
        <v>0</v>
      </c>
      <c r="AD45" s="660" t="n">
        <v>0</v>
      </c>
      <c r="AE45" s="660" t="n">
        <v>0</v>
      </c>
      <c r="AF45" s="660" t="n">
        <v>0</v>
      </c>
      <c r="AG45" s="660" t="n">
        <v>0</v>
      </c>
      <c r="AH45" s="660" t="n">
        <v>0</v>
      </c>
      <c r="AI45" s="660" t="n">
        <v>0</v>
      </c>
      <c r="AJ45" s="660" t="n">
        <v>0</v>
      </c>
      <c r="AK45" s="660" t="n">
        <v>0</v>
      </c>
      <c r="AL45" s="660" t="n">
        <v>0</v>
      </c>
      <c r="AM45" s="660" t="n">
        <v>0</v>
      </c>
      <c r="AN45" s="660" t="n">
        <v>0</v>
      </c>
      <c r="AO45" s="660" t="n">
        <v>0</v>
      </c>
      <c r="AP45" s="660" t="n">
        <v>0</v>
      </c>
      <c r="AQ45" s="660" t="n">
        <v>0</v>
      </c>
    </row>
    <row r="46" ht="12.95" customHeight="1" s="160">
      <c r="B46" s="473" t="n"/>
      <c r="C46" s="201" t="inlineStr">
        <is>
          <t>Mmax</t>
        </is>
      </c>
      <c r="D46" s="202" t="inlineStr">
        <is>
          <t>[kN・m]</t>
        </is>
      </c>
      <c r="E46" s="676">
        <f>ROUNDDOWN(E20/2/E40*E43,2)</f>
        <v/>
      </c>
      <c r="F46" s="677">
        <f>ROUNDDOWN(F20/2/F40*F43,2)</f>
        <v/>
      </c>
      <c r="G46" s="677">
        <f>ROUNDDOWN(G20/2/G40*G43,2)</f>
        <v/>
      </c>
      <c r="H46" s="677">
        <f>ROUNDDOWN(H20/2/H40*H43,2)</f>
        <v/>
      </c>
      <c r="I46" s="677">
        <f>ROUNDDOWN(I20/2/I40*I43,2)</f>
        <v/>
      </c>
      <c r="J46" s="677">
        <f>ROUNDDOWN(J20/2/J40*J43,2)</f>
        <v/>
      </c>
      <c r="K46" s="677">
        <f>ROUNDDOWN(K20/2/K40*K43,2)</f>
        <v/>
      </c>
      <c r="L46" s="677">
        <f>ROUNDDOWN(L20/2/L40*L43,2)</f>
        <v/>
      </c>
      <c r="M46" s="677">
        <f>ROUNDDOWN(M20/2/M40*M43,2)</f>
        <v/>
      </c>
      <c r="N46" s="677">
        <f>ROUNDDOWN(N20/2/N40*N43,2)</f>
        <v/>
      </c>
      <c r="O46" s="677">
        <f>ROUNDDOWN(O20/2/O40*O43,2)</f>
        <v/>
      </c>
      <c r="P46" s="677">
        <f>ROUNDDOWN(P20/2/P40*P43,2)</f>
        <v/>
      </c>
      <c r="Q46" s="677">
        <f>ROUNDDOWN(Q20/2/Q40*Q43,2)</f>
        <v/>
      </c>
      <c r="R46" s="677">
        <f>ROUNDDOWN(R20/2/R40*R43,2)</f>
        <v/>
      </c>
      <c r="S46" s="677">
        <f>ROUNDDOWN(S20/2/S40*S43,2)</f>
        <v/>
      </c>
      <c r="T46" s="677">
        <f>ROUNDDOWN(T20/2/T40*T43,2)</f>
        <v/>
      </c>
      <c r="U46" s="677">
        <f>ROUNDDOWN(U20/2/U40*U43,2)</f>
        <v/>
      </c>
      <c r="V46" s="677">
        <f>ROUNDDOWN(V20/2/V40*V43,2)</f>
        <v/>
      </c>
      <c r="W46" s="677">
        <f>ROUNDDOWN(W20/2/W40*W43,2)</f>
        <v/>
      </c>
      <c r="X46" s="677">
        <f>ROUNDDOWN(X20/2/X40*X43,2)</f>
        <v/>
      </c>
      <c r="Y46" s="677">
        <f>ROUNDDOWN(Y20/2/Y40*Y43,2)</f>
        <v/>
      </c>
      <c r="Z46" s="677">
        <f>ROUNDDOWN(Z20/2/Z40*Z43,2)</f>
        <v/>
      </c>
      <c r="AA46" s="677">
        <f>ROUNDDOWN(AA20/2/AA40*AA43,2)</f>
        <v/>
      </c>
      <c r="AB46" s="677">
        <f>ROUNDDOWN(AB20/2/AB40*AB43,2)</f>
        <v/>
      </c>
      <c r="AC46" s="677">
        <f>ROUNDDOWN(AC20/2/AC40*AC43,2)</f>
        <v/>
      </c>
      <c r="AD46" s="677">
        <f>ROUNDDOWN(AD20/2/AD40*AD43,2)</f>
        <v/>
      </c>
      <c r="AE46" s="677">
        <f>ROUNDDOWN(AE20/2/AE40*AE43,2)</f>
        <v/>
      </c>
      <c r="AF46" s="677">
        <f>ROUNDDOWN(AF20/2/AF40*AF43,2)</f>
        <v/>
      </c>
      <c r="AG46" s="677">
        <f>ROUNDDOWN(AG20/2/AG40*AG43,2)</f>
        <v/>
      </c>
      <c r="AH46" s="677">
        <f>ROUNDDOWN(AH20/2/AH40*AH43,2)</f>
        <v/>
      </c>
      <c r="AI46" s="677">
        <f>ROUNDDOWN(AI20/2/AI40*AI43,2)</f>
        <v/>
      </c>
      <c r="AJ46" s="677">
        <f>ROUNDDOWN(AJ20/2/AJ40*AJ43,2)</f>
        <v/>
      </c>
      <c r="AK46" s="677">
        <f>ROUNDDOWN(AK20/2/AK40*AK43,2)</f>
        <v/>
      </c>
      <c r="AL46" s="677">
        <f>ROUNDDOWN(AL20/2/AL40*AL43,2)</f>
        <v/>
      </c>
      <c r="AM46" s="677">
        <f>ROUNDDOWN(AM20/2/AM40*AM43,2)</f>
        <v/>
      </c>
      <c r="AN46" s="677">
        <f>ROUNDDOWN(AN20/2/AN40*AN43,2)</f>
        <v/>
      </c>
      <c r="AO46" s="677">
        <f>ROUNDDOWN(AO20/2/AO40*AO43,2)</f>
        <v/>
      </c>
      <c r="AP46" s="677">
        <f>ROUNDDOWN(AP20/2/AP40*AP43,2)</f>
        <v/>
      </c>
      <c r="AQ46" s="677">
        <f>ROUNDDOWN(AQ20/2/AQ40*AQ43,2)</f>
        <v/>
      </c>
    </row>
    <row r="47" ht="12.95" customHeight="1" s="160">
      <c r="B47" s="473" t="n"/>
      <c r="C47" s="201" t="inlineStr">
        <is>
          <t>Mo</t>
        </is>
      </c>
      <c r="D47" s="202" t="inlineStr">
        <is>
          <t>[kN・m]</t>
        </is>
      </c>
      <c r="E47" s="676">
        <f>ROUNDDOWN(E20/2/E40*E44,2)</f>
        <v/>
      </c>
      <c r="F47" s="677">
        <f>ROUNDDOWN(F20/2/F40*F44,2)</f>
        <v/>
      </c>
      <c r="G47" s="677">
        <f>ROUNDDOWN(G20/2/G40*G44,2)</f>
        <v/>
      </c>
      <c r="H47" s="677">
        <f>ROUNDDOWN(H20/2/H40*H44,2)</f>
        <v/>
      </c>
      <c r="I47" s="677">
        <f>ROUNDDOWN(I20/2/I40*I44,2)</f>
        <v/>
      </c>
      <c r="J47" s="677">
        <f>ROUNDDOWN(J20/2/J40*J44,2)</f>
        <v/>
      </c>
      <c r="K47" s="677">
        <f>ROUNDDOWN(K20/2/K40*K44,2)</f>
        <v/>
      </c>
      <c r="L47" s="677">
        <f>ROUNDDOWN(L20/2/L40*L44,2)</f>
        <v/>
      </c>
      <c r="M47" s="677">
        <f>ROUNDDOWN(M20/2/M40*M44,2)</f>
        <v/>
      </c>
      <c r="N47" s="677">
        <f>ROUNDDOWN(N20/2/N40*N44,2)</f>
        <v/>
      </c>
      <c r="O47" s="677">
        <f>ROUNDDOWN(O20/2/O40*O44,2)</f>
        <v/>
      </c>
      <c r="P47" s="677">
        <f>ROUNDDOWN(P20/2/P40*P44,2)</f>
        <v/>
      </c>
      <c r="Q47" s="677">
        <f>ROUNDDOWN(Q20/2/Q40*Q44,2)</f>
        <v/>
      </c>
      <c r="R47" s="677">
        <f>ROUNDDOWN(R20/2/R40*R44,2)</f>
        <v/>
      </c>
      <c r="S47" s="677">
        <f>ROUNDDOWN(S20/2/S40*S44,2)</f>
        <v/>
      </c>
      <c r="T47" s="677">
        <f>ROUNDDOWN(T20/2/T40*T44,2)</f>
        <v/>
      </c>
      <c r="U47" s="677">
        <f>ROUNDDOWN(U20/2/U40*U44,2)</f>
        <v/>
      </c>
      <c r="V47" s="677">
        <f>ROUNDDOWN(V20/2/V40*V44,2)</f>
        <v/>
      </c>
      <c r="W47" s="677">
        <f>ROUNDDOWN(W20/2/W40*W44,2)</f>
        <v/>
      </c>
      <c r="X47" s="677">
        <f>ROUNDDOWN(X20/2/X40*X44,2)</f>
        <v/>
      </c>
      <c r="Y47" s="677">
        <f>ROUNDDOWN(Y20/2/Y40*Y44,2)</f>
        <v/>
      </c>
      <c r="Z47" s="677">
        <f>ROUNDDOWN(Z20/2/Z40*Z44,2)</f>
        <v/>
      </c>
      <c r="AA47" s="677">
        <f>ROUNDDOWN(AA20/2/AA40*AA44,2)</f>
        <v/>
      </c>
      <c r="AB47" s="677">
        <f>ROUNDDOWN(AB20/2/AB40*AB44,2)</f>
        <v/>
      </c>
      <c r="AC47" s="677">
        <f>ROUNDDOWN(AC20/2/AC40*AC44,2)</f>
        <v/>
      </c>
      <c r="AD47" s="677">
        <f>ROUNDDOWN(AD20/2/AD40*AD44,2)</f>
        <v/>
      </c>
      <c r="AE47" s="677">
        <f>ROUNDDOWN(AE20/2/AE40*AE44,2)</f>
        <v/>
      </c>
      <c r="AF47" s="677">
        <f>ROUNDDOWN(AF20/2/AF40*AF44,2)</f>
        <v/>
      </c>
      <c r="AG47" s="677">
        <f>ROUNDDOWN(AG20/2/AG40*AG44,2)</f>
        <v/>
      </c>
      <c r="AH47" s="677">
        <f>ROUNDDOWN(AH20/2/AH40*AH44,2)</f>
        <v/>
      </c>
      <c r="AI47" s="677">
        <f>ROUNDDOWN(AI20/2/AI40*AI44,2)</f>
        <v/>
      </c>
      <c r="AJ47" s="677">
        <f>ROUNDDOWN(AJ20/2/AJ40*AJ44,2)</f>
        <v/>
      </c>
      <c r="AK47" s="677">
        <f>ROUNDDOWN(AK20/2/AK40*AK44,2)</f>
        <v/>
      </c>
      <c r="AL47" s="677">
        <f>ROUNDDOWN(AL20/2/AL40*AL44,2)</f>
        <v/>
      </c>
      <c r="AM47" s="677">
        <f>ROUNDDOWN(AM20/2/AM40*AM44,2)</f>
        <v/>
      </c>
      <c r="AN47" s="677">
        <f>ROUNDDOWN(AN20/2/AN40*AN44,2)</f>
        <v/>
      </c>
      <c r="AO47" s="677">
        <f>ROUNDDOWN(AO20/2/AO40*AO44,2)</f>
        <v/>
      </c>
      <c r="AP47" s="677">
        <f>ROUNDDOWN(AP20/2/AP40*AP44,2)</f>
        <v/>
      </c>
      <c r="AQ47" s="677">
        <f>ROUNDDOWN(AQ20/2/AQ40*AQ44,2)</f>
        <v/>
      </c>
    </row>
    <row r="48" ht="12.95" customHeight="1" s="160">
      <c r="B48" s="469" t="n"/>
      <c r="C48" s="204" t="inlineStr">
        <is>
          <t>Md</t>
        </is>
      </c>
      <c r="D48" s="205" t="inlineStr">
        <is>
          <t>[kN・m]</t>
        </is>
      </c>
      <c r="E48" s="670">
        <f>ROUNDDOWN(MAX(E46:E47),2)</f>
        <v/>
      </c>
      <c r="F48" s="671">
        <f>ROUNDDOWN(MAX(F46:F47),2)</f>
        <v/>
      </c>
      <c r="G48" s="671">
        <f>ROUNDDOWN(MAX(G46:G47),2)</f>
        <v/>
      </c>
      <c r="H48" s="671">
        <f>ROUNDDOWN(MAX(H46:H47),2)</f>
        <v/>
      </c>
      <c r="I48" s="671">
        <f>ROUNDDOWN(MAX(I46:I47),2)</f>
        <v/>
      </c>
      <c r="J48" s="671">
        <f>ROUNDDOWN(MAX(J46:J47),2)</f>
        <v/>
      </c>
      <c r="K48" s="671">
        <f>ROUNDDOWN(MAX(K46:K47),2)</f>
        <v/>
      </c>
      <c r="L48" s="671">
        <f>ROUNDDOWN(MAX(L46:L47),2)</f>
        <v/>
      </c>
      <c r="M48" s="671">
        <f>ROUNDDOWN(MAX(M46:M47),2)</f>
        <v/>
      </c>
      <c r="N48" s="671">
        <f>ROUNDDOWN(MAX(N46:N47),2)</f>
        <v/>
      </c>
      <c r="O48" s="671">
        <f>ROUNDDOWN(MAX(O46:O47),2)</f>
        <v/>
      </c>
      <c r="P48" s="671">
        <f>ROUNDDOWN(MAX(P46:P47),2)</f>
        <v/>
      </c>
      <c r="Q48" s="671">
        <f>ROUNDDOWN(MAX(Q46:Q47),2)</f>
        <v/>
      </c>
      <c r="R48" s="671">
        <f>ROUNDDOWN(MAX(R46:R47),2)</f>
        <v/>
      </c>
      <c r="S48" s="671">
        <f>ROUNDDOWN(MAX(S46:S47),2)</f>
        <v/>
      </c>
      <c r="T48" s="671">
        <f>ROUNDDOWN(MAX(T46:T47),2)</f>
        <v/>
      </c>
      <c r="U48" s="671">
        <f>ROUNDDOWN(MAX(U46:U47),2)</f>
        <v/>
      </c>
      <c r="V48" s="671">
        <f>ROUNDDOWN(MAX(V46:V47),2)</f>
        <v/>
      </c>
      <c r="W48" s="671">
        <f>ROUNDDOWN(MAX(W46:W47),2)</f>
        <v/>
      </c>
      <c r="X48" s="671">
        <f>ROUNDDOWN(MAX(X46:X47),2)</f>
        <v/>
      </c>
      <c r="Y48" s="671">
        <f>ROUNDDOWN(MAX(Y46:Y47),2)</f>
        <v/>
      </c>
      <c r="Z48" s="671">
        <f>ROUNDDOWN(MAX(Z46:Z47),2)</f>
        <v/>
      </c>
      <c r="AA48" s="671">
        <f>ROUNDDOWN(MAX(AA46:AA47),2)</f>
        <v/>
      </c>
      <c r="AB48" s="671">
        <f>ROUNDDOWN(MAX(AB46:AB47),2)</f>
        <v/>
      </c>
      <c r="AC48" s="671">
        <f>ROUNDDOWN(MAX(AC46:AC47),2)</f>
        <v/>
      </c>
      <c r="AD48" s="671">
        <f>ROUNDDOWN(MAX(AD46:AD47),2)</f>
        <v/>
      </c>
      <c r="AE48" s="671">
        <f>ROUNDDOWN(MAX(AE46:AE47),2)</f>
        <v/>
      </c>
      <c r="AF48" s="671">
        <f>ROUNDDOWN(MAX(AF46:AF47),2)</f>
        <v/>
      </c>
      <c r="AG48" s="671">
        <f>ROUNDDOWN(MAX(AG46:AG47),2)</f>
        <v/>
      </c>
      <c r="AH48" s="671">
        <f>ROUNDDOWN(MAX(AH46:AH47),2)</f>
        <v/>
      </c>
      <c r="AI48" s="671">
        <f>ROUNDDOWN(MAX(AI46:AI47),2)</f>
        <v/>
      </c>
      <c r="AJ48" s="671">
        <f>ROUNDDOWN(MAX(AJ46:AJ47),2)</f>
        <v/>
      </c>
      <c r="AK48" s="671">
        <f>ROUNDDOWN(MAX(AK46:AK47),2)</f>
        <v/>
      </c>
      <c r="AL48" s="671">
        <f>ROUNDDOWN(MAX(AL46:AL47),2)</f>
        <v/>
      </c>
      <c r="AM48" s="671">
        <f>ROUNDDOWN(MAX(AM46:AM47),2)</f>
        <v/>
      </c>
      <c r="AN48" s="671">
        <f>ROUNDDOWN(MAX(AN46:AN47),2)</f>
        <v/>
      </c>
      <c r="AO48" s="671">
        <f>ROUNDDOWN(MAX(AO46:AO47),2)</f>
        <v/>
      </c>
      <c r="AP48" s="671">
        <f>ROUNDDOWN(MAX(AP46:AP47),2)</f>
        <v/>
      </c>
      <c r="AQ48" s="671">
        <f>ROUNDDOWN(MAX(AQ46:AQ47),2)</f>
        <v/>
      </c>
    </row>
    <row r="49" ht="12.95" customHeight="1" s="160">
      <c r="B49" s="498" t="inlineStr">
        <is>
          <t>縁応力度の
チェック</t>
        </is>
      </c>
      <c r="C49" s="199" t="inlineStr">
        <is>
          <t>Wp</t>
        </is>
      </c>
      <c r="D49" s="200" t="inlineStr">
        <is>
          <t>[kN]</t>
        </is>
      </c>
      <c r="E49" s="684">
        <f>E11/E19</f>
        <v/>
      </c>
      <c r="F49" s="685">
        <f>(F14+F15+F17)/F19</f>
        <v/>
      </c>
      <c r="G49" s="685">
        <f>(G14+G15+G17)/G19</f>
        <v/>
      </c>
      <c r="H49" s="685">
        <f>(H14+H15+H17)/H19</f>
        <v/>
      </c>
      <c r="I49" s="685">
        <f>(I14+I15+I17)/I19</f>
        <v/>
      </c>
      <c r="J49" s="685">
        <f>(J14+J15+J17)/J19</f>
        <v/>
      </c>
      <c r="K49" s="685">
        <f>(K14+K15+K17)/K19</f>
        <v/>
      </c>
      <c r="L49" s="685">
        <f>(L14+L15+L17)/L19</f>
        <v/>
      </c>
      <c r="M49" s="685">
        <f>(M14+M15+M17)/M19</f>
        <v/>
      </c>
      <c r="N49" s="685">
        <f>(N14+N15+N17)/N19</f>
        <v/>
      </c>
      <c r="O49" s="685">
        <f>(O14+O15+O17)/O19</f>
        <v/>
      </c>
      <c r="P49" s="685">
        <f>(P14+P15+P17)/P19</f>
        <v/>
      </c>
      <c r="Q49" s="685">
        <f>(Q14+Q15+Q17)/Q19</f>
        <v/>
      </c>
      <c r="R49" s="685">
        <f>(R14+R15+R17)/R19</f>
        <v/>
      </c>
      <c r="S49" s="685">
        <f>(S14+S15+S17)/S19</f>
        <v/>
      </c>
      <c r="T49" s="685">
        <f>(T14+T15+T17)/T19</f>
        <v/>
      </c>
      <c r="U49" s="685">
        <f>(U14+U15+U17)/U19</f>
        <v/>
      </c>
      <c r="V49" s="685">
        <f>(V14+V15+V17)/V19</f>
        <v/>
      </c>
      <c r="W49" s="685">
        <f>(W14+W15+W17)/W19</f>
        <v/>
      </c>
      <c r="X49" s="685">
        <f>(X14+X15+X17)/X19</f>
        <v/>
      </c>
      <c r="Y49" s="685">
        <f>(Y14+Y15+Y17)/Y19</f>
        <v/>
      </c>
      <c r="Z49" s="685">
        <f>(Z14+Z15+Z17)/Z19</f>
        <v/>
      </c>
      <c r="AA49" s="685">
        <f>(AA14+AA15+AA17)/AA19</f>
        <v/>
      </c>
      <c r="AB49" s="685">
        <f>(AB14+AB15+AB17)/AB19</f>
        <v/>
      </c>
      <c r="AC49" s="685">
        <f>(AC14+AC15+AC17)/AC19</f>
        <v/>
      </c>
      <c r="AD49" s="685">
        <f>(AD14+AD15+AD17)/AD19</f>
        <v/>
      </c>
      <c r="AE49" s="685">
        <f>(AE14+AE15+AE17)/AE19</f>
        <v/>
      </c>
      <c r="AF49" s="685">
        <f>(AF14+AF15+AF17)/AF19</f>
        <v/>
      </c>
      <c r="AG49" s="685">
        <f>(AG14+AG15+AG17)/AG19</f>
        <v/>
      </c>
      <c r="AH49" s="685">
        <f>(AH14+AH15+AH17)/AH19</f>
        <v/>
      </c>
      <c r="AI49" s="685">
        <f>(AI14+AI15+AI17)/AI19</f>
        <v/>
      </c>
      <c r="AJ49" s="685">
        <f>(AJ14+AJ15+AJ17)/AJ19</f>
        <v/>
      </c>
      <c r="AK49" s="685">
        <f>(AK14+AK15+AK17)/AK19</f>
        <v/>
      </c>
      <c r="AL49" s="685">
        <f>(AL14+AL15+AL17)/AL19</f>
        <v/>
      </c>
      <c r="AM49" s="685">
        <f>(AM14+AM15+AM17)/AM19</f>
        <v/>
      </c>
      <c r="AN49" s="685">
        <f>(AN14+AN15+AN17)/AN19</f>
        <v/>
      </c>
      <c r="AO49" s="685">
        <f>(AO14+AO15+AO17)/AO19</f>
        <v/>
      </c>
      <c r="AP49" s="685">
        <f>(AP14+AP15+AP17)/AP19</f>
        <v/>
      </c>
      <c r="AQ49" s="685">
        <f>(AQ14+AQ15+AQ17)/AQ19</f>
        <v/>
      </c>
    </row>
    <row r="50" ht="12.95" customHeight="1" s="160">
      <c r="B50" s="487" t="n"/>
      <c r="C50" s="201" t="inlineStr">
        <is>
          <t>σmax</t>
        </is>
      </c>
      <c r="D50" s="202" t="inlineStr">
        <is>
          <t>[kN/m2]</t>
        </is>
      </c>
      <c r="E50" s="686">
        <f>(E49/E56)+E48/(2*E39/E27)</f>
        <v/>
      </c>
      <c r="F50" s="686">
        <f>(F49/F56)+F48/(2*F39/F27)</f>
        <v/>
      </c>
      <c r="G50" s="686">
        <f>(G49/G56)+G48/(2*G39/G27)</f>
        <v/>
      </c>
      <c r="H50" s="686">
        <f>(H49/H56)+H48/(2*H39/H27)</f>
        <v/>
      </c>
      <c r="I50" s="686">
        <f>(I49/I56)+I48/(2*I39/I27)</f>
        <v/>
      </c>
      <c r="J50" s="686">
        <f>(J49/J56)+J48/(2*J39/J27)</f>
        <v/>
      </c>
      <c r="K50" s="686">
        <f>(K49/K56)+K48/(2*K39/K27)</f>
        <v/>
      </c>
      <c r="L50" s="686">
        <f>(L49/L56)+L48/(2*L39/L27)</f>
        <v/>
      </c>
      <c r="M50" s="686">
        <f>(M49/M56)+M48/(2*M39/M27)</f>
        <v/>
      </c>
      <c r="N50" s="686">
        <f>(N49/N56)+N48/(2*N39/N27)</f>
        <v/>
      </c>
      <c r="O50" s="686">
        <f>(O49/O56)+O48/(2*O39/O27)</f>
        <v/>
      </c>
      <c r="P50" s="686">
        <f>(P49/P56)+P48/(2*P39/P27)</f>
        <v/>
      </c>
      <c r="Q50" s="686">
        <f>(Q49/Q56)+Q48/(2*Q39/Q27)</f>
        <v/>
      </c>
      <c r="R50" s="686">
        <f>(R49/R56)+R48/(2*R39/R27)</f>
        <v/>
      </c>
      <c r="S50" s="686">
        <f>(S49/S56)+S48/(2*S39/S27)</f>
        <v/>
      </c>
      <c r="T50" s="686">
        <f>(T49/T56)+T48/(2*T39/T27)</f>
        <v/>
      </c>
      <c r="U50" s="686">
        <f>(U49/U56)+U48/(2*U39/U27)</f>
        <v/>
      </c>
      <c r="V50" s="686">
        <f>(V49/V56)+V48/(2*V39/V27)</f>
        <v/>
      </c>
      <c r="W50" s="686">
        <f>(W49/W56)+W48/(2*W39/W27)</f>
        <v/>
      </c>
      <c r="X50" s="686">
        <f>(X49/X56)+X48/(2*X39/X27)</f>
        <v/>
      </c>
      <c r="Y50" s="686">
        <f>(Y49/Y56)+Y48/(2*Y39/Y27)</f>
        <v/>
      </c>
      <c r="Z50" s="686">
        <f>(Z49/Z56)+Z48/(2*Z39/Z27)</f>
        <v/>
      </c>
      <c r="AA50" s="686">
        <f>(AA49/AA56)+AA48/(2*AA39/AA27)</f>
        <v/>
      </c>
      <c r="AB50" s="686">
        <f>(AB49/AB56)+AB48/(2*AB39/AB27)</f>
        <v/>
      </c>
      <c r="AC50" s="686">
        <f>(AC49/AC56)+AC48/(2*AC39/AC27)</f>
        <v/>
      </c>
      <c r="AD50" s="686">
        <f>(AD49/AD56)+AD48/(2*AD39/AD27)</f>
        <v/>
      </c>
      <c r="AE50" s="686">
        <f>(AE49/AE56)+AE48/(2*AE39/AE27)</f>
        <v/>
      </c>
      <c r="AF50" s="686">
        <f>(AF49/AF56)+AF48/(2*AF39/AF27)</f>
        <v/>
      </c>
      <c r="AG50" s="686">
        <f>(AG49/AG56)+AG48/(2*AG39/AG27)</f>
        <v/>
      </c>
      <c r="AH50" s="686">
        <f>(AH49/AH56)+AH48/(2*AH39/AH27)</f>
        <v/>
      </c>
      <c r="AI50" s="686">
        <f>(AI49/AI56)+AI48/(2*AI39/AI27)</f>
        <v/>
      </c>
      <c r="AJ50" s="686">
        <f>(AJ49/AJ56)+AJ48/(2*AJ39/AJ27)</f>
        <v/>
      </c>
      <c r="AK50" s="686">
        <f>(AK49/AK56)+AK48/(2*AK39/AK27)</f>
        <v/>
      </c>
      <c r="AL50" s="686">
        <f>(AL49/AL56)+AL48/(2*AL39/AL27)</f>
        <v/>
      </c>
      <c r="AM50" s="686">
        <f>(AM49/AM56)+AM48/(2*AM39/AM27)</f>
        <v/>
      </c>
      <c r="AN50" s="686">
        <f>(AN49/AN56)+AN48/(2*AN39/AN27)</f>
        <v/>
      </c>
      <c r="AO50" s="686">
        <f>(AO49/AO56)+AO48/(2*AO39/AO27)</f>
        <v/>
      </c>
      <c r="AP50" s="686">
        <f>(AP49/AP56)+AP48/(2*AP39/AP27)</f>
        <v/>
      </c>
      <c r="AQ50" s="686">
        <f>(AQ49/AQ56)+AQ48/(2*AQ39/AQ27)</f>
        <v/>
      </c>
    </row>
    <row r="51" ht="12.95" customHeight="1" s="160">
      <c r="B51" s="487" t="n"/>
      <c r="C51" s="201" t="inlineStr">
        <is>
          <t>fc</t>
        </is>
      </c>
      <c r="D51" s="202" t="inlineStr">
        <is>
          <t>[kN/m2]</t>
        </is>
      </c>
      <c r="E51" s="686">
        <f>2/3*E37</f>
        <v/>
      </c>
      <c r="F51" s="687">
        <f>2/3*F37</f>
        <v/>
      </c>
      <c r="G51" s="687">
        <f>2/3*G37</f>
        <v/>
      </c>
      <c r="H51" s="687">
        <f>2/3*H37</f>
        <v/>
      </c>
      <c r="I51" s="687">
        <f>2/3*I37</f>
        <v/>
      </c>
      <c r="J51" s="687">
        <f>2/3*J37</f>
        <v/>
      </c>
      <c r="K51" s="687">
        <f>2/3*K37</f>
        <v/>
      </c>
      <c r="L51" s="687">
        <f>2/3*L37</f>
        <v/>
      </c>
      <c r="M51" s="687">
        <f>2/3*M37</f>
        <v/>
      </c>
      <c r="N51" s="687">
        <f>2/3*N37</f>
        <v/>
      </c>
      <c r="O51" s="687">
        <f>2/3*O37</f>
        <v/>
      </c>
      <c r="P51" s="687">
        <f>2/3*P37</f>
        <v/>
      </c>
      <c r="Q51" s="687">
        <f>2/3*Q37</f>
        <v/>
      </c>
      <c r="R51" s="687">
        <f>2/3*R37</f>
        <v/>
      </c>
      <c r="S51" s="687">
        <f>2/3*S37</f>
        <v/>
      </c>
      <c r="T51" s="687">
        <f>2/3*T37</f>
        <v/>
      </c>
      <c r="U51" s="687">
        <f>2/3*U37</f>
        <v/>
      </c>
      <c r="V51" s="687">
        <f>2/3*V37</f>
        <v/>
      </c>
      <c r="W51" s="687">
        <f>2/3*W37</f>
        <v/>
      </c>
      <c r="X51" s="687">
        <f>2/3*X37</f>
        <v/>
      </c>
      <c r="Y51" s="687">
        <f>2/3*Y37</f>
        <v/>
      </c>
      <c r="Z51" s="687">
        <f>2/3*Z37</f>
        <v/>
      </c>
      <c r="AA51" s="687">
        <f>2/3*AA37</f>
        <v/>
      </c>
      <c r="AB51" s="687">
        <f>2/3*AB37</f>
        <v/>
      </c>
      <c r="AC51" s="687">
        <f>2/3*AC37</f>
        <v/>
      </c>
      <c r="AD51" s="687">
        <f>2/3*AD37</f>
        <v/>
      </c>
      <c r="AE51" s="687">
        <f>2/3*AE37</f>
        <v/>
      </c>
      <c r="AF51" s="687">
        <f>2/3*AF37</f>
        <v/>
      </c>
      <c r="AG51" s="687">
        <f>2/3*AG37</f>
        <v/>
      </c>
      <c r="AH51" s="687">
        <f>2/3*AH37</f>
        <v/>
      </c>
      <c r="AI51" s="687">
        <f>2/3*AI37</f>
        <v/>
      </c>
      <c r="AJ51" s="687">
        <f>2/3*AJ37</f>
        <v/>
      </c>
      <c r="AK51" s="687">
        <f>2/3*AK37</f>
        <v/>
      </c>
      <c r="AL51" s="687">
        <f>2/3*AL37</f>
        <v/>
      </c>
      <c r="AM51" s="687">
        <f>2/3*AM37</f>
        <v/>
      </c>
      <c r="AN51" s="687">
        <f>2/3*AN37</f>
        <v/>
      </c>
      <c r="AO51" s="687">
        <f>2/3*AO37</f>
        <v/>
      </c>
      <c r="AP51" s="687">
        <f>2/3*AP37</f>
        <v/>
      </c>
      <c r="AQ51" s="687">
        <f>2/3*AQ37</f>
        <v/>
      </c>
    </row>
    <row r="52" ht="12.95" customHeight="1" s="160">
      <c r="B52" s="487" t="n"/>
      <c r="C52" s="201" t="inlineStr">
        <is>
          <t>fc&gt;σmax</t>
        </is>
      </c>
      <c r="D52" s="202" t="n"/>
      <c r="E52" s="688">
        <f>IF(E51&gt;E50,"OK","NG")</f>
        <v/>
      </c>
      <c r="F52" s="689">
        <f>IF(F51&gt;F50,"OK","NG")</f>
        <v/>
      </c>
      <c r="G52" s="689">
        <f>IF(G51&gt;G50,"OK","NG")</f>
        <v/>
      </c>
      <c r="H52" s="689">
        <f>IF(H51&gt;H50,"OK","NG")</f>
        <v/>
      </c>
      <c r="I52" s="689">
        <f>IF(I51&gt;I50,"OK","NG")</f>
        <v/>
      </c>
      <c r="J52" s="689">
        <f>IF(J51&gt;J50,"OK","NG")</f>
        <v/>
      </c>
      <c r="K52" s="689">
        <f>IF(K51&gt;K50,"OK","NG")</f>
        <v/>
      </c>
      <c r="L52" s="689">
        <f>IF(L51&gt;L50,"OK","NG")</f>
        <v/>
      </c>
      <c r="M52" s="689">
        <f>IF(M51&gt;M50,"OK","NG")</f>
        <v/>
      </c>
      <c r="N52" s="689">
        <f>IF(N51&gt;N50,"OK","NG")</f>
        <v/>
      </c>
      <c r="O52" s="689">
        <f>IF(O51&gt;O50,"OK","NG")</f>
        <v/>
      </c>
      <c r="P52" s="689">
        <f>IF(P51&gt;P50,"OK","NG")</f>
        <v/>
      </c>
      <c r="Q52" s="689">
        <f>IF(Q51&gt;Q50,"OK","NG")</f>
        <v/>
      </c>
      <c r="R52" s="689">
        <f>IF(R51&gt;R50,"OK","NG")</f>
        <v/>
      </c>
      <c r="S52" s="689">
        <f>IF(S51&gt;S50,"OK","NG")</f>
        <v/>
      </c>
      <c r="T52" s="689">
        <f>IF(T51&gt;T50,"OK","NG")</f>
        <v/>
      </c>
      <c r="U52" s="689">
        <f>IF(U51&gt;U50,"OK","NG")</f>
        <v/>
      </c>
      <c r="V52" s="689">
        <f>IF(V51&gt;V50,"OK","NG")</f>
        <v/>
      </c>
      <c r="W52" s="689">
        <f>IF(W51&gt;W50,"OK","NG")</f>
        <v/>
      </c>
      <c r="X52" s="689">
        <f>IF(X51&gt;X50,"OK","NG")</f>
        <v/>
      </c>
      <c r="Y52" s="689">
        <f>IF(Y51&gt;Y50,"OK","NG")</f>
        <v/>
      </c>
      <c r="Z52" s="689">
        <f>IF(Z51&gt;Z50,"OK","NG")</f>
        <v/>
      </c>
      <c r="AA52" s="689">
        <f>IF(AA51&gt;AA50,"OK","NG")</f>
        <v/>
      </c>
      <c r="AB52" s="689">
        <f>IF(AB51&gt;AB50,"OK","NG")</f>
        <v/>
      </c>
      <c r="AC52" s="689">
        <f>IF(AC51&gt;AC50,"OK","NG")</f>
        <v/>
      </c>
      <c r="AD52" s="689">
        <f>IF(AD51&gt;AD50,"OK","NG")</f>
        <v/>
      </c>
      <c r="AE52" s="689">
        <f>IF(AE51&gt;AE50,"OK","NG")</f>
        <v/>
      </c>
      <c r="AF52" s="689">
        <f>IF(AF51&gt;AF50,"OK","NG")</f>
        <v/>
      </c>
      <c r="AG52" s="689">
        <f>IF(AG51&gt;AG50,"OK","NG")</f>
        <v/>
      </c>
      <c r="AH52" s="689">
        <f>IF(AH51&gt;AH50,"OK","NG")</f>
        <v/>
      </c>
      <c r="AI52" s="689">
        <f>IF(AI51&gt;AI50,"OK","NG")</f>
        <v/>
      </c>
      <c r="AJ52" s="689">
        <f>IF(AJ51&gt;AJ50,"OK","NG")</f>
        <v/>
      </c>
      <c r="AK52" s="689">
        <f>IF(AK51&gt;AK50,"OK","NG")</f>
        <v/>
      </c>
      <c r="AL52" s="689">
        <f>IF(AL51&gt;AL50,"OK","NG")</f>
        <v/>
      </c>
      <c r="AM52" s="689">
        <f>IF(AM51&gt;AM50,"OK","NG")</f>
        <v/>
      </c>
      <c r="AN52" s="689">
        <f>IF(AN51&gt;AN50,"OK","NG")</f>
        <v/>
      </c>
      <c r="AO52" s="689">
        <f>IF(AO51&gt;AO50,"OK","NG")</f>
        <v/>
      </c>
      <c r="AP52" s="689">
        <f>IF(AP51&gt;AP50,"OK","NG")</f>
        <v/>
      </c>
      <c r="AQ52" s="689">
        <f>IF(AQ51&gt;AQ50,"OK","NG")</f>
        <v/>
      </c>
    </row>
    <row r="53" ht="12.95" customHeight="1" s="160">
      <c r="B53" s="487" t="n"/>
      <c r="C53" s="201" t="inlineStr">
        <is>
          <t>σmin</t>
        </is>
      </c>
      <c r="D53" s="202" t="inlineStr">
        <is>
          <t>[kN/m2]</t>
        </is>
      </c>
      <c r="E53" s="686">
        <f>(E49/E56)-E48/(2*E39/E27)</f>
        <v/>
      </c>
      <c r="F53" s="687">
        <f>(F49/F56)-F48/(2*F39/F27)</f>
        <v/>
      </c>
      <c r="G53" s="687">
        <f>(G49/G56)-G48/(2*G39/G27)</f>
        <v/>
      </c>
      <c r="H53" s="687">
        <f>(H49/H56)-H48/(2*H39/H27)</f>
        <v/>
      </c>
      <c r="I53" s="687">
        <f>(I49/I56)-I48/(2*I39/I27)</f>
        <v/>
      </c>
      <c r="J53" s="687">
        <f>(J49/J56)-J48/(2*J39/J27)</f>
        <v/>
      </c>
      <c r="K53" s="687">
        <f>(K49/K56)-K48/(2*K39/K27)</f>
        <v/>
      </c>
      <c r="L53" s="687">
        <f>(L49/L56)-L48/(2*L39/L27)</f>
        <v/>
      </c>
      <c r="M53" s="687">
        <f>(M49/M56)-M48/(2*M39/M27)</f>
        <v/>
      </c>
      <c r="N53" s="687">
        <f>(N49/N56)-N48/(2*N39/N27)</f>
        <v/>
      </c>
      <c r="O53" s="687">
        <f>(O49/O56)-O48/(2*O39/O27)</f>
        <v/>
      </c>
      <c r="P53" s="687">
        <f>(P49/P56)-P48/(2*P39/P27)</f>
        <v/>
      </c>
      <c r="Q53" s="687">
        <f>(Q49/Q56)-Q48/(2*Q39/Q27)</f>
        <v/>
      </c>
      <c r="R53" s="687">
        <f>(R49/R56)-R48/(2*R39/R27)</f>
        <v/>
      </c>
      <c r="S53" s="687">
        <f>(S49/S56)-S48/(2*S39/S27)</f>
        <v/>
      </c>
      <c r="T53" s="687">
        <f>(T49/T56)-T48/(2*T39/T27)</f>
        <v/>
      </c>
      <c r="U53" s="687">
        <f>(U49/U56)-U48/(2*U39/U27)</f>
        <v/>
      </c>
      <c r="V53" s="687">
        <f>(V49/V56)-V48/(2*V39/V27)</f>
        <v/>
      </c>
      <c r="W53" s="687">
        <f>(W49/W56)-W48/(2*W39/W27)</f>
        <v/>
      </c>
      <c r="X53" s="687">
        <f>(X49/X56)-X48/(2*X39/X27)</f>
        <v/>
      </c>
      <c r="Y53" s="687">
        <f>(Y49/Y56)-Y48/(2*Y39/Y27)</f>
        <v/>
      </c>
      <c r="Z53" s="687">
        <f>(Z49/Z56)-Z48/(2*Z39/Z27)</f>
        <v/>
      </c>
      <c r="AA53" s="687">
        <f>(AA49/AA56)-AA48/(2*AA39/AA27)</f>
        <v/>
      </c>
      <c r="AB53" s="687">
        <f>(AB49/AB56)-AB48/(2*AB39/AB27)</f>
        <v/>
      </c>
      <c r="AC53" s="687">
        <f>(AC49/AC56)-AC48/(2*AC39/AC27)</f>
        <v/>
      </c>
      <c r="AD53" s="687">
        <f>(AD49/AD56)-AD48/(2*AD39/AD27)</f>
        <v/>
      </c>
      <c r="AE53" s="687">
        <f>(AE49/AE56)-AE48/(2*AE39/AE27)</f>
        <v/>
      </c>
      <c r="AF53" s="687">
        <f>(AF49/AF56)-AF48/(2*AF39/AF27)</f>
        <v/>
      </c>
      <c r="AG53" s="687">
        <f>(AG49/AG56)-AG48/(2*AG39/AG27)</f>
        <v/>
      </c>
      <c r="AH53" s="687">
        <f>(AH49/AH56)-AH48/(2*AH39/AH27)</f>
        <v/>
      </c>
      <c r="AI53" s="687">
        <f>(AI49/AI56)-AI48/(2*AI39/AI27)</f>
        <v/>
      </c>
      <c r="AJ53" s="687">
        <f>(AJ49/AJ56)-AJ48/(2*AJ39/AJ27)</f>
        <v/>
      </c>
      <c r="AK53" s="687">
        <f>(AK49/AK56)-AK48/(2*AK39/AK27)</f>
        <v/>
      </c>
      <c r="AL53" s="687">
        <f>(AL49/AL56)-AL48/(2*AL39/AL27)</f>
        <v/>
      </c>
      <c r="AM53" s="687">
        <f>(AM49/AM56)-AM48/(2*AM39/AM27)</f>
        <v/>
      </c>
      <c r="AN53" s="687">
        <f>(AN49/AN56)-AN48/(2*AN39/AN27)</f>
        <v/>
      </c>
      <c r="AO53" s="687">
        <f>(AO49/AO56)-AO48/(2*AO39/AO27)</f>
        <v/>
      </c>
      <c r="AP53" s="687">
        <f>(AP49/AP56)-AP48/(2*AP39/AP27)</f>
        <v/>
      </c>
      <c r="AQ53" s="687">
        <f>(AQ49/AQ56)-AQ48/(2*AQ39/AQ27)</f>
        <v/>
      </c>
    </row>
    <row r="54" ht="12.95" customHeight="1" s="160">
      <c r="B54" s="487" t="n"/>
      <c r="C54" s="201" t="inlineStr">
        <is>
          <t>ft</t>
        </is>
      </c>
      <c r="D54" s="202" t="inlineStr">
        <is>
          <t>[kN/m2]</t>
        </is>
      </c>
      <c r="E54" s="686">
        <f>-0.2*E51</f>
        <v/>
      </c>
      <c r="F54" s="687">
        <f>-0.2*F51</f>
        <v/>
      </c>
      <c r="G54" s="687">
        <f>-0.2*G51</f>
        <v/>
      </c>
      <c r="H54" s="687">
        <f>-0.2*H51</f>
        <v/>
      </c>
      <c r="I54" s="687">
        <f>-0.2*I51</f>
        <v/>
      </c>
      <c r="J54" s="687">
        <f>-0.2*J51</f>
        <v/>
      </c>
      <c r="K54" s="687">
        <f>-0.2*K51</f>
        <v/>
      </c>
      <c r="L54" s="687">
        <f>-0.2*L51</f>
        <v/>
      </c>
      <c r="M54" s="687">
        <f>-0.2*M51</f>
        <v/>
      </c>
      <c r="N54" s="687">
        <f>-0.2*N51</f>
        <v/>
      </c>
      <c r="O54" s="687">
        <f>-0.2*O51</f>
        <v/>
      </c>
      <c r="P54" s="687">
        <f>-0.2*P51</f>
        <v/>
      </c>
      <c r="Q54" s="687">
        <f>-0.2*Q51</f>
        <v/>
      </c>
      <c r="R54" s="687">
        <f>-0.2*R51</f>
        <v/>
      </c>
      <c r="S54" s="687">
        <f>-0.2*S51</f>
        <v/>
      </c>
      <c r="T54" s="687">
        <f>-0.2*T51</f>
        <v/>
      </c>
      <c r="U54" s="687">
        <f>-0.2*U51</f>
        <v/>
      </c>
      <c r="V54" s="687">
        <f>-0.2*V51</f>
        <v/>
      </c>
      <c r="W54" s="687">
        <f>-0.2*W51</f>
        <v/>
      </c>
      <c r="X54" s="687">
        <f>-0.2*X51</f>
        <v/>
      </c>
      <c r="Y54" s="687">
        <f>-0.2*Y51</f>
        <v/>
      </c>
      <c r="Z54" s="687">
        <f>-0.2*Z51</f>
        <v/>
      </c>
      <c r="AA54" s="687">
        <f>-0.2*AA51</f>
        <v/>
      </c>
      <c r="AB54" s="687">
        <f>-0.2*AB51</f>
        <v/>
      </c>
      <c r="AC54" s="687">
        <f>-0.2*AC51</f>
        <v/>
      </c>
      <c r="AD54" s="687">
        <f>-0.2*AD51</f>
        <v/>
      </c>
      <c r="AE54" s="687">
        <f>-0.2*AE51</f>
        <v/>
      </c>
      <c r="AF54" s="687">
        <f>-0.2*AF51</f>
        <v/>
      </c>
      <c r="AG54" s="687">
        <f>-0.2*AG51</f>
        <v/>
      </c>
      <c r="AH54" s="687">
        <f>-0.2*AH51</f>
        <v/>
      </c>
      <c r="AI54" s="687">
        <f>-0.2*AI51</f>
        <v/>
      </c>
      <c r="AJ54" s="687">
        <f>-0.2*AJ51</f>
        <v/>
      </c>
      <c r="AK54" s="687">
        <f>-0.2*AK51</f>
        <v/>
      </c>
      <c r="AL54" s="687">
        <f>-0.2*AL51</f>
        <v/>
      </c>
      <c r="AM54" s="687">
        <f>-0.2*AM51</f>
        <v/>
      </c>
      <c r="AN54" s="687">
        <f>-0.2*AN51</f>
        <v/>
      </c>
      <c r="AO54" s="687">
        <f>-0.2*AO51</f>
        <v/>
      </c>
      <c r="AP54" s="687">
        <f>-0.2*AP51</f>
        <v/>
      </c>
      <c r="AQ54" s="687">
        <f>-0.2*AQ51</f>
        <v/>
      </c>
    </row>
    <row r="55" ht="12.95" customHeight="1" s="160">
      <c r="B55" s="488" t="n"/>
      <c r="C55" s="204" t="inlineStr">
        <is>
          <t>ft&lt;σmin</t>
        </is>
      </c>
      <c r="D55" s="205" t="n"/>
      <c r="E55" s="690">
        <f>IF(E53&gt;E54,"OK","NG")</f>
        <v/>
      </c>
      <c r="F55" s="691">
        <f>IF(F53&gt;F54,"OK","NG")</f>
        <v/>
      </c>
      <c r="G55" s="691">
        <f>IF(G53&gt;G54,"OK","NG")</f>
        <v/>
      </c>
      <c r="H55" s="691">
        <f>IF(H53&gt;H54,"OK","NG")</f>
        <v/>
      </c>
      <c r="I55" s="691">
        <f>IF(I53&gt;I54,"OK","NG")</f>
        <v/>
      </c>
      <c r="J55" s="691">
        <f>IF(J53&gt;J54,"OK","NG")</f>
        <v/>
      </c>
      <c r="K55" s="691">
        <f>IF(K53&gt;K54,"OK","NG")</f>
        <v/>
      </c>
      <c r="L55" s="691">
        <f>IF(L53&gt;L54,"OK","NG")</f>
        <v/>
      </c>
      <c r="M55" s="691">
        <f>IF(M53&gt;M54,"OK","NG")</f>
        <v/>
      </c>
      <c r="N55" s="691">
        <f>IF(N53&gt;N54,"OK","NG")</f>
        <v/>
      </c>
      <c r="O55" s="691">
        <f>IF(O53&gt;O54,"OK","NG")</f>
        <v/>
      </c>
      <c r="P55" s="691">
        <f>IF(P53&gt;P54,"OK","NG")</f>
        <v/>
      </c>
      <c r="Q55" s="691">
        <f>IF(Q53&gt;Q54,"OK","NG")</f>
        <v/>
      </c>
      <c r="R55" s="691">
        <f>IF(R53&gt;R54,"OK","NG")</f>
        <v/>
      </c>
      <c r="S55" s="691">
        <f>IF(S53&gt;S54,"OK","NG")</f>
        <v/>
      </c>
      <c r="T55" s="691">
        <f>IF(T53&gt;T54,"OK","NG")</f>
        <v/>
      </c>
      <c r="U55" s="691">
        <f>IF(U53&gt;U54,"OK","NG")</f>
        <v/>
      </c>
      <c r="V55" s="691">
        <f>IF(V53&gt;V54,"OK","NG")</f>
        <v/>
      </c>
      <c r="W55" s="691">
        <f>IF(W53&gt;W54,"OK","NG")</f>
        <v/>
      </c>
      <c r="X55" s="691">
        <f>IF(X53&gt;X54,"OK","NG")</f>
        <v/>
      </c>
      <c r="Y55" s="691">
        <f>IF(Y53&gt;Y54,"OK","NG")</f>
        <v/>
      </c>
      <c r="Z55" s="691">
        <f>IF(Z53&gt;Z54,"OK","NG")</f>
        <v/>
      </c>
      <c r="AA55" s="691">
        <f>IF(AA53&gt;AA54,"OK","NG")</f>
        <v/>
      </c>
      <c r="AB55" s="691">
        <f>IF(AB53&gt;AB54,"OK","NG")</f>
        <v/>
      </c>
      <c r="AC55" s="691">
        <f>IF(AC53&gt;AC54,"OK","NG")</f>
        <v/>
      </c>
      <c r="AD55" s="691">
        <f>IF(AD53&gt;AD54,"OK","NG")</f>
        <v/>
      </c>
      <c r="AE55" s="691">
        <f>IF(AE53&gt;AE54,"OK","NG")</f>
        <v/>
      </c>
      <c r="AF55" s="691">
        <f>IF(AF53&gt;AF54,"OK","NG")</f>
        <v/>
      </c>
      <c r="AG55" s="691">
        <f>IF(AG53&gt;AG54,"OK","NG")</f>
        <v/>
      </c>
      <c r="AH55" s="691">
        <f>IF(AH53&gt;AH54,"OK","NG")</f>
        <v/>
      </c>
      <c r="AI55" s="691">
        <f>IF(AI53&gt;AI54,"OK","NG")</f>
        <v/>
      </c>
      <c r="AJ55" s="691">
        <f>IF(AJ53&gt;AJ54,"OK","NG")</f>
        <v/>
      </c>
      <c r="AK55" s="691">
        <f>IF(AK53&gt;AK54,"OK","NG")</f>
        <v/>
      </c>
      <c r="AL55" s="691">
        <f>IF(AL53&gt;AL54,"OK","NG")</f>
        <v/>
      </c>
      <c r="AM55" s="691">
        <f>IF(AM53&gt;AM54,"OK","NG")</f>
        <v/>
      </c>
      <c r="AN55" s="691">
        <f>IF(AN53&gt;AN54,"OK","NG")</f>
        <v/>
      </c>
      <c r="AO55" s="691">
        <f>IF(AO53&gt;AO54,"OK","NG")</f>
        <v/>
      </c>
      <c r="AP55" s="691">
        <f>IF(AP53&gt;AP54,"OK","NG")</f>
        <v/>
      </c>
      <c r="AQ55" s="691">
        <f>IF(AQ53&gt;AQ54,"OK","NG")</f>
        <v/>
      </c>
    </row>
    <row r="56" ht="12.95" customHeight="1" s="160">
      <c r="B56" s="498" t="inlineStr">
        <is>
          <t>せん断
応力度の
チェック</t>
        </is>
      </c>
      <c r="C56" s="199" t="inlineStr">
        <is>
          <t>Ap</t>
        </is>
      </c>
      <c r="D56" s="200" t="inlineStr">
        <is>
          <t>[m2]</t>
        </is>
      </c>
      <c r="E56" s="692">
        <f>(E26/2)^2*PI()</f>
        <v/>
      </c>
      <c r="F56" s="693">
        <f>(F26/2)^2*PI()</f>
        <v/>
      </c>
      <c r="G56" s="693">
        <f>(G26/2)^2*PI()</f>
        <v/>
      </c>
      <c r="H56" s="693">
        <f>(H26/2)^2*PI()</f>
        <v/>
      </c>
      <c r="I56" s="693">
        <f>(I26/2)^2*PI()</f>
        <v/>
      </c>
      <c r="J56" s="693">
        <f>(J26/2)^2*PI()</f>
        <v/>
      </c>
      <c r="K56" s="693">
        <f>(K26/2)^2*PI()</f>
        <v/>
      </c>
      <c r="L56" s="693">
        <f>(L26/2)^2*PI()</f>
        <v/>
      </c>
      <c r="M56" s="693">
        <f>(M26/2)^2*PI()</f>
        <v/>
      </c>
      <c r="N56" s="693">
        <f>(N26/2)^2*PI()</f>
        <v/>
      </c>
      <c r="O56" s="693">
        <f>(O26/2)^2*PI()</f>
        <v/>
      </c>
      <c r="P56" s="693">
        <f>(P26/2)^2*PI()</f>
        <v/>
      </c>
      <c r="Q56" s="693">
        <f>(Q26/2)^2*PI()</f>
        <v/>
      </c>
      <c r="R56" s="693">
        <f>(R26/2)^2*PI()</f>
        <v/>
      </c>
      <c r="S56" s="693">
        <f>(S26/2)^2*PI()</f>
        <v/>
      </c>
      <c r="T56" s="693">
        <f>(T26/2)^2*PI()</f>
        <v/>
      </c>
      <c r="U56" s="693">
        <f>(U26/2)^2*PI()</f>
        <v/>
      </c>
      <c r="V56" s="693">
        <f>(V26/2)^2*PI()</f>
        <v/>
      </c>
      <c r="W56" s="693">
        <f>(W26/2)^2*PI()</f>
        <v/>
      </c>
      <c r="X56" s="693">
        <f>(X26/2)^2*PI()</f>
        <v/>
      </c>
      <c r="Y56" s="693">
        <f>(Y26/2)^2*PI()</f>
        <v/>
      </c>
      <c r="Z56" s="693">
        <f>(Z26/2)^2*PI()</f>
        <v/>
      </c>
      <c r="AA56" s="693">
        <f>(AA26/2)^2*PI()</f>
        <v/>
      </c>
      <c r="AB56" s="693">
        <f>(AB26/2)^2*PI()</f>
        <v/>
      </c>
      <c r="AC56" s="693">
        <f>(AC26/2)^2*PI()</f>
        <v/>
      </c>
      <c r="AD56" s="693">
        <f>(AD26/2)^2*PI()</f>
        <v/>
      </c>
      <c r="AE56" s="693">
        <f>(AE26/2)^2*PI()</f>
        <v/>
      </c>
      <c r="AF56" s="693">
        <f>(AF26/2)^2*PI()</f>
        <v/>
      </c>
      <c r="AG56" s="693">
        <f>(AG26/2)^2*PI()</f>
        <v/>
      </c>
      <c r="AH56" s="693">
        <f>(AH26/2)^2*PI()</f>
        <v/>
      </c>
      <c r="AI56" s="693">
        <f>(AI26/2)^2*PI()</f>
        <v/>
      </c>
      <c r="AJ56" s="693">
        <f>(AJ26/2)^2*PI()</f>
        <v/>
      </c>
      <c r="AK56" s="693">
        <f>(AK26/2)^2*PI()</f>
        <v/>
      </c>
      <c r="AL56" s="693">
        <f>(AL26/2)^2*PI()</f>
        <v/>
      </c>
      <c r="AM56" s="693">
        <f>(AM26/2)^2*PI()</f>
        <v/>
      </c>
      <c r="AN56" s="693">
        <f>(AN26/2)^2*PI()</f>
        <v/>
      </c>
      <c r="AO56" s="693">
        <f>(AO26/2)^2*PI()</f>
        <v/>
      </c>
      <c r="AP56" s="693">
        <f>(AP26/2)^2*PI()</f>
        <v/>
      </c>
      <c r="AQ56" s="693">
        <f>(AQ26/2)^2*PI()</f>
        <v/>
      </c>
    </row>
    <row r="57" ht="12.95" customHeight="1" s="160">
      <c r="B57" s="487" t="n"/>
      <c r="C57" s="201" t="inlineStr">
        <is>
          <t>σn</t>
        </is>
      </c>
      <c r="D57" s="202" t="inlineStr">
        <is>
          <t>[kN/m2]</t>
        </is>
      </c>
      <c r="E57" s="686">
        <f>E20/E56</f>
        <v/>
      </c>
      <c r="F57" s="687">
        <f>F20/F56</f>
        <v/>
      </c>
      <c r="G57" s="687">
        <f>G20/G56</f>
        <v/>
      </c>
      <c r="H57" s="687">
        <f>H20/H56</f>
        <v/>
      </c>
      <c r="I57" s="687">
        <f>I20/I56</f>
        <v/>
      </c>
      <c r="J57" s="687">
        <f>J20/J56</f>
        <v/>
      </c>
      <c r="K57" s="687">
        <f>K20/K56</f>
        <v/>
      </c>
      <c r="L57" s="687">
        <f>L20/L56</f>
        <v/>
      </c>
      <c r="M57" s="687">
        <f>M20/M56</f>
        <v/>
      </c>
      <c r="N57" s="687">
        <f>N20/N56</f>
        <v/>
      </c>
      <c r="O57" s="687">
        <f>O20/O56</f>
        <v/>
      </c>
      <c r="P57" s="687">
        <f>P20/P56</f>
        <v/>
      </c>
      <c r="Q57" s="687">
        <f>Q20/Q56</f>
        <v/>
      </c>
      <c r="R57" s="687">
        <f>R20/R56</f>
        <v/>
      </c>
      <c r="S57" s="687">
        <f>S20/S56</f>
        <v/>
      </c>
      <c r="T57" s="687">
        <f>T20/T56</f>
        <v/>
      </c>
      <c r="U57" s="687">
        <f>U20/U56</f>
        <v/>
      </c>
      <c r="V57" s="687">
        <f>V20/V56</f>
        <v/>
      </c>
      <c r="W57" s="687">
        <f>W20/W56</f>
        <v/>
      </c>
      <c r="X57" s="687">
        <f>X20/X56</f>
        <v/>
      </c>
      <c r="Y57" s="687">
        <f>Y20/Y56</f>
        <v/>
      </c>
      <c r="Z57" s="687">
        <f>Z20/Z56</f>
        <v/>
      </c>
      <c r="AA57" s="687">
        <f>AA20/AA56</f>
        <v/>
      </c>
      <c r="AB57" s="687">
        <f>AB20/AB56</f>
        <v/>
      </c>
      <c r="AC57" s="687">
        <f>AC20/AC56</f>
        <v/>
      </c>
      <c r="AD57" s="687">
        <f>AD20/AD56</f>
        <v/>
      </c>
      <c r="AE57" s="687">
        <f>AE20/AE56</f>
        <v/>
      </c>
      <c r="AF57" s="687">
        <f>AF20/AF56</f>
        <v/>
      </c>
      <c r="AG57" s="687">
        <f>AG20/AG56</f>
        <v/>
      </c>
      <c r="AH57" s="687">
        <f>AH20/AH56</f>
        <v/>
      </c>
      <c r="AI57" s="687">
        <f>AI20/AI56</f>
        <v/>
      </c>
      <c r="AJ57" s="687">
        <f>AJ20/AJ56</f>
        <v/>
      </c>
      <c r="AK57" s="687">
        <f>AK20/AK56</f>
        <v/>
      </c>
      <c r="AL57" s="687">
        <f>AL20/AL56</f>
        <v/>
      </c>
      <c r="AM57" s="687">
        <f>AM20/AM56</f>
        <v/>
      </c>
      <c r="AN57" s="687">
        <f>AN20/AN56</f>
        <v/>
      </c>
      <c r="AO57" s="687">
        <f>AO20/AO56</f>
        <v/>
      </c>
      <c r="AP57" s="687">
        <f>AP20/AP56</f>
        <v/>
      </c>
      <c r="AQ57" s="687">
        <f>AQ20/AQ56</f>
        <v/>
      </c>
    </row>
    <row r="58" ht="12.95" customHeight="1" s="160">
      <c r="B58" s="487" t="n"/>
      <c r="C58" s="201" t="inlineStr">
        <is>
          <t>Fr</t>
        </is>
      </c>
      <c r="D58" s="202" t="inlineStr">
        <is>
          <t>[kN/m2]</t>
        </is>
      </c>
      <c r="E58" s="686">
        <f>MIN((0.3*E37+E57*TAN(30*PI()/180)),0.5*E37)</f>
        <v/>
      </c>
      <c r="F58" s="687">
        <f>MIN((0.3*F37+F57*TAN(30*PI()/180)),0.5*F37)</f>
        <v/>
      </c>
      <c r="G58" s="687">
        <f>MIN((0.3*G37+G57*TAN(30*PI()/180)),0.5*G37)</f>
        <v/>
      </c>
      <c r="H58" s="687">
        <f>MIN((0.3*H37+H57*TAN(30*PI()/180)),0.5*H37)</f>
        <v/>
      </c>
      <c r="I58" s="687">
        <f>MIN((0.3*I37+I57*TAN(30*PI()/180)),0.5*I37)</f>
        <v/>
      </c>
      <c r="J58" s="687">
        <f>MIN((0.3*J37+J57*TAN(30*PI()/180)),0.5*J37)</f>
        <v/>
      </c>
      <c r="K58" s="687">
        <f>MIN((0.3*K37+K57*TAN(30*PI()/180)),0.5*K37)</f>
        <v/>
      </c>
      <c r="L58" s="687">
        <f>MIN((0.3*L37+L57*TAN(30*PI()/180)),0.5*L37)</f>
        <v/>
      </c>
      <c r="M58" s="687">
        <f>MIN((0.3*M37+M57*TAN(30*PI()/180)),0.5*M37)</f>
        <v/>
      </c>
      <c r="N58" s="687">
        <f>MIN((0.3*N37+N57*TAN(30*PI()/180)),0.5*N37)</f>
        <v/>
      </c>
      <c r="O58" s="687">
        <f>MIN((0.3*O37+O57*TAN(30*PI()/180)),0.5*O37)</f>
        <v/>
      </c>
      <c r="P58" s="687">
        <f>MIN((0.3*P37+P57*TAN(30*PI()/180)),0.5*P37)</f>
        <v/>
      </c>
      <c r="Q58" s="687">
        <f>MIN((0.3*Q37+Q57*TAN(30*PI()/180)),0.5*Q37)</f>
        <v/>
      </c>
      <c r="R58" s="687">
        <f>MIN((0.3*R37+R57*TAN(30*PI()/180)),0.5*R37)</f>
        <v/>
      </c>
      <c r="S58" s="687">
        <f>MIN((0.3*S37+S57*TAN(30*PI()/180)),0.5*S37)</f>
        <v/>
      </c>
      <c r="T58" s="687">
        <f>MIN((0.3*T37+T57*TAN(30*PI()/180)),0.5*T37)</f>
        <v/>
      </c>
      <c r="U58" s="687">
        <f>MIN((0.3*U37+U57*TAN(30*PI()/180)),0.5*U37)</f>
        <v/>
      </c>
      <c r="V58" s="687">
        <f>MIN((0.3*V37+V57*TAN(30*PI()/180)),0.5*V37)</f>
        <v/>
      </c>
      <c r="W58" s="687">
        <f>MIN((0.3*W37+W57*TAN(30*PI()/180)),0.5*W37)</f>
        <v/>
      </c>
      <c r="X58" s="687">
        <f>MIN((0.3*X37+X57*TAN(30*PI()/180)),0.5*X37)</f>
        <v/>
      </c>
      <c r="Y58" s="687">
        <f>MIN((0.3*Y37+Y57*TAN(30*PI()/180)),0.5*Y37)</f>
        <v/>
      </c>
      <c r="Z58" s="687">
        <f>MIN((0.3*Z37+Z57*TAN(30*PI()/180)),0.5*Z37)</f>
        <v/>
      </c>
      <c r="AA58" s="687">
        <f>MIN((0.3*AA37+AA57*TAN(30*PI()/180)),0.5*AA37)</f>
        <v/>
      </c>
      <c r="AB58" s="687">
        <f>MIN((0.3*AB37+AB57*TAN(30*PI()/180)),0.5*AB37)</f>
        <v/>
      </c>
      <c r="AC58" s="687">
        <f>MIN((0.3*AC37+AC57*TAN(30*PI()/180)),0.5*AC37)</f>
        <v/>
      </c>
      <c r="AD58" s="687">
        <f>MIN((0.3*AD37+AD57*TAN(30*PI()/180)),0.5*AD37)</f>
        <v/>
      </c>
      <c r="AE58" s="687">
        <f>MIN((0.3*AE37+AE57*TAN(30*PI()/180)),0.5*AE37)</f>
        <v/>
      </c>
      <c r="AF58" s="687">
        <f>MIN((0.3*AF37+AF57*TAN(30*PI()/180)),0.5*AF37)</f>
        <v/>
      </c>
      <c r="AG58" s="687">
        <f>MIN((0.3*AG37+AG57*TAN(30*PI()/180)),0.5*AG37)</f>
        <v/>
      </c>
      <c r="AH58" s="687">
        <f>MIN((0.3*AH37+AH57*TAN(30*PI()/180)),0.5*AH37)</f>
        <v/>
      </c>
      <c r="AI58" s="687">
        <f>MIN((0.3*AI37+AI57*TAN(30*PI()/180)),0.5*AI37)</f>
        <v/>
      </c>
      <c r="AJ58" s="687">
        <f>MIN((0.3*AJ37+AJ57*TAN(30*PI()/180)),0.5*AJ37)</f>
        <v/>
      </c>
      <c r="AK58" s="687">
        <f>MIN((0.3*AK37+AK57*TAN(30*PI()/180)),0.5*AK37)</f>
        <v/>
      </c>
      <c r="AL58" s="687">
        <f>MIN((0.3*AL37+AL57*TAN(30*PI()/180)),0.5*AL37)</f>
        <v/>
      </c>
      <c r="AM58" s="687">
        <f>MIN((0.3*AM37+AM57*TAN(30*PI()/180)),0.5*AM37)</f>
        <v/>
      </c>
      <c r="AN58" s="687">
        <f>MIN((0.3*AN37+AN57*TAN(30*PI()/180)),0.5*AN37)</f>
        <v/>
      </c>
      <c r="AO58" s="687">
        <f>MIN((0.3*AO37+AO57*TAN(30*PI()/180)),0.5*AO37)</f>
        <v/>
      </c>
      <c r="AP58" s="687">
        <f>MIN((0.3*AP37+AP57*TAN(30*PI()/180)),0.5*AP37)</f>
        <v/>
      </c>
      <c r="AQ58" s="687">
        <f>MIN((0.3*AQ37+AQ57*TAN(30*PI()/180)),0.5*AQ37)</f>
        <v/>
      </c>
    </row>
    <row r="59" ht="12.95" customHeight="1" s="160">
      <c r="B59" s="487" t="n"/>
      <c r="C59" s="201" t="inlineStr">
        <is>
          <t>fr</t>
        </is>
      </c>
      <c r="D59" s="202" t="inlineStr">
        <is>
          <t>[kN/m2]</t>
        </is>
      </c>
      <c r="E59" s="686">
        <f>2/3*E58</f>
        <v/>
      </c>
      <c r="F59" s="687">
        <f>2/3*F58</f>
        <v/>
      </c>
      <c r="G59" s="687">
        <f>2/3*G58</f>
        <v/>
      </c>
      <c r="H59" s="687">
        <f>2/3*H58</f>
        <v/>
      </c>
      <c r="I59" s="687">
        <f>2/3*I58</f>
        <v/>
      </c>
      <c r="J59" s="687">
        <f>2/3*J58</f>
        <v/>
      </c>
      <c r="K59" s="687">
        <f>2/3*K58</f>
        <v/>
      </c>
      <c r="L59" s="687">
        <f>2/3*L58</f>
        <v/>
      </c>
      <c r="M59" s="687">
        <f>2/3*M58</f>
        <v/>
      </c>
      <c r="N59" s="687">
        <f>2/3*N58</f>
        <v/>
      </c>
      <c r="O59" s="687">
        <f>2/3*O58</f>
        <v/>
      </c>
      <c r="P59" s="687">
        <f>2/3*P58</f>
        <v/>
      </c>
      <c r="Q59" s="687">
        <f>2/3*Q58</f>
        <v/>
      </c>
      <c r="R59" s="687">
        <f>2/3*R58</f>
        <v/>
      </c>
      <c r="S59" s="687">
        <f>2/3*S58</f>
        <v/>
      </c>
      <c r="T59" s="687">
        <f>2/3*T58</f>
        <v/>
      </c>
      <c r="U59" s="687">
        <f>2/3*U58</f>
        <v/>
      </c>
      <c r="V59" s="687">
        <f>2/3*V58</f>
        <v/>
      </c>
      <c r="W59" s="687">
        <f>2/3*W58</f>
        <v/>
      </c>
      <c r="X59" s="687">
        <f>2/3*X58</f>
        <v/>
      </c>
      <c r="Y59" s="687">
        <f>2/3*Y58</f>
        <v/>
      </c>
      <c r="Z59" s="687">
        <f>2/3*Z58</f>
        <v/>
      </c>
      <c r="AA59" s="687">
        <f>2/3*AA58</f>
        <v/>
      </c>
      <c r="AB59" s="687">
        <f>2/3*AB58</f>
        <v/>
      </c>
      <c r="AC59" s="687">
        <f>2/3*AC58</f>
        <v/>
      </c>
      <c r="AD59" s="687">
        <f>2/3*AD58</f>
        <v/>
      </c>
      <c r="AE59" s="687">
        <f>2/3*AE58</f>
        <v/>
      </c>
      <c r="AF59" s="687">
        <f>2/3*AF58</f>
        <v/>
      </c>
      <c r="AG59" s="687">
        <f>2/3*AG58</f>
        <v/>
      </c>
      <c r="AH59" s="687">
        <f>2/3*AH58</f>
        <v/>
      </c>
      <c r="AI59" s="687">
        <f>2/3*AI58</f>
        <v/>
      </c>
      <c r="AJ59" s="687">
        <f>2/3*AJ58</f>
        <v/>
      </c>
      <c r="AK59" s="687">
        <f>2/3*AK58</f>
        <v/>
      </c>
      <c r="AL59" s="687">
        <f>2/3*AL58</f>
        <v/>
      </c>
      <c r="AM59" s="687">
        <f>2/3*AM58</f>
        <v/>
      </c>
      <c r="AN59" s="687">
        <f>2/3*AN58</f>
        <v/>
      </c>
      <c r="AO59" s="687">
        <f>2/3*AO58</f>
        <v/>
      </c>
      <c r="AP59" s="687">
        <f>2/3*AP58</f>
        <v/>
      </c>
      <c r="AQ59" s="687">
        <f>2/3*AQ58</f>
        <v/>
      </c>
    </row>
    <row r="60" ht="12.95" customHeight="1" s="160">
      <c r="B60" s="487" t="n"/>
      <c r="C60" s="201" t="inlineStr">
        <is>
          <t>τmax</t>
        </is>
      </c>
      <c r="D60" s="202" t="inlineStr">
        <is>
          <t>[kN/m2]</t>
        </is>
      </c>
      <c r="E60" s="686">
        <f>4/3*(E20/E56)</f>
        <v/>
      </c>
      <c r="F60" s="687">
        <f>4/3*(F20/F56)</f>
        <v/>
      </c>
      <c r="G60" s="687">
        <f>4/3*(G20/G56)</f>
        <v/>
      </c>
      <c r="H60" s="687">
        <f>4/3*(H20/H56)</f>
        <v/>
      </c>
      <c r="I60" s="687">
        <f>4/3*(I20/I56)</f>
        <v/>
      </c>
      <c r="J60" s="687">
        <f>4/3*(J20/J56)</f>
        <v/>
      </c>
      <c r="K60" s="687">
        <f>4/3*(K20/K56)</f>
        <v/>
      </c>
      <c r="L60" s="687">
        <f>4/3*(L20/L56)</f>
        <v/>
      </c>
      <c r="M60" s="687">
        <f>4/3*(M20/M56)</f>
        <v/>
      </c>
      <c r="N60" s="687">
        <f>4/3*(N20/N56)</f>
        <v/>
      </c>
      <c r="O60" s="687">
        <f>4/3*(O20/O56)</f>
        <v/>
      </c>
      <c r="P60" s="687">
        <f>4/3*(P20/P56)</f>
        <v/>
      </c>
      <c r="Q60" s="687">
        <f>4/3*(Q20/Q56)</f>
        <v/>
      </c>
      <c r="R60" s="687">
        <f>4/3*(R20/R56)</f>
        <v/>
      </c>
      <c r="S60" s="687">
        <f>4/3*(S20/S56)</f>
        <v/>
      </c>
      <c r="T60" s="687">
        <f>4/3*(T20/T56)</f>
        <v/>
      </c>
      <c r="U60" s="687">
        <f>4/3*(U20/U56)</f>
        <v/>
      </c>
      <c r="V60" s="687">
        <f>4/3*(V20/V56)</f>
        <v/>
      </c>
      <c r="W60" s="687">
        <f>4/3*(W20/W56)</f>
        <v/>
      </c>
      <c r="X60" s="687">
        <f>4/3*(X20/X56)</f>
        <v/>
      </c>
      <c r="Y60" s="687">
        <f>4/3*(Y20/Y56)</f>
        <v/>
      </c>
      <c r="Z60" s="687">
        <f>4/3*(Z20/Z56)</f>
        <v/>
      </c>
      <c r="AA60" s="687">
        <f>4/3*(AA20/AA56)</f>
        <v/>
      </c>
      <c r="AB60" s="687">
        <f>4/3*(AB20/AB56)</f>
        <v/>
      </c>
      <c r="AC60" s="687">
        <f>4/3*(AC20/AC56)</f>
        <v/>
      </c>
      <c r="AD60" s="687">
        <f>4/3*(AD20/AD56)</f>
        <v/>
      </c>
      <c r="AE60" s="687">
        <f>4/3*(AE20/AE56)</f>
        <v/>
      </c>
      <c r="AF60" s="687">
        <f>4/3*(AF20/AF56)</f>
        <v/>
      </c>
      <c r="AG60" s="687">
        <f>4/3*(AG20/AG56)</f>
        <v/>
      </c>
      <c r="AH60" s="687">
        <f>4/3*(AH20/AH56)</f>
        <v/>
      </c>
      <c r="AI60" s="687">
        <f>4/3*(AI20/AI56)</f>
        <v/>
      </c>
      <c r="AJ60" s="687">
        <f>4/3*(AJ20/AJ56)</f>
        <v/>
      </c>
      <c r="AK60" s="687">
        <f>4/3*(AK20/AK56)</f>
        <v/>
      </c>
      <c r="AL60" s="687">
        <f>4/3*(AL20/AL56)</f>
        <v/>
      </c>
      <c r="AM60" s="687">
        <f>4/3*(AM20/AM56)</f>
        <v/>
      </c>
      <c r="AN60" s="687">
        <f>4/3*(AN20/AN56)</f>
        <v/>
      </c>
      <c r="AO60" s="687">
        <f>4/3*(AO20/AO56)</f>
        <v/>
      </c>
      <c r="AP60" s="687">
        <f>4/3*(AP20/AP56)</f>
        <v/>
      </c>
      <c r="AQ60" s="687">
        <f>4/3*(AQ20/AQ56)</f>
        <v/>
      </c>
    </row>
    <row r="61" ht="12.95" customHeight="1" s="160">
      <c r="B61" s="488" t="n"/>
      <c r="C61" s="204" t="inlineStr">
        <is>
          <t>fr&gt;τmax</t>
        </is>
      </c>
      <c r="D61" s="205" t="n"/>
      <c r="E61" s="690">
        <f>IF(E59&gt;E60,"OK","NG")</f>
        <v/>
      </c>
      <c r="F61" s="691">
        <f>IF(F59&gt;F60,"OK","NG")</f>
        <v/>
      </c>
      <c r="G61" s="691">
        <f>IF(G59&gt;G60,"OK","NG")</f>
        <v/>
      </c>
      <c r="H61" s="691">
        <f>IF(H59&gt;H60,"OK","NG")</f>
        <v/>
      </c>
      <c r="I61" s="691">
        <f>IF(I59&gt;I60,"OK","NG")</f>
        <v/>
      </c>
      <c r="J61" s="691">
        <f>IF(J59&gt;J60,"OK","NG")</f>
        <v/>
      </c>
      <c r="K61" s="691">
        <f>IF(K59&gt;K60,"OK","NG")</f>
        <v/>
      </c>
      <c r="L61" s="691">
        <f>IF(L59&gt;L60,"OK","NG")</f>
        <v/>
      </c>
      <c r="M61" s="691">
        <f>IF(M59&gt;M60,"OK","NG")</f>
        <v/>
      </c>
      <c r="N61" s="691">
        <f>IF(N59&gt;N60,"OK","NG")</f>
        <v/>
      </c>
      <c r="O61" s="691">
        <f>IF(O59&gt;O60,"OK","NG")</f>
        <v/>
      </c>
      <c r="P61" s="691">
        <f>IF(P59&gt;P60,"OK","NG")</f>
        <v/>
      </c>
      <c r="Q61" s="691">
        <f>IF(Q59&gt;Q60,"OK","NG")</f>
        <v/>
      </c>
      <c r="R61" s="691">
        <f>IF(R59&gt;R60,"OK","NG")</f>
        <v/>
      </c>
      <c r="S61" s="691">
        <f>IF(S59&gt;S60,"OK","NG")</f>
        <v/>
      </c>
      <c r="T61" s="691">
        <f>IF(T59&gt;T60,"OK","NG")</f>
        <v/>
      </c>
      <c r="U61" s="691">
        <f>IF(U59&gt;U60,"OK","NG")</f>
        <v/>
      </c>
      <c r="V61" s="691">
        <f>IF(V59&gt;V60,"OK","NG")</f>
        <v/>
      </c>
      <c r="W61" s="691">
        <f>IF(W59&gt;W60,"OK","NG")</f>
        <v/>
      </c>
      <c r="X61" s="691">
        <f>IF(X59&gt;X60,"OK","NG")</f>
        <v/>
      </c>
      <c r="Y61" s="691">
        <f>IF(Y59&gt;Y60,"OK","NG")</f>
        <v/>
      </c>
      <c r="Z61" s="691">
        <f>IF(Z59&gt;Z60,"OK","NG")</f>
        <v/>
      </c>
      <c r="AA61" s="691">
        <f>IF(AA59&gt;AA60,"OK","NG")</f>
        <v/>
      </c>
      <c r="AB61" s="691">
        <f>IF(AB59&gt;AB60,"OK","NG")</f>
        <v/>
      </c>
      <c r="AC61" s="691">
        <f>IF(AC59&gt;AC60,"OK","NG")</f>
        <v/>
      </c>
      <c r="AD61" s="691">
        <f>IF(AD59&gt;AD60,"OK","NG")</f>
        <v/>
      </c>
      <c r="AE61" s="691">
        <f>IF(AE59&gt;AE60,"OK","NG")</f>
        <v/>
      </c>
      <c r="AF61" s="691">
        <f>IF(AF59&gt;AF60,"OK","NG")</f>
        <v/>
      </c>
      <c r="AG61" s="691">
        <f>IF(AG59&gt;AG60,"OK","NG")</f>
        <v/>
      </c>
      <c r="AH61" s="691">
        <f>IF(AH59&gt;AH60,"OK","NG")</f>
        <v/>
      </c>
      <c r="AI61" s="691">
        <f>IF(AI59&gt;AI60,"OK","NG")</f>
        <v/>
      </c>
      <c r="AJ61" s="691">
        <f>IF(AJ59&gt;AJ60,"OK","NG")</f>
        <v/>
      </c>
      <c r="AK61" s="691">
        <f>IF(AK59&gt;AK60,"OK","NG")</f>
        <v/>
      </c>
      <c r="AL61" s="691">
        <f>IF(AL59&gt;AL60,"OK","NG")</f>
        <v/>
      </c>
      <c r="AM61" s="691">
        <f>IF(AM59&gt;AM60,"OK","NG")</f>
        <v/>
      </c>
      <c r="AN61" s="691">
        <f>IF(AN59&gt;AN60,"OK","NG")</f>
        <v/>
      </c>
      <c r="AO61" s="691">
        <f>IF(AO59&gt;AO60,"OK","NG")</f>
        <v/>
      </c>
      <c r="AP61" s="691">
        <f>IF(AP59&gt;AP60,"OK","NG")</f>
        <v/>
      </c>
      <c r="AQ61" s="691">
        <f>IF(AQ59&gt;AQ60,"OK","NG")</f>
        <v/>
      </c>
    </row>
    <row r="62" ht="12" customHeight="1" s="160"/>
    <row r="63" ht="12" customHeight="1" s="160"/>
    <row r="64" ht="12" customHeight="1" s="160"/>
    <row r="65" ht="12" customHeight="1" s="160"/>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7" right="0.7" top="0.75" bottom="0.75" header="0.3" footer="0.3"/>
  <pageSetup orientation="portrait" paperSize="9" fitToWidth="2" blackAndWhite="1"/>
</worksheet>
</file>

<file path=xl/worksheets/sheet8.xml><?xml version="1.0" encoding="utf-8"?>
<worksheet xmlns="http://schemas.openxmlformats.org/spreadsheetml/2006/main">
  <sheetPr>
    <outlinePr summaryBelow="1" summaryRight="1"/>
    <pageSetUpPr/>
  </sheetPr>
  <dimension ref="A1:AP74"/>
  <sheetViews>
    <sheetView view="pageBreakPreview" topLeftCell="I1" zoomScale="75" zoomScaleNormal="85" zoomScaleSheetLayoutView="75" workbookViewId="0">
      <selection activeCell="Q10" sqref="Q10"/>
    </sheetView>
  </sheetViews>
  <sheetFormatPr baseColWidth="8" defaultRowHeight="15"/>
  <cols>
    <col width="9" customWidth="1" style="39" min="1" max="1"/>
    <col width="6.375" customWidth="1" style="39" min="2" max="2"/>
    <col width="13.875" customWidth="1" style="39" min="3" max="3"/>
    <col width="9" customWidth="1" style="39" min="4" max="6"/>
    <col width="3.75" customWidth="1" style="39" min="7" max="7"/>
    <col width="9" customWidth="1" style="39" min="8" max="10"/>
    <col width="10" customWidth="1" style="39" min="11" max="11"/>
    <col width="10.375" customWidth="1" style="39" min="12" max="13"/>
    <col width="11.75" customWidth="1" style="39" min="14" max="17"/>
    <col width="2.625" customWidth="1" style="39" min="18" max="18"/>
    <col width="11.75" customWidth="1" style="39" min="19" max="22"/>
    <col width="2.625" customWidth="1" style="39" min="23" max="23"/>
    <col width="11.75" customWidth="1" style="39" min="24" max="27"/>
    <col width="2.625" customWidth="1" style="39" min="28" max="28"/>
    <col width="11.75" customWidth="1" style="39" min="29" max="32"/>
    <col width="2.625" customWidth="1" style="39" min="33" max="33"/>
    <col width="11.75" customWidth="1" style="39" min="34" max="43"/>
    <col width="3.875" customWidth="1" style="39" min="44" max="49"/>
    <col width="9" customWidth="1" style="39" min="50" max="61"/>
    <col width="9" customWidth="1" style="39" min="62" max="16384"/>
  </cols>
  <sheetData>
    <row r="1">
      <c r="A1" s="27" t="inlineStr">
        <is>
          <t>２）改良地盤の水平支持力の検討</t>
        </is>
      </c>
      <c r="K1" s="39" t="inlineStr">
        <is>
          <t>(8) 改良地盤の水平支持力の検討結果</t>
        </is>
      </c>
      <c r="O1" s="39" t="inlineStr">
        <is>
          <t>X方向</t>
        </is>
      </c>
    </row>
    <row r="3">
      <c r="A3" s="39" t="inlineStr">
        <is>
          <t>(1)  1本の改良体に作用する水平荷重Qp</t>
        </is>
      </c>
      <c r="K3" s="490" t="inlineStr">
        <is>
          <t>基礎符号</t>
        </is>
      </c>
      <c r="L3" s="491" t="n"/>
      <c r="M3" s="159" t="n"/>
      <c r="N3" s="111" t="inlineStr">
        <is>
          <t>F4</t>
        </is>
      </c>
      <c r="O3" s="107">
        <f>鉛直!P6</f>
        <v/>
      </c>
      <c r="P3" s="107" t="inlineStr">
        <is>
          <t>F2</t>
        </is>
      </c>
      <c r="Q3" s="107" t="inlineStr">
        <is>
          <t>F4</t>
        </is>
      </c>
      <c r="R3" s="107" t="n"/>
      <c r="S3" s="107" t="inlineStr">
        <is>
          <t>F5</t>
        </is>
      </c>
      <c r="T3" s="107" t="inlineStr">
        <is>
          <t>F5</t>
        </is>
      </c>
      <c r="U3" s="107" t="inlineStr">
        <is>
          <t>F5</t>
        </is>
      </c>
      <c r="V3" s="107" t="inlineStr">
        <is>
          <t>F5</t>
        </is>
      </c>
      <c r="W3" s="107" t="n"/>
      <c r="X3" s="107" t="inlineStr">
        <is>
          <t>F2</t>
        </is>
      </c>
      <c r="Y3" s="107" t="inlineStr">
        <is>
          <t>F1</t>
        </is>
      </c>
      <c r="Z3" s="107" t="inlineStr">
        <is>
          <t>F1</t>
        </is>
      </c>
      <c r="AA3" s="107" t="inlineStr">
        <is>
          <t>F2</t>
        </is>
      </c>
      <c r="AB3" s="107" t="n"/>
      <c r="AC3" s="107" t="inlineStr">
        <is>
          <t>F5</t>
        </is>
      </c>
      <c r="AD3" s="107" t="inlineStr">
        <is>
          <t>F5</t>
        </is>
      </c>
      <c r="AE3" s="107" t="inlineStr">
        <is>
          <t>F5</t>
        </is>
      </c>
      <c r="AF3" s="107" t="inlineStr">
        <is>
          <t>F5</t>
        </is>
      </c>
      <c r="AG3" s="107" t="n"/>
      <c r="AH3" s="107" t="inlineStr">
        <is>
          <t>F4</t>
        </is>
      </c>
      <c r="AI3" s="107" t="inlineStr">
        <is>
          <t>F3</t>
        </is>
      </c>
      <c r="AJ3" s="107" t="inlineStr">
        <is>
          <t>F3</t>
        </is>
      </c>
      <c r="AK3" s="108" t="inlineStr">
        <is>
          <t>F4</t>
        </is>
      </c>
      <c r="AL3" s="139" t="n"/>
      <c r="AM3" s="140" t="n"/>
      <c r="AN3" s="140" t="n"/>
      <c r="AO3" s="140" t="n"/>
      <c r="AP3" s="141" t="n"/>
    </row>
    <row r="4">
      <c r="B4" s="39" t="inlineStr">
        <is>
          <t>Qp = {(NL+NE) ・地震時変動率[上部] +地震時変動率[基礎] ・Wf } /n</t>
        </is>
      </c>
      <c r="J4" s="29" t="inlineStr">
        <is>
          <t>(kN)</t>
        </is>
      </c>
      <c r="K4" s="489" t="inlineStr">
        <is>
          <t>位置</t>
        </is>
      </c>
      <c r="L4" s="479" t="n"/>
      <c r="M4" s="158" t="n"/>
      <c r="N4" s="112" t="inlineStr">
        <is>
          <t>1-A</t>
        </is>
      </c>
      <c r="O4" s="109" t="inlineStr">
        <is>
          <t>2-A</t>
        </is>
      </c>
      <c r="P4" s="109" t="inlineStr">
        <is>
          <t>3-A</t>
        </is>
      </c>
      <c r="Q4" s="109" t="inlineStr">
        <is>
          <t>4-A</t>
        </is>
      </c>
      <c r="R4" s="109" t="n"/>
      <c r="S4" s="109" t="inlineStr">
        <is>
          <t>1-A+5250</t>
        </is>
      </c>
      <c r="T4" s="109" t="inlineStr">
        <is>
          <t>2-A+5250</t>
        </is>
      </c>
      <c r="U4" s="109" t="inlineStr">
        <is>
          <t>3-A+5250</t>
        </is>
      </c>
      <c r="V4" s="109" t="inlineStr">
        <is>
          <t>4-A+5250</t>
        </is>
      </c>
      <c r="W4" s="109" t="n"/>
      <c r="X4" s="109" t="inlineStr">
        <is>
          <t>1-B</t>
        </is>
      </c>
      <c r="Y4" s="109" t="inlineStr">
        <is>
          <t>2-B</t>
        </is>
      </c>
      <c r="Z4" s="109" t="inlineStr">
        <is>
          <t>3-B</t>
        </is>
      </c>
      <c r="AA4" s="109" t="inlineStr">
        <is>
          <t>4-B</t>
        </is>
      </c>
      <c r="AB4" s="109" t="n"/>
      <c r="AC4" s="109" t="inlineStr">
        <is>
          <t>1-B+5250</t>
        </is>
      </c>
      <c r="AD4" s="109" t="inlineStr">
        <is>
          <t>2-B+5250</t>
        </is>
      </c>
      <c r="AE4" s="109" t="inlineStr">
        <is>
          <t>3-B+5250</t>
        </is>
      </c>
      <c r="AF4" s="109" t="inlineStr">
        <is>
          <t>4-B+5250</t>
        </is>
      </c>
      <c r="AG4" s="109" t="n"/>
      <c r="AH4" s="109" t="inlineStr">
        <is>
          <t>1-C</t>
        </is>
      </c>
      <c r="AI4" s="109" t="inlineStr">
        <is>
          <t>2-C</t>
        </is>
      </c>
      <c r="AJ4" s="109" t="inlineStr">
        <is>
          <t>3-C</t>
        </is>
      </c>
      <c r="AK4" s="110" t="inlineStr">
        <is>
          <t>4-C</t>
        </is>
      </c>
      <c r="AL4" s="142" t="n"/>
      <c r="AM4" s="143" t="n"/>
      <c r="AN4" s="143" t="n"/>
      <c r="AO4" s="143" t="n"/>
      <c r="AP4" s="144" t="n"/>
    </row>
    <row r="5">
      <c r="J5" s="29" t="n"/>
      <c r="K5" s="129" t="inlineStr">
        <is>
          <t>Q</t>
        </is>
      </c>
      <c r="L5" s="130" t="n">
        <v>448.3</v>
      </c>
      <c r="M5" s="124" t="inlineStr">
        <is>
          <t>kN</t>
        </is>
      </c>
      <c r="N5" s="131" t="n"/>
      <c r="O5" s="132" t="n"/>
      <c r="P5" s="132" t="n"/>
      <c r="Q5" s="132" t="n"/>
      <c r="R5" s="132" t="n"/>
      <c r="S5" s="132" t="n"/>
      <c r="T5" s="132" t="n"/>
      <c r="U5" s="132" t="n"/>
      <c r="V5" s="132" t="n"/>
      <c r="W5" s="132" t="n"/>
      <c r="X5" s="132" t="n"/>
      <c r="Y5" s="132" t="n"/>
      <c r="Z5" s="132" t="n"/>
      <c r="AA5" s="132" t="n"/>
      <c r="AB5" s="132" t="n"/>
      <c r="AC5" s="132" t="n"/>
      <c r="AD5" s="132" t="n"/>
      <c r="AE5" s="132" t="n"/>
      <c r="AF5" s="132" t="n"/>
      <c r="AG5" s="132" t="n"/>
      <c r="AH5" s="132" t="n"/>
      <c r="AI5" s="132" t="n"/>
      <c r="AJ5" s="132" t="n"/>
      <c r="AK5" s="136" t="n"/>
      <c r="AL5" s="145" t="n"/>
      <c r="AM5" s="120" t="n"/>
      <c r="AN5" s="120" t="n"/>
      <c r="AO5" s="120" t="n"/>
      <c r="AP5" s="146" t="n"/>
    </row>
    <row r="6">
      <c r="J6" s="29" t="n"/>
      <c r="K6" s="115" t="inlineStr">
        <is>
          <t>W1（基礎）</t>
        </is>
      </c>
      <c r="L6" s="694" t="n">
        <v>1376.5</v>
      </c>
      <c r="M6" s="125" t="inlineStr">
        <is>
          <t>kN</t>
        </is>
      </c>
      <c r="N6" s="116" t="n"/>
      <c r="O6" s="117" t="n"/>
      <c r="P6" s="117" t="n"/>
      <c r="Q6" s="117" t="n"/>
      <c r="R6" s="117" t="n"/>
      <c r="S6" s="117" t="n"/>
      <c r="T6" s="117" t="n"/>
      <c r="U6" s="117" t="n"/>
      <c r="V6" s="117" t="n"/>
      <c r="W6" s="117" t="n"/>
      <c r="X6" s="117" t="n"/>
      <c r="Y6" s="117" t="n"/>
      <c r="Z6" s="117" t="n"/>
      <c r="AA6" s="117" t="n"/>
      <c r="AB6" s="117" t="n"/>
      <c r="AC6" s="117" t="n"/>
      <c r="AD6" s="117" t="n"/>
      <c r="AE6" s="117" t="n"/>
      <c r="AF6" s="117" t="n"/>
      <c r="AG6" s="117" t="n"/>
      <c r="AH6" s="117" t="n"/>
      <c r="AI6" s="117" t="n"/>
      <c r="AJ6" s="117" t="n"/>
      <c r="AK6" s="137" t="n"/>
      <c r="AL6" s="145" t="n"/>
      <c r="AM6" s="120" t="n"/>
      <c r="AN6" s="120" t="n"/>
      <c r="AO6" s="120" t="n"/>
      <c r="AP6" s="146" t="n"/>
    </row>
    <row r="7">
      <c r="J7" s="29" t="n"/>
      <c r="K7" s="115" t="inlineStr">
        <is>
          <t>Q1=0.16W1</t>
        </is>
      </c>
      <c r="L7" s="694">
        <f>+L6*0.16</f>
        <v/>
      </c>
      <c r="M7" s="125" t="inlineStr">
        <is>
          <t>kN</t>
        </is>
      </c>
      <c r="N7" s="116" t="n"/>
      <c r="O7" s="117" t="n"/>
      <c r="P7" s="117" t="n"/>
      <c r="Q7" s="117" t="n"/>
      <c r="R7" s="117" t="n"/>
      <c r="S7" s="117" t="n"/>
      <c r="T7" s="117" t="n"/>
      <c r="U7" s="117" t="n"/>
      <c r="V7" s="117" t="n"/>
      <c r="W7" s="117" t="n"/>
      <c r="X7" s="117" t="n"/>
      <c r="Y7" s="117" t="n"/>
      <c r="Z7" s="117" t="n"/>
      <c r="AA7" s="117" t="n"/>
      <c r="AB7" s="117" t="n"/>
      <c r="AC7" s="117" t="n"/>
      <c r="AD7" s="117" t="n"/>
      <c r="AE7" s="117" t="n"/>
      <c r="AF7" s="117" t="n"/>
      <c r="AG7" s="117" t="n"/>
      <c r="AH7" s="117" t="n"/>
      <c r="AI7" s="117" t="n"/>
      <c r="AJ7" s="117" t="n"/>
      <c r="AK7" s="137" t="n"/>
      <c r="AL7" s="145" t="n"/>
      <c r="AM7" s="120" t="n"/>
      <c r="AN7" s="120" t="n"/>
      <c r="AO7" s="120" t="n"/>
      <c r="AP7" s="146" t="n"/>
    </row>
    <row r="8">
      <c r="J8" s="29" t="n"/>
      <c r="K8" s="115" t="inlineStr">
        <is>
          <t>ΣQp=Q+Q1</t>
        </is>
      </c>
      <c r="L8" s="694">
        <f>+L7+L5</f>
        <v/>
      </c>
      <c r="M8" s="125" t="inlineStr">
        <is>
          <t>kN</t>
        </is>
      </c>
      <c r="N8" s="116" t="n"/>
      <c r="O8" s="117" t="n"/>
      <c r="P8" s="117" t="n"/>
      <c r="Q8" s="117" t="n"/>
      <c r="R8" s="117" t="n"/>
      <c r="S8" s="117" t="n"/>
      <c r="T8" s="117" t="n"/>
      <c r="U8" s="117" t="n"/>
      <c r="V8" s="117" t="n"/>
      <c r="W8" s="117" t="n"/>
      <c r="X8" s="117" t="n"/>
      <c r="Y8" s="117" t="n"/>
      <c r="Z8" s="117" t="n"/>
      <c r="AA8" s="117" t="n"/>
      <c r="AB8" s="117" t="n"/>
      <c r="AC8" s="117" t="n"/>
      <c r="AD8" s="117" t="n"/>
      <c r="AE8" s="117" t="n"/>
      <c r="AF8" s="117" t="n"/>
      <c r="AG8" s="117" t="n"/>
      <c r="AH8" s="117" t="n"/>
      <c r="AI8" s="117" t="n"/>
      <c r="AJ8" s="117" t="n"/>
      <c r="AK8" s="137" t="n"/>
      <c r="AL8" s="145" t="n"/>
      <c r="AM8" s="120" t="n"/>
      <c r="AN8" s="120" t="n"/>
      <c r="AO8" s="120" t="n"/>
      <c r="AP8" s="146" t="n"/>
    </row>
    <row r="9">
      <c r="J9" s="29" t="n"/>
      <c r="K9" s="133" t="inlineStr">
        <is>
          <t>ΣNs</t>
        </is>
      </c>
      <c r="L9" s="695">
        <f>+AL13</f>
        <v/>
      </c>
      <c r="M9" s="126" t="inlineStr">
        <is>
          <t>kN</t>
        </is>
      </c>
      <c r="N9" s="134" t="n"/>
      <c r="O9" s="135" t="n"/>
      <c r="P9" s="135" t="n"/>
      <c r="Q9" s="135" t="n"/>
      <c r="R9" s="135" t="n"/>
      <c r="S9" s="135" t="n"/>
      <c r="T9" s="135" t="n"/>
      <c r="U9" s="135" t="n"/>
      <c r="V9" s="135" t="n"/>
      <c r="W9" s="135" t="n"/>
      <c r="X9" s="135" t="n"/>
      <c r="Y9" s="135" t="n"/>
      <c r="Z9" s="135" t="n"/>
      <c r="AA9" s="135" t="n"/>
      <c r="AB9" s="135" t="n"/>
      <c r="AC9" s="135" t="n"/>
      <c r="AD9" s="135" t="n"/>
      <c r="AE9" s="135" t="n"/>
      <c r="AF9" s="135" t="n"/>
      <c r="AG9" s="135" t="n"/>
      <c r="AH9" s="135" t="n"/>
      <c r="AI9" s="135" t="n"/>
      <c r="AJ9" s="135" t="n"/>
      <c r="AK9" s="138" t="n"/>
      <c r="AL9" s="145" t="n"/>
      <c r="AM9" s="120" t="n"/>
      <c r="AN9" s="120" t="n"/>
      <c r="AO9" s="120" t="n"/>
      <c r="AP9" s="146" t="n"/>
    </row>
    <row r="10">
      <c r="K10" s="503" t="inlineStr">
        <is>
          <t>改良体に作用する
水平荷重</t>
        </is>
      </c>
      <c r="L10" s="127" t="inlineStr">
        <is>
          <t>B</t>
        </is>
      </c>
      <c r="M10" s="128" t="inlineStr">
        <is>
          <t>[m]</t>
        </is>
      </c>
      <c r="N10" s="696" t="n">
        <v>1</v>
      </c>
      <c r="O10" s="565" t="n">
        <v>2</v>
      </c>
      <c r="P10" s="565" t="n">
        <v>2</v>
      </c>
      <c r="Q10" s="565" t="n">
        <v>1</v>
      </c>
      <c r="R10" s="565" t="n"/>
      <c r="S10" s="565" t="n">
        <v>1</v>
      </c>
      <c r="T10" s="565" t="n">
        <v>1</v>
      </c>
      <c r="U10" s="565" t="n">
        <v>1</v>
      </c>
      <c r="V10" s="565" t="n">
        <v>1</v>
      </c>
      <c r="W10" s="140" t="n"/>
      <c r="X10" s="140" t="n">
        <v>2</v>
      </c>
      <c r="Y10" s="140" t="n">
        <v>2</v>
      </c>
      <c r="Z10" s="140" t="n">
        <v>2</v>
      </c>
      <c r="AA10" s="140" t="n">
        <v>2</v>
      </c>
      <c r="AB10" s="140" t="n"/>
      <c r="AC10" s="140" t="n">
        <v>1</v>
      </c>
      <c r="AD10" s="120" t="n">
        <v>1</v>
      </c>
      <c r="AE10" s="120" t="n">
        <v>1</v>
      </c>
      <c r="AF10" s="120" t="n">
        <v>1</v>
      </c>
      <c r="AG10" s="120" t="n"/>
      <c r="AH10" s="120" t="n">
        <v>1</v>
      </c>
      <c r="AI10" s="120" t="n">
        <v>1</v>
      </c>
      <c r="AJ10" s="120" t="n">
        <v>1</v>
      </c>
      <c r="AK10" s="121" t="n">
        <v>1</v>
      </c>
      <c r="AL10" s="147" t="n"/>
      <c r="AM10" s="148" t="n"/>
      <c r="AN10" s="148" t="n"/>
      <c r="AO10" s="148" t="n"/>
      <c r="AP10" s="149" t="n"/>
    </row>
    <row r="11">
      <c r="B11" s="39" t="inlineStr">
        <is>
          <t>NL :上鉛直荷重時軸力</t>
        </is>
      </c>
      <c r="D11" s="39" t="inlineStr">
        <is>
          <t>(kN)</t>
        </is>
      </c>
      <c r="K11" s="473" t="n"/>
      <c r="L11" s="9" t="inlineStr">
        <is>
          <t>D</t>
        </is>
      </c>
      <c r="M11" s="46" t="inlineStr">
        <is>
          <t>[m]</t>
        </is>
      </c>
      <c r="N11" s="567" t="n">
        <v>2</v>
      </c>
      <c r="O11" s="568">
        <f>鉛直!P17</f>
        <v/>
      </c>
      <c r="P11" s="568" t="n">
        <v>2</v>
      </c>
      <c r="Q11" s="568">
        <f>鉛直!R17</f>
        <v/>
      </c>
      <c r="R11" s="568" t="n"/>
      <c r="S11" s="568" t="n">
        <v>1</v>
      </c>
      <c r="T11" s="568" t="n">
        <v>1</v>
      </c>
      <c r="U11" s="568" t="n">
        <v>1</v>
      </c>
      <c r="V11" s="568" t="n">
        <v>1</v>
      </c>
      <c r="W11" s="120" t="n"/>
      <c r="X11" s="120" t="n">
        <v>2</v>
      </c>
      <c r="Y11" s="120" t="n">
        <v>3</v>
      </c>
      <c r="Z11" s="120" t="n">
        <v>3</v>
      </c>
      <c r="AA11" s="120" t="n">
        <v>2</v>
      </c>
      <c r="AB11" s="120" t="n"/>
      <c r="AC11" s="120" t="n">
        <v>1</v>
      </c>
      <c r="AD11" s="120" t="n">
        <v>1</v>
      </c>
      <c r="AE11" s="120" t="n">
        <v>1</v>
      </c>
      <c r="AF11" s="120" t="n">
        <v>1</v>
      </c>
      <c r="AG11" s="120" t="n"/>
      <c r="AH11" s="120" t="n">
        <v>2</v>
      </c>
      <c r="AI11" s="120" t="n">
        <v>3</v>
      </c>
      <c r="AJ11" s="120" t="n">
        <v>3</v>
      </c>
      <c r="AK11" s="121" t="n">
        <v>2</v>
      </c>
      <c r="AL11" s="150" t="n"/>
      <c r="AM11" s="151" t="n"/>
      <c r="AN11" s="151" t="n"/>
      <c r="AO11" s="151" t="n"/>
      <c r="AP11" s="152" t="n"/>
    </row>
    <row r="12">
      <c r="B12" s="27" t="inlineStr">
        <is>
          <t>地震時変動率[上部]</t>
        </is>
      </c>
      <c r="D12" s="39">
        <f>0.2*F13</f>
        <v/>
      </c>
      <c r="F12" s="27" t="inlineStr">
        <is>
          <t>地域係数Ｚ</t>
        </is>
      </c>
      <c r="K12" s="473" t="n"/>
      <c r="L12" s="9" t="inlineStr">
        <is>
          <t>Df</t>
        </is>
      </c>
      <c r="M12" s="46" t="inlineStr">
        <is>
          <t>[m]</t>
        </is>
      </c>
      <c r="N12" s="697" t="n">
        <v>1.08</v>
      </c>
      <c r="O12" s="698" t="n">
        <v>1.08</v>
      </c>
      <c r="P12" s="698" t="n">
        <v>1.08</v>
      </c>
      <c r="Q12" s="698" t="n">
        <v>1.08</v>
      </c>
      <c r="R12" s="698" t="n"/>
      <c r="S12" s="698" t="n">
        <v>1.08</v>
      </c>
      <c r="T12" s="698" t="n">
        <v>1.08</v>
      </c>
      <c r="U12" s="698" t="n">
        <v>1.08</v>
      </c>
      <c r="V12" s="698" t="n">
        <v>1.08</v>
      </c>
      <c r="W12" s="698" t="n"/>
      <c r="X12" s="698" t="n">
        <v>1.08</v>
      </c>
      <c r="Y12" s="698" t="n">
        <v>1.08</v>
      </c>
      <c r="Z12" s="698" t="n">
        <v>1.08</v>
      </c>
      <c r="AA12" s="698" t="n">
        <v>1.08</v>
      </c>
      <c r="AB12" s="698" t="n"/>
      <c r="AC12" s="698" t="n">
        <v>1.08</v>
      </c>
      <c r="AD12" s="698" t="n">
        <v>1.08</v>
      </c>
      <c r="AE12" s="698" t="n">
        <v>1.08</v>
      </c>
      <c r="AF12" s="698" t="n">
        <v>1.08</v>
      </c>
      <c r="AG12" s="698" t="n"/>
      <c r="AH12" s="698" t="n">
        <v>1.08</v>
      </c>
      <c r="AI12" s="698" t="n">
        <v>1.08</v>
      </c>
      <c r="AJ12" s="698" t="n">
        <v>1.08</v>
      </c>
      <c r="AK12" s="699" t="n">
        <v>1.08</v>
      </c>
      <c r="AL12" s="700" t="n"/>
      <c r="AM12" s="571" t="n"/>
      <c r="AN12" s="571" t="n"/>
      <c r="AO12" s="571" t="n"/>
      <c r="AP12" s="701" t="n"/>
    </row>
    <row r="13">
      <c r="B13" s="27" t="inlineStr">
        <is>
          <t>地震時変動率[基礎]</t>
        </is>
      </c>
      <c r="D13" s="39">
        <f>0.1*F13</f>
        <v/>
      </c>
      <c r="F13" s="28" t="n">
        <v>0.8</v>
      </c>
      <c r="K13" s="473" t="n"/>
      <c r="L13" s="9" t="inlineStr">
        <is>
          <t>NL</t>
        </is>
      </c>
      <c r="M13" s="46" t="inlineStr">
        <is>
          <t>[kN]</t>
        </is>
      </c>
      <c r="N13" s="702" t="n">
        <v>235</v>
      </c>
      <c r="O13" s="703" t="n">
        <v>370</v>
      </c>
      <c r="P13" s="703" t="n">
        <v>352</v>
      </c>
      <c r="Q13" s="703" t="n">
        <v>225</v>
      </c>
      <c r="R13" s="703" t="n"/>
      <c r="S13" s="703" t="n">
        <v>60</v>
      </c>
      <c r="T13" s="122" t="n">
        <v>38</v>
      </c>
      <c r="U13" s="122" t="n">
        <v>39</v>
      </c>
      <c r="V13" s="122" t="n">
        <v>61</v>
      </c>
      <c r="W13" s="122" t="n"/>
      <c r="X13" s="122" t="n">
        <v>444</v>
      </c>
      <c r="Y13" s="122" t="n">
        <v>592</v>
      </c>
      <c r="Z13" s="122" t="n">
        <v>566</v>
      </c>
      <c r="AA13" s="122" t="n">
        <v>410</v>
      </c>
      <c r="AB13" s="122" t="n"/>
      <c r="AC13" s="122" t="n">
        <v>57</v>
      </c>
      <c r="AD13" s="122" t="n">
        <v>36</v>
      </c>
      <c r="AE13" s="122" t="n">
        <v>36</v>
      </c>
      <c r="AF13" s="122" t="n">
        <v>57</v>
      </c>
      <c r="AG13" s="122" t="n"/>
      <c r="AH13" s="122" t="n">
        <v>217</v>
      </c>
      <c r="AI13" s="122" t="n">
        <v>335</v>
      </c>
      <c r="AJ13" s="122" t="n">
        <v>321</v>
      </c>
      <c r="AK13" s="123" t="n">
        <v>204</v>
      </c>
      <c r="AL13" s="704">
        <f>SUM(N13:AK13)</f>
        <v/>
      </c>
      <c r="AM13" s="151" t="n"/>
      <c r="AN13" s="151" t="n"/>
      <c r="AO13" s="151" t="n"/>
      <c r="AP13" s="152" t="n"/>
    </row>
    <row r="14">
      <c r="B14" s="39" t="inlineStr">
        <is>
          <t>Wf :基礎重量</t>
        </is>
      </c>
      <c r="D14" s="39" t="inlineStr">
        <is>
          <t>(kN)</t>
        </is>
      </c>
      <c r="K14" s="473" t="n"/>
      <c r="L14" s="9" t="inlineStr">
        <is>
          <t>NE</t>
        </is>
      </c>
      <c r="M14" s="46" t="inlineStr">
        <is>
          <t>[kN]</t>
        </is>
      </c>
      <c r="N14" s="702" t="n">
        <v>-28</v>
      </c>
      <c r="O14" s="703" t="n">
        <v>-3</v>
      </c>
      <c r="P14" s="703" t="n">
        <v>0</v>
      </c>
      <c r="Q14" s="703" t="n">
        <v>32</v>
      </c>
      <c r="R14" s="703" t="n"/>
      <c r="S14" s="703" t="n">
        <v>0</v>
      </c>
      <c r="T14" s="122" t="n">
        <v>0</v>
      </c>
      <c r="U14" s="122" t="n">
        <v>0</v>
      </c>
      <c r="V14" s="122" t="n">
        <v>0</v>
      </c>
      <c r="W14" s="122" t="n"/>
      <c r="X14" s="122" t="n">
        <v>-44</v>
      </c>
      <c r="Y14" s="122" t="n">
        <v>15</v>
      </c>
      <c r="Z14" s="122" t="n">
        <v>-20</v>
      </c>
      <c r="AA14" s="122" t="n">
        <v>49</v>
      </c>
      <c r="AB14" s="122" t="n"/>
      <c r="AC14" s="122" t="n">
        <v>0</v>
      </c>
      <c r="AD14" s="122" t="n">
        <v>0</v>
      </c>
      <c r="AE14" s="122" t="n">
        <v>0</v>
      </c>
      <c r="AF14" s="122" t="n">
        <v>0</v>
      </c>
      <c r="AG14" s="122" t="n"/>
      <c r="AH14" s="122" t="n">
        <v>-31</v>
      </c>
      <c r="AI14" s="122" t="n">
        <v>-4</v>
      </c>
      <c r="AJ14" s="122" t="n">
        <v>1</v>
      </c>
      <c r="AK14" s="123" t="n">
        <v>35</v>
      </c>
      <c r="AL14" s="704" t="n"/>
      <c r="AM14" s="151" t="n"/>
      <c r="AN14" s="151" t="n"/>
      <c r="AO14" s="151" t="n"/>
      <c r="AP14" s="152" t="n"/>
    </row>
    <row r="15">
      <c r="B15" s="39" t="inlineStr">
        <is>
          <t>n :改良体本数</t>
        </is>
      </c>
      <c r="K15" s="473" t="n"/>
      <c r="L15" s="9" t="inlineStr">
        <is>
          <t>Ns=NL+NE</t>
        </is>
      </c>
      <c r="M15" s="46" t="inlineStr">
        <is>
          <t>[kN]</t>
        </is>
      </c>
      <c r="N15" s="567">
        <f>SUM(N13:N14)</f>
        <v/>
      </c>
      <c r="O15" s="568">
        <f>SUM(O13:O14)</f>
        <v/>
      </c>
      <c r="P15" s="568">
        <f>SUM(P13:P14)</f>
        <v/>
      </c>
      <c r="Q15" s="568">
        <f>SUM(Q13:Q14)</f>
        <v/>
      </c>
      <c r="R15" s="568" t="n"/>
      <c r="S15" s="568">
        <f>SUM(S13:S14)</f>
        <v/>
      </c>
      <c r="T15" s="568">
        <f>SUM(T13:T14)</f>
        <v/>
      </c>
      <c r="U15" s="568">
        <f>SUM(U13:U14)</f>
        <v/>
      </c>
      <c r="V15" s="568">
        <f>SUM(V13:V14)</f>
        <v/>
      </c>
      <c r="W15" s="568" t="n"/>
      <c r="X15" s="568">
        <f>SUM(X13:X14)</f>
        <v/>
      </c>
      <c r="Y15" s="568">
        <f>SUM(Y13:Y14)</f>
        <v/>
      </c>
      <c r="Z15" s="568">
        <f>SUM(Z13:Z14)</f>
        <v/>
      </c>
      <c r="AA15" s="568">
        <f>SUM(AA13:AA14)</f>
        <v/>
      </c>
      <c r="AB15" s="568" t="n"/>
      <c r="AC15" s="568">
        <f>SUM(AC13:AC14)</f>
        <v/>
      </c>
      <c r="AD15" s="568">
        <f>SUM(AD13:AD14)</f>
        <v/>
      </c>
      <c r="AE15" s="568">
        <f>SUM(AE13:AE14)</f>
        <v/>
      </c>
      <c r="AF15" s="568">
        <f>SUM(AF13:AF14)</f>
        <v/>
      </c>
      <c r="AG15" s="568" t="n"/>
      <c r="AH15" s="568">
        <f>SUM(AH13:AH14)</f>
        <v/>
      </c>
      <c r="AI15" s="568">
        <f>SUM(AI13:AI14)</f>
        <v/>
      </c>
      <c r="AJ15" s="568">
        <f>SUM(AJ13:AJ14)</f>
        <v/>
      </c>
      <c r="AK15" s="569">
        <f>SUM(AK13:AK14)</f>
        <v/>
      </c>
      <c r="AL15" s="704">
        <f>SUM(N15:AK15)</f>
        <v/>
      </c>
      <c r="AM15" s="568" t="n"/>
      <c r="AN15" s="568" t="n"/>
      <c r="AO15" s="568" t="n"/>
      <c r="AP15" s="705" t="n"/>
    </row>
    <row r="16">
      <c r="K16" s="473" t="n"/>
      <c r="L16" s="118" t="inlineStr">
        <is>
          <t>ΣQp・Ns/ΣNs</t>
        </is>
      </c>
      <c r="M16" s="46" t="inlineStr">
        <is>
          <t>[kN]</t>
        </is>
      </c>
      <c r="N16" s="567">
        <f>+$L$8*N15/$L$9</f>
        <v/>
      </c>
      <c r="O16" s="568">
        <f>+$L$8*O15/$L$9</f>
        <v/>
      </c>
      <c r="P16" s="568">
        <f>+$L$8*P15/$L$9</f>
        <v/>
      </c>
      <c r="Q16" s="568">
        <f>+$L$8*Q15/$L$9</f>
        <v/>
      </c>
      <c r="R16" s="568" t="n"/>
      <c r="S16" s="568">
        <f>+$L$8*S15/$L$9</f>
        <v/>
      </c>
      <c r="T16" s="568">
        <f>+$L$8*T15/$L$9</f>
        <v/>
      </c>
      <c r="U16" s="568">
        <f>+$L$8*U15/$L$9</f>
        <v/>
      </c>
      <c r="V16" s="568">
        <f>+$L$8*V15/$L$9</f>
        <v/>
      </c>
      <c r="W16" s="568" t="n"/>
      <c r="X16" s="568">
        <f>+$L$8*X15/$L$9</f>
        <v/>
      </c>
      <c r="Y16" s="568">
        <f>+$L$8*Y15/$L$9</f>
        <v/>
      </c>
      <c r="Z16" s="568">
        <f>+$L$8*Z15/$L$9</f>
        <v/>
      </c>
      <c r="AA16" s="568">
        <f>+$L$8*AA15/$L$9</f>
        <v/>
      </c>
      <c r="AB16" s="568" t="n"/>
      <c r="AC16" s="568">
        <f>+$L$8*AC15/$L$9</f>
        <v/>
      </c>
      <c r="AD16" s="568">
        <f>+$L$8*AD15/$L$9</f>
        <v/>
      </c>
      <c r="AE16" s="568">
        <f>+$L$8*AE15/$L$9</f>
        <v/>
      </c>
      <c r="AF16" s="568">
        <f>+$L$8*AF15/$L$9</f>
        <v/>
      </c>
      <c r="AG16" s="568" t="n"/>
      <c r="AH16" s="568">
        <f>+$L$8*AH15/$L$9</f>
        <v/>
      </c>
      <c r="AI16" s="568">
        <f>+$L$8*AI15/$L$9</f>
        <v/>
      </c>
      <c r="AJ16" s="568">
        <f>+$L$8*AJ15/$L$9</f>
        <v/>
      </c>
      <c r="AK16" s="569">
        <f>+$L$8*AK15/$L$9</f>
        <v/>
      </c>
      <c r="AL16" s="704">
        <f>SUM(N16:AK16)</f>
        <v/>
      </c>
      <c r="AM16" s="568" t="n"/>
      <c r="AN16" s="568" t="n"/>
      <c r="AO16" s="568" t="n"/>
      <c r="AP16" s="705" t="n"/>
    </row>
    <row r="17">
      <c r="K17" s="473" t="n"/>
      <c r="L17" s="9" t="inlineStr">
        <is>
          <t>Wf</t>
        </is>
      </c>
      <c r="M17" s="46" t="inlineStr">
        <is>
          <t>[kN]</t>
        </is>
      </c>
      <c r="N17" s="567">
        <f>ROUNDDOWN(N10*N11*N12*20,1)</f>
        <v/>
      </c>
      <c r="O17" s="568">
        <f>ROUNDDOWN(O10*O11*O12*20,1)</f>
        <v/>
      </c>
      <c r="P17" s="568">
        <f>ROUNDDOWN(P10*P11*P12*20,1)</f>
        <v/>
      </c>
      <c r="Q17" s="568">
        <f>ROUNDDOWN(Q10*Q11*Q12*20,1)</f>
        <v/>
      </c>
      <c r="R17" s="568" t="n"/>
      <c r="S17" s="568">
        <f>ROUNDDOWN(S10*S11*S12*20,1)</f>
        <v/>
      </c>
      <c r="T17" s="568">
        <f>ROUNDDOWN(T10*T11*T12*20,1)</f>
        <v/>
      </c>
      <c r="U17" s="568">
        <f>ROUNDDOWN(U10*U11*U12*20,1)</f>
        <v/>
      </c>
      <c r="V17" s="568">
        <f>ROUNDDOWN(V10*V11*V12*20,1)</f>
        <v/>
      </c>
      <c r="W17" s="568" t="n"/>
      <c r="X17" s="568">
        <f>ROUNDDOWN(X10*X11*X12*20,1)</f>
        <v/>
      </c>
      <c r="Y17" s="568">
        <f>ROUNDDOWN(Y10*Y11*Y12*20,1)</f>
        <v/>
      </c>
      <c r="Z17" s="568">
        <f>ROUNDDOWN(Z10*Z11*Z12*20,1)</f>
        <v/>
      </c>
      <c r="AA17" s="568">
        <f>ROUNDDOWN(AA10*AA11*AA12*20,1)</f>
        <v/>
      </c>
      <c r="AB17" s="568" t="n"/>
      <c r="AC17" s="568">
        <f>ROUNDDOWN(AC10*AC11*AC12*20,1)</f>
        <v/>
      </c>
      <c r="AD17" s="568">
        <f>ROUNDDOWN(AD10*AD11*AD12*20,1)</f>
        <v/>
      </c>
      <c r="AE17" s="568">
        <f>ROUNDDOWN(AE10*AE11*AE12*20,1)</f>
        <v/>
      </c>
      <c r="AF17" s="568">
        <f>ROUNDDOWN(AF10*AF11*AF12*20,1)</f>
        <v/>
      </c>
      <c r="AG17" s="568" t="n"/>
      <c r="AH17" s="568">
        <f>ROUNDDOWN(AH10*AH11*AH12*20,1)</f>
        <v/>
      </c>
      <c r="AI17" s="568">
        <f>ROUNDDOWN(AI10*AI11*AI12*20,1)</f>
        <v/>
      </c>
      <c r="AJ17" s="568">
        <f>ROUNDDOWN(AJ10*AJ11*AJ12*20,1)</f>
        <v/>
      </c>
      <c r="AK17" s="569">
        <f>ROUNDDOWN(AK10*AK11*AK12*20,1)</f>
        <v/>
      </c>
      <c r="AL17" s="704">
        <f>SUM(N17:AK17)</f>
        <v/>
      </c>
      <c r="AM17" s="568" t="n"/>
      <c r="AN17" s="568" t="n"/>
      <c r="AO17" s="568" t="n"/>
      <c r="AP17" s="705" t="n"/>
    </row>
    <row r="18">
      <c r="A18" s="39" t="inlineStr">
        <is>
          <t>(2) 原地盤の水平方向地盤反力係数kh</t>
        </is>
      </c>
      <c r="K18" s="473" t="n"/>
      <c r="L18" s="9" t="inlineStr">
        <is>
          <t>n</t>
        </is>
      </c>
      <c r="M18" s="47" t="inlineStr">
        <is>
          <t>[本]</t>
        </is>
      </c>
      <c r="N18" s="567" t="n">
        <v>2</v>
      </c>
      <c r="O18" s="568">
        <f>鉛直!P18</f>
        <v/>
      </c>
      <c r="P18" s="568">
        <f>鉛直!Q18</f>
        <v/>
      </c>
      <c r="Q18" s="568">
        <f>鉛直!R18</f>
        <v/>
      </c>
      <c r="R18" s="568" t="n"/>
      <c r="S18" s="568" t="n">
        <v>1</v>
      </c>
      <c r="T18" s="568" t="n">
        <v>1</v>
      </c>
      <c r="U18" s="568" t="n">
        <v>1</v>
      </c>
      <c r="V18" s="568" t="n">
        <v>1</v>
      </c>
      <c r="W18" s="568" t="n"/>
      <c r="X18" s="568" t="n">
        <v>4</v>
      </c>
      <c r="Y18" s="568" t="n">
        <v>6</v>
      </c>
      <c r="Z18" s="568" t="n">
        <v>6</v>
      </c>
      <c r="AA18" s="568" t="n">
        <v>4</v>
      </c>
      <c r="AB18" s="568" t="n"/>
      <c r="AC18" s="568" t="n">
        <v>1</v>
      </c>
      <c r="AD18" s="568" t="n">
        <v>1</v>
      </c>
      <c r="AE18" s="568" t="n">
        <v>1</v>
      </c>
      <c r="AF18" s="568" t="n">
        <v>1</v>
      </c>
      <c r="AG18" s="568" t="n"/>
      <c r="AH18" s="568" t="n">
        <v>2</v>
      </c>
      <c r="AI18" s="568" t="n">
        <v>3</v>
      </c>
      <c r="AJ18" s="568" t="n">
        <v>3</v>
      </c>
      <c r="AK18" s="569" t="n">
        <v>2</v>
      </c>
      <c r="AL18" s="704">
        <f>SUM(N18:AK18)</f>
        <v/>
      </c>
      <c r="AM18" s="568" t="n"/>
      <c r="AN18" s="568" t="n"/>
      <c r="AO18" s="568" t="n"/>
      <c r="AP18" s="705" t="n"/>
    </row>
    <row r="19">
      <c r="B19" s="39" t="inlineStr">
        <is>
          <t>kh = (1/30) ・α・Eo・（b/30）-3/4・102</t>
        </is>
      </c>
      <c r="K19" s="473" t="n"/>
      <c r="L19" s="119" t="inlineStr">
        <is>
          <t>Kbase=0.1Z</t>
        </is>
      </c>
      <c r="M19" s="49" t="n"/>
      <c r="N19" s="584" t="n">
        <v>0.08</v>
      </c>
      <c r="O19" s="585" t="n">
        <v>0.08</v>
      </c>
      <c r="P19" s="585" t="n">
        <v>0.08</v>
      </c>
      <c r="Q19" s="585" t="n">
        <v>0.08</v>
      </c>
      <c r="R19" s="585" t="n"/>
      <c r="S19" s="585" t="n">
        <v>0.08</v>
      </c>
      <c r="T19" s="585" t="n">
        <v>0.08</v>
      </c>
      <c r="U19" s="585" t="n">
        <v>0.08</v>
      </c>
      <c r="V19" s="585" t="n">
        <v>0.08</v>
      </c>
      <c r="W19" s="585" t="n"/>
      <c r="X19" s="585" t="n">
        <v>0.08</v>
      </c>
      <c r="Y19" s="585" t="n">
        <v>0.08</v>
      </c>
      <c r="Z19" s="585" t="n">
        <v>0.08</v>
      </c>
      <c r="AA19" s="585" t="n">
        <v>0.08</v>
      </c>
      <c r="AB19" s="585" t="n"/>
      <c r="AC19" s="585" t="n">
        <v>0.08</v>
      </c>
      <c r="AD19" s="585" t="n">
        <v>0.08</v>
      </c>
      <c r="AE19" s="585" t="n">
        <v>0.08</v>
      </c>
      <c r="AF19" s="585" t="n">
        <v>0.08</v>
      </c>
      <c r="AG19" s="585" t="n"/>
      <c r="AH19" s="585" t="n">
        <v>0.08</v>
      </c>
      <c r="AI19" s="585" t="n">
        <v>0.08</v>
      </c>
      <c r="AJ19" s="585" t="n">
        <v>0.08</v>
      </c>
      <c r="AK19" s="586" t="n">
        <v>0.08</v>
      </c>
      <c r="AL19" s="704">
        <f>SUM(N19:AK19)</f>
        <v/>
      </c>
      <c r="AM19" s="568" t="n"/>
      <c r="AN19" s="568" t="n"/>
      <c r="AO19" s="568" t="n"/>
      <c r="AP19" s="705" t="n"/>
    </row>
    <row r="20">
      <c r="K20" s="473" t="n"/>
      <c r="L20" s="113" t="inlineStr">
        <is>
          <t>Kbase・Wf</t>
        </is>
      </c>
      <c r="M20" s="114" t="n"/>
      <c r="N20" s="706">
        <f>+N19*N17</f>
        <v/>
      </c>
      <c r="O20" s="707">
        <f>+O19*O17</f>
        <v/>
      </c>
      <c r="P20" s="707">
        <f>+P19*P17</f>
        <v/>
      </c>
      <c r="Q20" s="707">
        <f>+Q19*Q17</f>
        <v/>
      </c>
      <c r="R20" s="707" t="n"/>
      <c r="S20" s="707">
        <f>+S19*S17</f>
        <v/>
      </c>
      <c r="T20" s="707">
        <f>+T19*T17</f>
        <v/>
      </c>
      <c r="U20" s="707">
        <f>+U19*U17</f>
        <v/>
      </c>
      <c r="V20" s="707">
        <f>+V19*V17</f>
        <v/>
      </c>
      <c r="W20" s="707" t="n"/>
      <c r="X20" s="707">
        <f>+X19*X17</f>
        <v/>
      </c>
      <c r="Y20" s="707">
        <f>+Y19*Y17</f>
        <v/>
      </c>
      <c r="Z20" s="707">
        <f>+Z19*Z17</f>
        <v/>
      </c>
      <c r="AA20" s="707">
        <f>+AA19*AA17</f>
        <v/>
      </c>
      <c r="AB20" s="707" t="n"/>
      <c r="AC20" s="707">
        <f>+AC19*AC17</f>
        <v/>
      </c>
      <c r="AD20" s="707">
        <f>+AD19*AD17</f>
        <v/>
      </c>
      <c r="AE20" s="707">
        <f>+AE19*AE17</f>
        <v/>
      </c>
      <c r="AF20" s="707">
        <f>+AF19*AF17</f>
        <v/>
      </c>
      <c r="AG20" s="707" t="n"/>
      <c r="AH20" s="707">
        <f>+AH19*AH17</f>
        <v/>
      </c>
      <c r="AI20" s="707">
        <f>+AI19*AI17</f>
        <v/>
      </c>
      <c r="AJ20" s="707">
        <f>+AJ19*AJ17</f>
        <v/>
      </c>
      <c r="AK20" s="708">
        <f>+AK19*AK17</f>
        <v/>
      </c>
      <c r="AL20" s="704">
        <f>SUM(N20:AK20)</f>
        <v/>
      </c>
      <c r="AM20" s="568" t="n"/>
      <c r="AN20" s="568" t="n"/>
      <c r="AO20" s="568" t="n"/>
      <c r="AP20" s="705" t="n"/>
    </row>
    <row r="21">
      <c r="K21" s="473" t="n"/>
      <c r="L21" s="113" t="inlineStr">
        <is>
          <t>QP</t>
        </is>
      </c>
      <c r="M21" s="114" t="n"/>
      <c r="N21" s="706">
        <f>+N20+N16</f>
        <v/>
      </c>
      <c r="O21" s="707">
        <f>+O20+O16</f>
        <v/>
      </c>
      <c r="P21" s="707">
        <f>+P20+P16</f>
        <v/>
      </c>
      <c r="Q21" s="707">
        <f>+Q20+Q16</f>
        <v/>
      </c>
      <c r="R21" s="707" t="n"/>
      <c r="S21" s="707">
        <f>+S20+S16</f>
        <v/>
      </c>
      <c r="T21" s="707">
        <f>+T20+T16</f>
        <v/>
      </c>
      <c r="U21" s="707">
        <f>+U20+U16</f>
        <v/>
      </c>
      <c r="V21" s="707">
        <f>+V20+V16</f>
        <v/>
      </c>
      <c r="W21" s="707" t="n"/>
      <c r="X21" s="707">
        <f>+X20+X16</f>
        <v/>
      </c>
      <c r="Y21" s="707">
        <f>+Y20+Y16</f>
        <v/>
      </c>
      <c r="Z21" s="707">
        <f>+Z20+Z16</f>
        <v/>
      </c>
      <c r="AA21" s="707">
        <f>+AA20+AA16</f>
        <v/>
      </c>
      <c r="AB21" s="707" t="n"/>
      <c r="AC21" s="707">
        <f>+AC20+AC16</f>
        <v/>
      </c>
      <c r="AD21" s="707">
        <f>+AD20+AD16</f>
        <v/>
      </c>
      <c r="AE21" s="707">
        <f>+AE20+AE16</f>
        <v/>
      </c>
      <c r="AF21" s="707">
        <f>+AF20+AF16</f>
        <v/>
      </c>
      <c r="AG21" s="707" t="n"/>
      <c r="AH21" s="707">
        <f>+AH20+AH16</f>
        <v/>
      </c>
      <c r="AI21" s="707">
        <f>+AI20+AI16</f>
        <v/>
      </c>
      <c r="AJ21" s="707">
        <f>+AJ20+AJ16</f>
        <v/>
      </c>
      <c r="AK21" s="708">
        <f>+AK20+AK16</f>
        <v/>
      </c>
      <c r="AL21" s="704">
        <f>SUM(N21:AK21)</f>
        <v/>
      </c>
      <c r="AM21" s="568" t="n"/>
      <c r="AN21" s="568" t="n"/>
      <c r="AO21" s="568" t="n"/>
      <c r="AP21" s="705" t="n"/>
    </row>
    <row r="22">
      <c r="C22" s="39" t="inlineStr">
        <is>
          <t>α:係数</t>
        </is>
      </c>
      <c r="K22" s="469" t="n"/>
      <c r="L22" s="10" t="inlineStr">
        <is>
          <t>Qp/n</t>
        </is>
      </c>
      <c r="M22" s="50" t="inlineStr">
        <is>
          <t>[kN/本]</t>
        </is>
      </c>
      <c r="N22" s="709">
        <f>+N21/N18</f>
        <v/>
      </c>
      <c r="O22" s="710">
        <f>+O21/O18</f>
        <v/>
      </c>
      <c r="P22" s="710">
        <f>+P21/P18</f>
        <v/>
      </c>
      <c r="Q22" s="710">
        <f>+Q21/Q18</f>
        <v/>
      </c>
      <c r="R22" s="710" t="n"/>
      <c r="S22" s="710">
        <f>+S21/S18</f>
        <v/>
      </c>
      <c r="T22" s="710">
        <f>+T21/T18</f>
        <v/>
      </c>
      <c r="U22" s="710">
        <f>+U21/U18</f>
        <v/>
      </c>
      <c r="V22" s="710">
        <f>+V21/V18</f>
        <v/>
      </c>
      <c r="W22" s="710" t="n"/>
      <c r="X22" s="710">
        <f>+X21/X18</f>
        <v/>
      </c>
      <c r="Y22" s="710">
        <f>+Y21/Y18</f>
        <v/>
      </c>
      <c r="Z22" s="710">
        <f>+Z21/Z18</f>
        <v/>
      </c>
      <c r="AA22" s="710">
        <f>+AA21/AA18</f>
        <v/>
      </c>
      <c r="AB22" s="710" t="n"/>
      <c r="AC22" s="710">
        <f>+AC21/AC18</f>
        <v/>
      </c>
      <c r="AD22" s="710">
        <f>+AD21/AD18</f>
        <v/>
      </c>
      <c r="AE22" s="710">
        <f>+AE21/AE18</f>
        <v/>
      </c>
      <c r="AF22" s="710">
        <f>+AF21/AF18</f>
        <v/>
      </c>
      <c r="AG22" s="710" t="n"/>
      <c r="AH22" s="710">
        <f>+AH21/AH18</f>
        <v/>
      </c>
      <c r="AI22" s="710">
        <f>+AI21/AI18</f>
        <v/>
      </c>
      <c r="AJ22" s="710">
        <f>+AJ21/AJ18</f>
        <v/>
      </c>
      <c r="AK22" s="711">
        <f>+AK21/AK18</f>
        <v/>
      </c>
      <c r="AL22" s="712" t="n"/>
      <c r="AM22" s="577" t="n"/>
      <c r="AN22" s="577" t="n"/>
      <c r="AO22" s="577" t="n"/>
      <c r="AP22" s="713" t="n"/>
    </row>
    <row r="23">
      <c r="C23" s="39" t="inlineStr">
        <is>
          <t>Eo:地盤のヤング率 (=7・N・100 kN/㎡）</t>
        </is>
      </c>
      <c r="K23" s="492" t="inlineStr">
        <is>
          <t>水平方向
地盤反力
係数</t>
        </is>
      </c>
      <c r="L23" s="8" t="inlineStr">
        <is>
          <t>α</t>
        </is>
      </c>
      <c r="M23" s="52" t="n"/>
      <c r="N23" s="564" t="n">
        <v>4</v>
      </c>
      <c r="O23" s="565" t="n">
        <v>4</v>
      </c>
      <c r="P23" s="565" t="n">
        <v>4</v>
      </c>
      <c r="Q23" s="565" t="n">
        <v>4</v>
      </c>
      <c r="R23" s="565" t="n"/>
      <c r="S23" s="565" t="n">
        <v>4</v>
      </c>
      <c r="T23" s="565" t="n">
        <v>4</v>
      </c>
      <c r="U23" s="565" t="n">
        <v>4</v>
      </c>
      <c r="V23" s="565" t="n">
        <v>4</v>
      </c>
      <c r="W23" s="565" t="n"/>
      <c r="X23" s="565" t="n">
        <v>4</v>
      </c>
      <c r="Y23" s="565" t="n">
        <v>4</v>
      </c>
      <c r="Z23" s="565" t="n">
        <v>4</v>
      </c>
      <c r="AA23" s="565" t="n">
        <v>4</v>
      </c>
      <c r="AB23" s="565" t="n"/>
      <c r="AC23" s="565" t="n">
        <v>4</v>
      </c>
      <c r="AD23" s="565" t="n">
        <v>4</v>
      </c>
      <c r="AE23" s="565" t="n">
        <v>4</v>
      </c>
      <c r="AF23" s="565" t="n">
        <v>4</v>
      </c>
      <c r="AG23" s="565" t="n"/>
      <c r="AH23" s="565" t="n">
        <v>4</v>
      </c>
      <c r="AI23" s="565" t="n">
        <v>4</v>
      </c>
      <c r="AJ23" s="565" t="n">
        <v>4</v>
      </c>
      <c r="AK23" s="566" t="n">
        <v>4</v>
      </c>
      <c r="AL23" s="714" t="n"/>
      <c r="AM23" s="565" t="n"/>
      <c r="AN23" s="565" t="n"/>
      <c r="AO23" s="565" t="n"/>
      <c r="AP23" s="715" t="n"/>
    </row>
    <row r="24">
      <c r="C24" s="39" t="inlineStr">
        <is>
          <t>b:改良体幅（直角方向）</t>
        </is>
      </c>
      <c r="E24" s="39" t="inlineStr">
        <is>
          <t>(m)</t>
        </is>
      </c>
      <c r="K24" s="473" t="n"/>
      <c r="L24" s="53" t="inlineStr">
        <is>
          <t>上部N値</t>
        </is>
      </c>
      <c r="M24" s="49" t="n"/>
      <c r="N24" s="579" t="n">
        <v>1</v>
      </c>
      <c r="O24" s="580" t="n">
        <v>1</v>
      </c>
      <c r="P24" s="580" t="n">
        <v>1</v>
      </c>
      <c r="Q24" s="580" t="n">
        <v>1</v>
      </c>
      <c r="R24" s="580" t="n"/>
      <c r="S24" s="580" t="n">
        <v>1</v>
      </c>
      <c r="T24" s="580" t="n">
        <v>1</v>
      </c>
      <c r="U24" s="580" t="n">
        <v>1</v>
      </c>
      <c r="V24" s="580" t="n">
        <v>1</v>
      </c>
      <c r="W24" s="580" t="n"/>
      <c r="X24" s="580" t="n">
        <v>1</v>
      </c>
      <c r="Y24" s="580" t="n">
        <v>1</v>
      </c>
      <c r="Z24" s="580" t="n">
        <v>1</v>
      </c>
      <c r="AA24" s="580" t="n">
        <v>1</v>
      </c>
      <c r="AB24" s="580" t="n"/>
      <c r="AC24" s="580" t="n">
        <v>1</v>
      </c>
      <c r="AD24" s="580" t="n">
        <v>1</v>
      </c>
      <c r="AE24" s="580" t="n">
        <v>1</v>
      </c>
      <c r="AF24" s="580" t="n">
        <v>1</v>
      </c>
      <c r="AG24" s="580" t="n"/>
      <c r="AH24" s="580" t="n">
        <v>1</v>
      </c>
      <c r="AI24" s="580" t="n">
        <v>1</v>
      </c>
      <c r="AJ24" s="580" t="n">
        <v>1</v>
      </c>
      <c r="AK24" s="716" t="n">
        <v>1</v>
      </c>
      <c r="AL24" s="717" t="n"/>
      <c r="AM24" s="580" t="n"/>
      <c r="AN24" s="580" t="n"/>
      <c r="AO24" s="580" t="n"/>
      <c r="AP24" s="718" t="n"/>
    </row>
    <row r="25">
      <c r="K25" s="473" t="n"/>
      <c r="L25" s="9" t="inlineStr">
        <is>
          <t>Eo</t>
        </is>
      </c>
      <c r="M25" s="46" t="inlineStr">
        <is>
          <t>[kN/m2]</t>
        </is>
      </c>
      <c r="N25" s="567">
        <f>7*N24*100</f>
        <v/>
      </c>
      <c r="O25" s="568">
        <f>7*O24*100</f>
        <v/>
      </c>
      <c r="P25" s="568">
        <f>7*P24*100</f>
        <v/>
      </c>
      <c r="Q25" s="568">
        <f>7*Q24*100</f>
        <v/>
      </c>
      <c r="R25" s="568" t="n"/>
      <c r="S25" s="568">
        <f>7*S24*100</f>
        <v/>
      </c>
      <c r="T25" s="568">
        <f>7*T24*100</f>
        <v/>
      </c>
      <c r="U25" s="568">
        <f>7*U24*100</f>
        <v/>
      </c>
      <c r="V25" s="568">
        <f>7*V24*100</f>
        <v/>
      </c>
      <c r="W25" s="568" t="n"/>
      <c r="X25" s="568">
        <f>7*X24*100</f>
        <v/>
      </c>
      <c r="Y25" s="568">
        <f>7*Y24*100</f>
        <v/>
      </c>
      <c r="Z25" s="568">
        <f>7*Z24*100</f>
        <v/>
      </c>
      <c r="AA25" s="568">
        <f>7*AA24*100</f>
        <v/>
      </c>
      <c r="AB25" s="568" t="n"/>
      <c r="AC25" s="568">
        <f>7*AC24*100</f>
        <v/>
      </c>
      <c r="AD25" s="568">
        <f>7*AD24*100</f>
        <v/>
      </c>
      <c r="AE25" s="568">
        <f>7*AE24*100</f>
        <v/>
      </c>
      <c r="AF25" s="568">
        <f>7*AF24*100</f>
        <v/>
      </c>
      <c r="AG25" s="568" t="n"/>
      <c r="AH25" s="568">
        <f>7*AH24*100</f>
        <v/>
      </c>
      <c r="AI25" s="568">
        <f>7*AI24*100</f>
        <v/>
      </c>
      <c r="AJ25" s="568">
        <f>7*AJ24*100</f>
        <v/>
      </c>
      <c r="AK25" s="569">
        <f>7*AK24*100</f>
        <v/>
      </c>
      <c r="AL25" s="704" t="n"/>
      <c r="AM25" s="568" t="n"/>
      <c r="AN25" s="568" t="n"/>
      <c r="AO25" s="568" t="n"/>
      <c r="AP25" s="705" t="n"/>
    </row>
    <row r="26">
      <c r="A26" s="39" t="inlineStr">
        <is>
          <t>(3) 群杭効果を考慮した地盤反力係数k'h</t>
        </is>
      </c>
      <c r="K26" s="473" t="n"/>
      <c r="L26" s="9" t="inlineStr">
        <is>
          <t>b</t>
        </is>
      </c>
      <c r="M26" s="46" t="inlineStr">
        <is>
          <t>[m]</t>
        </is>
      </c>
      <c r="N26" s="567">
        <f>鉛直!O8</f>
        <v/>
      </c>
      <c r="O26" s="568">
        <f>鉛直!P8</f>
        <v/>
      </c>
      <c r="P26" s="568">
        <f>鉛直!Q8</f>
        <v/>
      </c>
      <c r="Q26" s="568">
        <f>鉛直!R8</f>
        <v/>
      </c>
      <c r="R26" s="568" t="n"/>
      <c r="S26" s="568" t="n">
        <v>1</v>
      </c>
      <c r="T26" s="568" t="n">
        <v>1</v>
      </c>
      <c r="U26" s="568" t="n">
        <v>1</v>
      </c>
      <c r="V26" s="568" t="n">
        <v>1</v>
      </c>
      <c r="W26" s="568" t="n"/>
      <c r="X26" s="568" t="n">
        <v>1</v>
      </c>
      <c r="Y26" s="568" t="n">
        <v>1</v>
      </c>
      <c r="Z26" s="568" t="n">
        <v>1</v>
      </c>
      <c r="AA26" s="568" t="n">
        <v>1</v>
      </c>
      <c r="AB26" s="568" t="n"/>
      <c r="AC26" s="568" t="n">
        <v>1</v>
      </c>
      <c r="AD26" s="568" t="n">
        <v>1</v>
      </c>
      <c r="AE26" s="568" t="n">
        <v>1</v>
      </c>
      <c r="AF26" s="568" t="n">
        <v>1</v>
      </c>
      <c r="AG26" s="568" t="n"/>
      <c r="AH26" s="568" t="n">
        <v>1</v>
      </c>
      <c r="AI26" s="568" t="n">
        <v>1</v>
      </c>
      <c r="AJ26" s="568" t="n">
        <v>1</v>
      </c>
      <c r="AK26" s="569" t="n">
        <v>1</v>
      </c>
      <c r="AL26" s="704" t="n"/>
      <c r="AM26" s="568" t="n"/>
      <c r="AN26" s="568" t="n"/>
      <c r="AO26" s="568" t="n"/>
      <c r="AP26" s="705" t="n"/>
    </row>
    <row r="27">
      <c r="B27" s="27" t="inlineStr">
        <is>
          <t>イ)加力直角方向め群杭係数μ1</t>
        </is>
      </c>
      <c r="K27" s="469" t="n"/>
      <c r="L27" s="10" t="inlineStr">
        <is>
          <t>kh</t>
        </is>
      </c>
      <c r="M27" s="51" t="n"/>
      <c r="N27" s="576">
        <f>ROUNDDOWN((1/30)*N23*N25*(N26*100/30)^(-3/4)*10^2,3)</f>
        <v/>
      </c>
      <c r="O27" s="577">
        <f>ROUNDDOWN((1/30)*O23*O25*(O26*100/30)^(-3/4)*10^2,3)</f>
        <v/>
      </c>
      <c r="P27" s="577">
        <f>ROUNDDOWN((1/30)*P23*P25*(P26*100/30)^(-3/4)*10^2,3)</f>
        <v/>
      </c>
      <c r="Q27" s="577">
        <f>ROUNDDOWN((1/30)*Q23*Q25*(Q26*100/30)^(-3/4)*10^2,3)</f>
        <v/>
      </c>
      <c r="R27" s="577" t="n"/>
      <c r="S27" s="577">
        <f>ROUNDDOWN((1/30)*S23*S25*(S26*100/30)^(-3/4)*10^2,3)</f>
        <v/>
      </c>
      <c r="T27" s="577">
        <f>ROUNDDOWN((1/30)*T23*T25*(T26*100/30)^(-3/4)*10^2,3)</f>
        <v/>
      </c>
      <c r="U27" s="577">
        <f>ROUNDDOWN((1/30)*U23*U25*(U26*100/30)^(-3/4)*10^2,3)</f>
        <v/>
      </c>
      <c r="V27" s="577">
        <f>ROUNDDOWN((1/30)*V23*V25*(V26*100/30)^(-3/4)*10^2,3)</f>
        <v/>
      </c>
      <c r="W27" s="577" t="n"/>
      <c r="X27" s="577">
        <f>ROUNDDOWN((1/30)*X23*X25*(X26*100/30)^(-3/4)*10^2,3)</f>
        <v/>
      </c>
      <c r="Y27" s="577">
        <f>ROUNDDOWN((1/30)*Y23*Y25*(Y26*100/30)^(-3/4)*10^2,3)</f>
        <v/>
      </c>
      <c r="Z27" s="577">
        <f>ROUNDDOWN((1/30)*Z23*Z25*(Z26*100/30)^(-3/4)*10^2,3)</f>
        <v/>
      </c>
      <c r="AA27" s="577">
        <f>ROUNDDOWN((1/30)*AA23*AA25*(AA26*100/30)^(-3/4)*10^2,3)</f>
        <v/>
      </c>
      <c r="AB27" s="577" t="n"/>
      <c r="AC27" s="577">
        <f>ROUNDDOWN((1/30)*AC23*AC25*(AC26*100/30)^(-3/4)*10^2,3)</f>
        <v/>
      </c>
      <c r="AD27" s="577">
        <f>ROUNDDOWN((1/30)*AD23*AD25*(AD26*100/30)^(-3/4)*10^2,3)</f>
        <v/>
      </c>
      <c r="AE27" s="577">
        <f>ROUNDDOWN((1/30)*AE23*AE25*(AE26*100/30)^(-3/4)*10^2,3)</f>
        <v/>
      </c>
      <c r="AF27" s="577">
        <f>ROUNDDOWN((1/30)*AF23*AF25*(AF26*100/30)^(-3/4)*10^2,3)</f>
        <v/>
      </c>
      <c r="AG27" s="577" t="n"/>
      <c r="AH27" s="577">
        <f>ROUNDDOWN((1/30)*AH23*AH25*(AH26*100/30)^(-3/4)*10^2,3)</f>
        <v/>
      </c>
      <c r="AI27" s="577">
        <f>ROUNDDOWN((1/30)*AI23*AI25*(AI26*100/30)^(-3/4)*10^2,3)</f>
        <v/>
      </c>
      <c r="AJ27" s="577">
        <f>ROUNDDOWN((1/30)*AJ23*AJ25*(AJ26*100/30)^(-3/4)*10^2,3)</f>
        <v/>
      </c>
      <c r="AK27" s="578">
        <f>ROUNDDOWN((1/30)*AK23*AK25*(AK26*100/30)^(-3/4)*10^2,3)</f>
        <v/>
      </c>
      <c r="AL27" s="712" t="n"/>
      <c r="AM27" s="577" t="n"/>
      <c r="AN27" s="577" t="n"/>
      <c r="AO27" s="577" t="n"/>
      <c r="AP27" s="713" t="n"/>
    </row>
    <row r="28">
      <c r="B28" s="39" t="inlineStr">
        <is>
          <t xml:space="preserve">μ1' = {1- 0.2・(3-R) } </t>
        </is>
      </c>
      <c r="K28" s="492" t="inlineStr">
        <is>
          <t>群杭効果を考慮した
地盤反力係数</t>
        </is>
      </c>
      <c r="L28" s="8" t="inlineStr">
        <is>
          <t>d</t>
        </is>
      </c>
      <c r="M28" s="45" t="inlineStr">
        <is>
          <t>[m]</t>
        </is>
      </c>
      <c r="N28" s="581" t="n">
        <v>1</v>
      </c>
      <c r="O28" s="582" t="n">
        <v>1</v>
      </c>
      <c r="P28" s="582" t="n">
        <v>1</v>
      </c>
      <c r="Q28" s="582" t="n">
        <v>1</v>
      </c>
      <c r="R28" s="582" t="n"/>
      <c r="S28" s="582" t="n">
        <v>1</v>
      </c>
      <c r="T28" s="582" t="n">
        <v>1</v>
      </c>
      <c r="U28" s="582" t="n">
        <v>1</v>
      </c>
      <c r="V28" s="582" t="n">
        <v>1</v>
      </c>
      <c r="W28" s="582" t="n"/>
      <c r="X28" s="582" t="n">
        <v>1</v>
      </c>
      <c r="Y28" s="582" t="n">
        <v>1</v>
      </c>
      <c r="Z28" s="582" t="n">
        <v>1</v>
      </c>
      <c r="AA28" s="582" t="n">
        <v>1</v>
      </c>
      <c r="AB28" s="582" t="n"/>
      <c r="AC28" s="582" t="n">
        <v>1</v>
      </c>
      <c r="AD28" s="582" t="n">
        <v>1</v>
      </c>
      <c r="AE28" s="582" t="n">
        <v>1</v>
      </c>
      <c r="AF28" s="582" t="n">
        <v>1</v>
      </c>
      <c r="AG28" s="582" t="n"/>
      <c r="AH28" s="582" t="n">
        <v>1</v>
      </c>
      <c r="AI28" s="582" t="n">
        <v>1</v>
      </c>
      <c r="AJ28" s="582" t="n">
        <v>1</v>
      </c>
      <c r="AK28" s="583" t="n">
        <v>1</v>
      </c>
      <c r="AL28" s="719" t="n"/>
      <c r="AM28" s="582" t="n"/>
      <c r="AN28" s="582" t="n"/>
      <c r="AO28" s="582" t="n"/>
      <c r="AP28" s="720" t="n"/>
    </row>
    <row r="29">
      <c r="C29" s="39" t="inlineStr">
        <is>
          <t>R:d/b</t>
        </is>
      </c>
      <c r="D29" s="39" t="inlineStr">
        <is>
          <t>b:改良体幅　d:改良体間隔 (m)</t>
        </is>
      </c>
      <c r="K29" s="473" t="n"/>
      <c r="L29" s="9" t="inlineStr">
        <is>
          <t>b</t>
        </is>
      </c>
      <c r="M29" s="46" t="inlineStr">
        <is>
          <t>[m]</t>
        </is>
      </c>
      <c r="N29" s="573" t="n">
        <v>1</v>
      </c>
      <c r="O29" s="574" t="n">
        <v>1</v>
      </c>
      <c r="P29" s="574" t="n">
        <v>1</v>
      </c>
      <c r="Q29" s="574" t="n">
        <v>1</v>
      </c>
      <c r="R29" s="574" t="n"/>
      <c r="S29" s="574" t="n">
        <v>1</v>
      </c>
      <c r="T29" s="574" t="n">
        <v>1</v>
      </c>
      <c r="U29" s="574" t="n">
        <v>1</v>
      </c>
      <c r="V29" s="574" t="n">
        <v>1</v>
      </c>
      <c r="W29" s="574" t="n"/>
      <c r="X29" s="574" t="n">
        <v>1</v>
      </c>
      <c r="Y29" s="574" t="n">
        <v>1</v>
      </c>
      <c r="Z29" s="574" t="n">
        <v>1</v>
      </c>
      <c r="AA29" s="574" t="n">
        <v>1</v>
      </c>
      <c r="AB29" s="574" t="n"/>
      <c r="AC29" s="574" t="n">
        <v>1</v>
      </c>
      <c r="AD29" s="574" t="n">
        <v>1</v>
      </c>
      <c r="AE29" s="574" t="n">
        <v>1</v>
      </c>
      <c r="AF29" s="574" t="n">
        <v>1</v>
      </c>
      <c r="AG29" s="574" t="n"/>
      <c r="AH29" s="574" t="n">
        <v>1</v>
      </c>
      <c r="AI29" s="574" t="n">
        <v>1</v>
      </c>
      <c r="AJ29" s="574" t="n">
        <v>1</v>
      </c>
      <c r="AK29" s="575" t="n">
        <v>1</v>
      </c>
      <c r="AL29" s="721" t="n"/>
      <c r="AM29" s="574" t="n"/>
      <c r="AN29" s="574" t="n"/>
      <c r="AO29" s="574" t="n"/>
      <c r="AP29" s="722" t="n"/>
    </row>
    <row r="30">
      <c r="B30" s="39" t="inlineStr">
        <is>
          <t>μ1'' =kh1''/kh</t>
        </is>
      </c>
      <c r="K30" s="473" t="n"/>
      <c r="L30" s="9" t="inlineStr">
        <is>
          <t>R</t>
        </is>
      </c>
      <c r="M30" s="49" t="n"/>
      <c r="N30" s="567">
        <f>N28/N29</f>
        <v/>
      </c>
      <c r="O30" s="568">
        <f>O28/O29</f>
        <v/>
      </c>
      <c r="P30" s="568">
        <f>P28/P29</f>
        <v/>
      </c>
      <c r="Q30" s="568">
        <f>Q28/Q29</f>
        <v/>
      </c>
      <c r="R30" s="568" t="n"/>
      <c r="S30" s="568">
        <f>S28/S29</f>
        <v/>
      </c>
      <c r="T30" s="568">
        <f>T28/T29</f>
        <v/>
      </c>
      <c r="U30" s="568">
        <f>U28/U29</f>
        <v/>
      </c>
      <c r="V30" s="568">
        <f>V28/V29</f>
        <v/>
      </c>
      <c r="W30" s="568" t="n"/>
      <c r="X30" s="568">
        <f>X28/X29</f>
        <v/>
      </c>
      <c r="Y30" s="568">
        <f>Y28/Y29</f>
        <v/>
      </c>
      <c r="Z30" s="568">
        <f>Z28/Z29</f>
        <v/>
      </c>
      <c r="AA30" s="568">
        <f>AA28/AA29</f>
        <v/>
      </c>
      <c r="AB30" s="568" t="n"/>
      <c r="AC30" s="568">
        <f>AC28/AC29</f>
        <v/>
      </c>
      <c r="AD30" s="568">
        <f>AD28/AD29</f>
        <v/>
      </c>
      <c r="AE30" s="568">
        <f>AE28/AE29</f>
        <v/>
      </c>
      <c r="AF30" s="568">
        <f>AF28/AF29</f>
        <v/>
      </c>
      <c r="AG30" s="568" t="n"/>
      <c r="AH30" s="568">
        <f>AH28/AH29</f>
        <v/>
      </c>
      <c r="AI30" s="568">
        <f>AI28/AI29</f>
        <v/>
      </c>
      <c r="AJ30" s="568">
        <f>AJ28/AJ29</f>
        <v/>
      </c>
      <c r="AK30" s="569">
        <f>AK28/AK29</f>
        <v/>
      </c>
      <c r="AL30" s="704" t="n"/>
      <c r="AM30" s="568" t="n"/>
      <c r="AN30" s="568" t="n"/>
      <c r="AO30" s="568" t="n"/>
      <c r="AP30" s="705" t="n"/>
    </row>
    <row r="31">
      <c r="C31" s="39" t="inlineStr">
        <is>
          <t>kh'' = (1/30) ・α・Eo・（B/30）-3/4・102</t>
        </is>
      </c>
      <c r="K31" s="473" t="n"/>
      <c r="L31" s="9" t="inlineStr">
        <is>
          <t>μ1'</t>
        </is>
      </c>
      <c r="M31" s="49" t="n"/>
      <c r="N31" s="567">
        <f>ROUNDDOWN((1-0.2*(3-N30)),1)</f>
        <v/>
      </c>
      <c r="O31" s="568">
        <f>ROUNDDOWN((1-0.2*(3-O30)),1)</f>
        <v/>
      </c>
      <c r="P31" s="568">
        <f>ROUNDDOWN((1-0.2*(3-P30)),1)</f>
        <v/>
      </c>
      <c r="Q31" s="568">
        <f>ROUNDDOWN((1-0.2*(3-Q30)),1)</f>
        <v/>
      </c>
      <c r="R31" s="568" t="n"/>
      <c r="S31" s="568">
        <f>ROUNDDOWN((1-0.2*(3-S30)),1)</f>
        <v/>
      </c>
      <c r="T31" s="568">
        <f>ROUNDDOWN((1-0.2*(3-T30)),1)</f>
        <v/>
      </c>
      <c r="U31" s="568">
        <f>ROUNDDOWN((1-0.2*(3-U30)),1)</f>
        <v/>
      </c>
      <c r="V31" s="568">
        <f>ROUNDDOWN((1-0.2*(3-V30)),1)</f>
        <v/>
      </c>
      <c r="W31" s="568" t="n"/>
      <c r="X31" s="568">
        <f>ROUNDDOWN((1-0.2*(3-X30)),1)</f>
        <v/>
      </c>
      <c r="Y31" s="568">
        <f>ROUNDDOWN((1-0.2*(3-Y30)),1)</f>
        <v/>
      </c>
      <c r="Z31" s="568">
        <f>ROUNDDOWN((1-0.2*(3-Z30)),1)</f>
        <v/>
      </c>
      <c r="AA31" s="568">
        <f>ROUNDDOWN((1-0.2*(3-AA30)),1)</f>
        <v/>
      </c>
      <c r="AB31" s="568" t="n"/>
      <c r="AC31" s="568">
        <f>ROUNDDOWN((1-0.2*(3-AC30)),1)</f>
        <v/>
      </c>
      <c r="AD31" s="568">
        <f>ROUNDDOWN((1-0.2*(3-AD30)),1)</f>
        <v/>
      </c>
      <c r="AE31" s="568">
        <f>ROUNDDOWN((1-0.2*(3-AE30)),1)</f>
        <v/>
      </c>
      <c r="AF31" s="568">
        <f>ROUNDDOWN((1-0.2*(3-AF30)),1)</f>
        <v/>
      </c>
      <c r="AG31" s="568" t="n"/>
      <c r="AH31" s="568">
        <f>ROUNDDOWN((1-0.2*(3-AH30)),1)</f>
        <v/>
      </c>
      <c r="AI31" s="568">
        <f>ROUNDDOWN((1-0.2*(3-AI30)),1)</f>
        <v/>
      </c>
      <c r="AJ31" s="568">
        <f>ROUNDDOWN((1-0.2*(3-AJ30)),1)</f>
        <v/>
      </c>
      <c r="AK31" s="569">
        <f>ROUNDDOWN((1-0.2*(3-AK30)),1)</f>
        <v/>
      </c>
      <c r="AL31" s="704" t="n"/>
      <c r="AM31" s="568" t="n"/>
      <c r="AN31" s="568" t="n"/>
      <c r="AO31" s="568" t="n"/>
      <c r="AP31" s="705" t="n"/>
    </row>
    <row r="32">
      <c r="C32" s="39" t="inlineStr">
        <is>
          <t>α:係数</t>
        </is>
      </c>
      <c r="K32" s="473" t="n"/>
      <c r="L32" s="9" t="inlineStr">
        <is>
          <t>B</t>
        </is>
      </c>
      <c r="M32" s="46" t="inlineStr">
        <is>
          <t>[m]</t>
        </is>
      </c>
      <c r="N32" s="567">
        <f>N10</f>
        <v/>
      </c>
      <c r="O32" s="568">
        <f>O10</f>
        <v/>
      </c>
      <c r="P32" s="568">
        <f>P10</f>
        <v/>
      </c>
      <c r="Q32" s="568">
        <f>Q10</f>
        <v/>
      </c>
      <c r="R32" s="568" t="n"/>
      <c r="S32" s="568">
        <f>S10</f>
        <v/>
      </c>
      <c r="T32" s="568">
        <f>T10</f>
        <v/>
      </c>
      <c r="U32" s="568">
        <f>U10</f>
        <v/>
      </c>
      <c r="V32" s="568">
        <f>V10</f>
        <v/>
      </c>
      <c r="W32" s="568" t="n"/>
      <c r="X32" s="568">
        <f>X10</f>
        <v/>
      </c>
      <c r="Y32" s="568">
        <f>Y10</f>
        <v/>
      </c>
      <c r="Z32" s="568">
        <f>Z10</f>
        <v/>
      </c>
      <c r="AA32" s="568">
        <f>AA10</f>
        <v/>
      </c>
      <c r="AB32" s="568" t="n"/>
      <c r="AC32" s="568">
        <f>AC10</f>
        <v/>
      </c>
      <c r="AD32" s="568">
        <f>AD10</f>
        <v/>
      </c>
      <c r="AE32" s="568">
        <f>AE10</f>
        <v/>
      </c>
      <c r="AF32" s="568">
        <f>AF10</f>
        <v/>
      </c>
      <c r="AG32" s="568" t="n"/>
      <c r="AH32" s="568">
        <f>AH10</f>
        <v/>
      </c>
      <c r="AI32" s="568">
        <f>AI10</f>
        <v/>
      </c>
      <c r="AJ32" s="568">
        <f>AJ10</f>
        <v/>
      </c>
      <c r="AK32" s="569">
        <f>AK10</f>
        <v/>
      </c>
      <c r="AL32" s="704" t="n"/>
      <c r="AM32" s="568" t="n"/>
      <c r="AN32" s="568" t="n"/>
      <c r="AO32" s="568" t="n"/>
      <c r="AP32" s="705" t="n"/>
    </row>
    <row r="33">
      <c r="C33" s="39" t="inlineStr">
        <is>
          <t>Eo:地盤のヤング率 (=7・N・100 kN/㎡）</t>
        </is>
      </c>
      <c r="K33" s="473" t="n"/>
      <c r="L33" s="9" t="inlineStr">
        <is>
          <t>kh''</t>
        </is>
      </c>
      <c r="M33" s="49" t="n"/>
      <c r="N33" s="584">
        <f>ROUNDDOWN((1/30)*N23*N25*(N32*100/30)^(-3/4)*10^2,2)</f>
        <v/>
      </c>
      <c r="O33" s="585">
        <f>ROUNDDOWN((1/30)*O23*O25*(O32*100/30)^(-3/4)*10^2,2)</f>
        <v/>
      </c>
      <c r="P33" s="585">
        <f>ROUNDDOWN((1/30)*P23*P25*(P32*100/30)^(-3/4)*10^2,2)</f>
        <v/>
      </c>
      <c r="Q33" s="585">
        <f>ROUNDDOWN((1/30)*Q23*Q25*(Q32*100/30)^(-3/4)*10^2,2)</f>
        <v/>
      </c>
      <c r="R33" s="585" t="n"/>
      <c r="S33" s="585">
        <f>ROUNDDOWN((1/30)*S23*S25*(S32*100/30)^(-3/4)*10^2,2)</f>
        <v/>
      </c>
      <c r="T33" s="585">
        <f>ROUNDDOWN((1/30)*T23*T25*(T32*100/30)^(-3/4)*10^2,2)</f>
        <v/>
      </c>
      <c r="U33" s="585">
        <f>ROUNDDOWN((1/30)*U23*U25*(U32*100/30)^(-3/4)*10^2,2)</f>
        <v/>
      </c>
      <c r="V33" s="585">
        <f>ROUNDDOWN((1/30)*V23*V25*(V32*100/30)^(-3/4)*10^2,2)</f>
        <v/>
      </c>
      <c r="W33" s="585" t="n"/>
      <c r="X33" s="585">
        <f>ROUNDDOWN((1/30)*X23*X25*(X32*100/30)^(-3/4)*10^2,2)</f>
        <v/>
      </c>
      <c r="Y33" s="585">
        <f>ROUNDDOWN((1/30)*Y23*Y25*(Y32*100/30)^(-3/4)*10^2,2)</f>
        <v/>
      </c>
      <c r="Z33" s="585">
        <f>ROUNDDOWN((1/30)*Z23*Z25*(Z32*100/30)^(-3/4)*10^2,2)</f>
        <v/>
      </c>
      <c r="AA33" s="585">
        <f>ROUNDDOWN((1/30)*AA23*AA25*(AA32*100/30)^(-3/4)*10^2,2)</f>
        <v/>
      </c>
      <c r="AB33" s="585" t="n"/>
      <c r="AC33" s="585">
        <f>ROUNDDOWN((1/30)*AC23*AC25*(AC32*100/30)^(-3/4)*10^2,2)</f>
        <v/>
      </c>
      <c r="AD33" s="585">
        <f>ROUNDDOWN((1/30)*AD23*AD25*(AD32*100/30)^(-3/4)*10^2,2)</f>
        <v/>
      </c>
      <c r="AE33" s="585">
        <f>ROUNDDOWN((1/30)*AE23*AE25*(AE32*100/30)^(-3/4)*10^2,2)</f>
        <v/>
      </c>
      <c r="AF33" s="585">
        <f>ROUNDDOWN((1/30)*AF23*AF25*(AF32*100/30)^(-3/4)*10^2,2)</f>
        <v/>
      </c>
      <c r="AG33" s="585" t="n"/>
      <c r="AH33" s="585">
        <f>ROUNDDOWN((1/30)*AH23*AH25*(AH32*100/30)^(-3/4)*10^2,2)</f>
        <v/>
      </c>
      <c r="AI33" s="585">
        <f>ROUNDDOWN((1/30)*AI23*AI25*(AI32*100/30)^(-3/4)*10^2,2)</f>
        <v/>
      </c>
      <c r="AJ33" s="585">
        <f>ROUNDDOWN((1/30)*AJ23*AJ25*(AJ32*100/30)^(-3/4)*10^2,2)</f>
        <v/>
      </c>
      <c r="AK33" s="586">
        <f>ROUNDDOWN((1/30)*AK23*AK25*(AK32*100/30)^(-3/4)*10^2,2)</f>
        <v/>
      </c>
      <c r="AL33" s="723" t="n"/>
      <c r="AM33" s="585" t="n"/>
      <c r="AN33" s="585" t="n"/>
      <c r="AO33" s="585" t="n"/>
      <c r="AP33" s="724" t="n"/>
    </row>
    <row r="34">
      <c r="C34" s="39" t="inlineStr">
        <is>
          <t>B:改良体幅</t>
        </is>
      </c>
      <c r="D34" s="39" t="inlineStr">
        <is>
          <t>(cm)</t>
        </is>
      </c>
      <c r="K34" s="473" t="n"/>
      <c r="L34" s="9" t="inlineStr">
        <is>
          <t>μ1''</t>
        </is>
      </c>
      <c r="M34" s="49" t="n"/>
      <c r="N34" s="584">
        <f>ROUNDDOWN(N33/N27,2)</f>
        <v/>
      </c>
      <c r="O34" s="585">
        <f>ROUNDDOWN(O33/O27,2)</f>
        <v/>
      </c>
      <c r="P34" s="585">
        <f>ROUNDDOWN(P33/P27,2)</f>
        <v/>
      </c>
      <c r="Q34" s="585">
        <f>ROUNDDOWN(Q33/Q27,2)</f>
        <v/>
      </c>
      <c r="R34" s="585" t="n"/>
      <c r="S34" s="585">
        <f>ROUNDDOWN(S33/S27,2)</f>
        <v/>
      </c>
      <c r="T34" s="585">
        <f>ROUNDDOWN(T33/T27,2)</f>
        <v/>
      </c>
      <c r="U34" s="585">
        <f>ROUNDDOWN(U33/U27,2)</f>
        <v/>
      </c>
      <c r="V34" s="585">
        <f>ROUNDDOWN(V33/V27,2)</f>
        <v/>
      </c>
      <c r="W34" s="585" t="n"/>
      <c r="X34" s="585">
        <f>ROUNDDOWN(X33/X27,2)</f>
        <v/>
      </c>
      <c r="Y34" s="585">
        <f>ROUNDDOWN(Y33/Y27,2)</f>
        <v/>
      </c>
      <c r="Z34" s="585">
        <f>ROUNDDOWN(Z33/Z27,2)</f>
        <v/>
      </c>
      <c r="AA34" s="585">
        <f>ROUNDDOWN(AA33/AA27,2)</f>
        <v/>
      </c>
      <c r="AB34" s="585" t="n"/>
      <c r="AC34" s="585">
        <f>ROUNDDOWN(AC33/AC27,2)</f>
        <v/>
      </c>
      <c r="AD34" s="585">
        <f>ROUNDDOWN(AD33/AD27,2)</f>
        <v/>
      </c>
      <c r="AE34" s="585">
        <f>ROUNDDOWN(AE33/AE27,2)</f>
        <v/>
      </c>
      <c r="AF34" s="585">
        <f>ROUNDDOWN(AF33/AF27,2)</f>
        <v/>
      </c>
      <c r="AG34" s="585" t="n"/>
      <c r="AH34" s="585">
        <f>ROUNDDOWN(AH33/AH27,2)</f>
        <v/>
      </c>
      <c r="AI34" s="585">
        <f>ROUNDDOWN(AI33/AI27,2)</f>
        <v/>
      </c>
      <c r="AJ34" s="585">
        <f>ROUNDDOWN(AJ33/AJ27,2)</f>
        <v/>
      </c>
      <c r="AK34" s="586">
        <f>ROUNDDOWN(AK33/AK27,2)</f>
        <v/>
      </c>
      <c r="AL34" s="723" t="n"/>
      <c r="AM34" s="585" t="n"/>
      <c r="AN34" s="585" t="n"/>
      <c r="AO34" s="585" t="n"/>
      <c r="AP34" s="724" t="n"/>
    </row>
    <row r="35">
      <c r="B35" s="39" t="inlineStr">
        <is>
          <t xml:space="preserve">μ1= max(μ1',μ1'') </t>
        </is>
      </c>
      <c r="K35" s="473" t="n"/>
      <c r="L35" s="9" t="inlineStr">
        <is>
          <t>μ1</t>
        </is>
      </c>
      <c r="M35" s="49" t="n"/>
      <c r="N35" s="567">
        <f>MAX(N31,N34)</f>
        <v/>
      </c>
      <c r="O35" s="568">
        <f>MAX(O31,O34)</f>
        <v/>
      </c>
      <c r="P35" s="568">
        <f>MAX(P31,P34)</f>
        <v/>
      </c>
      <c r="Q35" s="568">
        <f>MAX(Q31,Q34)</f>
        <v/>
      </c>
      <c r="R35" s="568" t="n"/>
      <c r="S35" s="568">
        <f>MAX(S31,S34)</f>
        <v/>
      </c>
      <c r="T35" s="568">
        <f>MAX(T31,T34)</f>
        <v/>
      </c>
      <c r="U35" s="568">
        <f>MAX(U31,U34)</f>
        <v/>
      </c>
      <c r="V35" s="568">
        <f>MAX(V31,V34)</f>
        <v/>
      </c>
      <c r="W35" s="568" t="n"/>
      <c r="X35" s="568">
        <f>MAX(X31,X34)</f>
        <v/>
      </c>
      <c r="Y35" s="568">
        <f>MAX(Y31,Y34)</f>
        <v/>
      </c>
      <c r="Z35" s="568">
        <f>MAX(Z31,Z34)</f>
        <v/>
      </c>
      <c r="AA35" s="568">
        <f>MAX(AA31,AA34)</f>
        <v/>
      </c>
      <c r="AB35" s="568" t="n"/>
      <c r="AC35" s="568">
        <f>MAX(AC31,AC34)</f>
        <v/>
      </c>
      <c r="AD35" s="568">
        <f>MAX(AD31,AD34)</f>
        <v/>
      </c>
      <c r="AE35" s="568">
        <f>MAX(AE31,AE34)</f>
        <v/>
      </c>
      <c r="AF35" s="568">
        <f>MAX(AF31,AF34)</f>
        <v/>
      </c>
      <c r="AG35" s="568" t="n"/>
      <c r="AH35" s="568">
        <f>MAX(AH31,AH34)</f>
        <v/>
      </c>
      <c r="AI35" s="568">
        <f>MAX(AI31,AI34)</f>
        <v/>
      </c>
      <c r="AJ35" s="568">
        <f>MAX(AJ31,AJ34)</f>
        <v/>
      </c>
      <c r="AK35" s="569">
        <f>MAX(AK31,AK34)</f>
        <v/>
      </c>
      <c r="AL35" s="704" t="n"/>
      <c r="AM35" s="568" t="n"/>
      <c r="AN35" s="568" t="n"/>
      <c r="AO35" s="568" t="n"/>
      <c r="AP35" s="705" t="n"/>
    </row>
    <row r="36">
      <c r="K36" s="473" t="n"/>
      <c r="L36" s="9" t="inlineStr">
        <is>
          <t>μ2</t>
        </is>
      </c>
      <c r="M36" s="49" t="n"/>
      <c r="N36" s="567">
        <f>(1-0.3*(3-N30))</f>
        <v/>
      </c>
      <c r="O36" s="568">
        <f>(1-0.3*(3-O30))</f>
        <v/>
      </c>
      <c r="P36" s="568">
        <f>(1-0.3*(3-P30))</f>
        <v/>
      </c>
      <c r="Q36" s="568">
        <f>(1-0.3*(3-Q30))</f>
        <v/>
      </c>
      <c r="R36" s="568" t="n"/>
      <c r="S36" s="568">
        <f>(1-0.3*(3-S30))</f>
        <v/>
      </c>
      <c r="T36" s="568">
        <f>(1-0.3*(3-T30))</f>
        <v/>
      </c>
      <c r="U36" s="568">
        <f>(1-0.3*(3-U30))</f>
        <v/>
      </c>
      <c r="V36" s="568">
        <f>(1-0.3*(3-V30))</f>
        <v/>
      </c>
      <c r="W36" s="568" t="n"/>
      <c r="X36" s="568">
        <f>(1-0.3*(3-X30))</f>
        <v/>
      </c>
      <c r="Y36" s="568">
        <f>(1-0.3*(3-Y30))</f>
        <v/>
      </c>
      <c r="Z36" s="568">
        <f>(1-0.3*(3-Z30))</f>
        <v/>
      </c>
      <c r="AA36" s="568">
        <f>(1-0.3*(3-AA30))</f>
        <v/>
      </c>
      <c r="AB36" s="568" t="n"/>
      <c r="AC36" s="568">
        <f>(1-0.3*(3-AC30))</f>
        <v/>
      </c>
      <c r="AD36" s="568">
        <f>(1-0.3*(3-AD30))</f>
        <v/>
      </c>
      <c r="AE36" s="568">
        <f>(1-0.3*(3-AE30))</f>
        <v/>
      </c>
      <c r="AF36" s="568">
        <f>(1-0.3*(3-AF30))</f>
        <v/>
      </c>
      <c r="AG36" s="568" t="n"/>
      <c r="AH36" s="568">
        <f>(1-0.3*(3-AH30))</f>
        <v/>
      </c>
      <c r="AI36" s="568">
        <f>(1-0.3*(3-AI30))</f>
        <v/>
      </c>
      <c r="AJ36" s="568">
        <f>(1-0.3*(3-AJ30))</f>
        <v/>
      </c>
      <c r="AK36" s="569">
        <f>(1-0.3*(3-AK30))</f>
        <v/>
      </c>
      <c r="AL36" s="704" t="n"/>
      <c r="AM36" s="568" t="n"/>
      <c r="AN36" s="568" t="n"/>
      <c r="AO36" s="568" t="n"/>
      <c r="AP36" s="705" t="n"/>
    </row>
    <row r="37">
      <c r="B37" s="27" t="inlineStr">
        <is>
          <t>ロ)加力方向の群杭係数μ2</t>
        </is>
      </c>
      <c r="K37" s="473" t="n"/>
      <c r="L37" s="9" t="inlineStr">
        <is>
          <t>μ</t>
        </is>
      </c>
      <c r="M37" s="49" t="n"/>
      <c r="N37" s="567">
        <f>N35*N36</f>
        <v/>
      </c>
      <c r="O37" s="568">
        <f>O35*O36</f>
        <v/>
      </c>
      <c r="P37" s="568">
        <f>P35*P36</f>
        <v/>
      </c>
      <c r="Q37" s="568">
        <f>Q35*Q36</f>
        <v/>
      </c>
      <c r="R37" s="568" t="n"/>
      <c r="S37" s="568">
        <f>S35*S36</f>
        <v/>
      </c>
      <c r="T37" s="568">
        <f>T35*T36</f>
        <v/>
      </c>
      <c r="U37" s="568">
        <f>U35*U36</f>
        <v/>
      </c>
      <c r="V37" s="568">
        <f>V35*V36</f>
        <v/>
      </c>
      <c r="W37" s="568" t="n"/>
      <c r="X37" s="568">
        <f>X35*X36</f>
        <v/>
      </c>
      <c r="Y37" s="568">
        <f>Y35*Y36</f>
        <v/>
      </c>
      <c r="Z37" s="568">
        <f>Z35*Z36</f>
        <v/>
      </c>
      <c r="AA37" s="568">
        <f>AA35*AA36</f>
        <v/>
      </c>
      <c r="AB37" s="568" t="n"/>
      <c r="AC37" s="568">
        <f>AC35*AC36</f>
        <v/>
      </c>
      <c r="AD37" s="568">
        <f>AD35*AD36</f>
        <v/>
      </c>
      <c r="AE37" s="568">
        <f>AE35*AE36</f>
        <v/>
      </c>
      <c r="AF37" s="568">
        <f>AF35*AF36</f>
        <v/>
      </c>
      <c r="AG37" s="568" t="n"/>
      <c r="AH37" s="568">
        <f>AH35*AH36</f>
        <v/>
      </c>
      <c r="AI37" s="568">
        <f>AI35*AI36</f>
        <v/>
      </c>
      <c r="AJ37" s="568">
        <f>AJ35*AJ36</f>
        <v/>
      </c>
      <c r="AK37" s="569">
        <f>AK35*AK36</f>
        <v/>
      </c>
      <c r="AL37" s="704" t="n"/>
      <c r="AM37" s="568" t="n"/>
      <c r="AN37" s="568" t="n"/>
      <c r="AO37" s="568" t="n"/>
      <c r="AP37" s="705" t="n"/>
    </row>
    <row r="38">
      <c r="B38" s="39" t="inlineStr">
        <is>
          <t xml:space="preserve">μ2 = {1- 0.3・(3-R) } </t>
        </is>
      </c>
      <c r="K38" s="469" t="n"/>
      <c r="L38" s="10" t="inlineStr">
        <is>
          <t xml:space="preserve">k'h </t>
        </is>
      </c>
      <c r="M38" s="51" t="n"/>
      <c r="N38" s="576">
        <f>ROUNDDOWN(N37*N27,2)</f>
        <v/>
      </c>
      <c r="O38" s="577">
        <f>ROUNDDOWN(O37*O27,2)</f>
        <v/>
      </c>
      <c r="P38" s="577">
        <f>ROUNDDOWN(P37*P27,2)</f>
        <v/>
      </c>
      <c r="Q38" s="577">
        <f>ROUNDDOWN(Q37*Q27,2)</f>
        <v/>
      </c>
      <c r="R38" s="577" t="n"/>
      <c r="S38" s="577">
        <f>ROUNDDOWN(S37*S27,2)</f>
        <v/>
      </c>
      <c r="T38" s="577">
        <f>ROUNDDOWN(T37*T27,2)</f>
        <v/>
      </c>
      <c r="U38" s="577">
        <f>ROUNDDOWN(U37*U27,2)</f>
        <v/>
      </c>
      <c r="V38" s="577">
        <f>ROUNDDOWN(V37*V27,2)</f>
        <v/>
      </c>
      <c r="W38" s="577" t="n"/>
      <c r="X38" s="577">
        <f>ROUNDDOWN(X37*X27,2)</f>
        <v/>
      </c>
      <c r="Y38" s="577">
        <f>ROUNDDOWN(Y37*Y27,2)</f>
        <v/>
      </c>
      <c r="Z38" s="577">
        <f>ROUNDDOWN(Z37*Z27,2)</f>
        <v/>
      </c>
      <c r="AA38" s="577">
        <f>ROUNDDOWN(AA37*AA27,2)</f>
        <v/>
      </c>
      <c r="AB38" s="577" t="n"/>
      <c r="AC38" s="577">
        <f>ROUNDDOWN(AC37*AC27,2)</f>
        <v/>
      </c>
      <c r="AD38" s="577">
        <f>ROUNDDOWN(AD37*AD27,2)</f>
        <v/>
      </c>
      <c r="AE38" s="577">
        <f>ROUNDDOWN(AE37*AE27,2)</f>
        <v/>
      </c>
      <c r="AF38" s="577">
        <f>ROUNDDOWN(AF37*AF27,2)</f>
        <v/>
      </c>
      <c r="AG38" s="577" t="n"/>
      <c r="AH38" s="577">
        <f>ROUNDDOWN(AH37*AH27,2)</f>
        <v/>
      </c>
      <c r="AI38" s="577">
        <f>ROUNDDOWN(AI37*AI27,2)</f>
        <v/>
      </c>
      <c r="AJ38" s="577">
        <f>ROUNDDOWN(AJ37*AJ27,2)</f>
        <v/>
      </c>
      <c r="AK38" s="578">
        <f>ROUNDDOWN(AK37*AK27,2)</f>
        <v/>
      </c>
      <c r="AL38" s="712" t="n"/>
      <c r="AM38" s="577" t="n"/>
      <c r="AN38" s="577" t="n"/>
      <c r="AO38" s="577" t="n"/>
      <c r="AP38" s="713" t="n"/>
    </row>
    <row r="39">
      <c r="C39" s="39" t="inlineStr">
        <is>
          <t>R:d/b</t>
        </is>
      </c>
      <c r="K39" s="492" t="inlineStr">
        <is>
          <t>曲げモーメントの算定</t>
        </is>
      </c>
      <c r="L39" s="8" t="inlineStr">
        <is>
          <t>Fc</t>
        </is>
      </c>
      <c r="M39" s="45" t="inlineStr">
        <is>
          <t>[kN/m2]</t>
        </is>
      </c>
      <c r="N39" s="581" t="n">
        <v>700</v>
      </c>
      <c r="O39" s="582">
        <f>+N39</f>
        <v/>
      </c>
      <c r="P39" s="582">
        <f>+O39</f>
        <v/>
      </c>
      <c r="Q39" s="582">
        <f>+P39</f>
        <v/>
      </c>
      <c r="R39" s="582">
        <f>+Q39</f>
        <v/>
      </c>
      <c r="S39" s="582">
        <f>+R39</f>
        <v/>
      </c>
      <c r="T39" s="582">
        <f>+S39</f>
        <v/>
      </c>
      <c r="U39" s="582">
        <f>+T39</f>
        <v/>
      </c>
      <c r="V39" s="582">
        <f>+U39</f>
        <v/>
      </c>
      <c r="W39" s="582">
        <f>+V39</f>
        <v/>
      </c>
      <c r="X39" s="582">
        <f>+W39</f>
        <v/>
      </c>
      <c r="Y39" s="582">
        <f>+X39</f>
        <v/>
      </c>
      <c r="Z39" s="582">
        <f>+Y39</f>
        <v/>
      </c>
      <c r="AA39" s="582">
        <f>+Z39</f>
        <v/>
      </c>
      <c r="AB39" s="582">
        <f>+AA39</f>
        <v/>
      </c>
      <c r="AC39" s="582">
        <f>+AB39</f>
        <v/>
      </c>
      <c r="AD39" s="582">
        <f>+AC39</f>
        <v/>
      </c>
      <c r="AE39" s="582">
        <f>+AD39</f>
        <v/>
      </c>
      <c r="AF39" s="582">
        <f>+AE39</f>
        <v/>
      </c>
      <c r="AG39" s="582">
        <f>+AF39</f>
        <v/>
      </c>
      <c r="AH39" s="582">
        <f>+AG39</f>
        <v/>
      </c>
      <c r="AI39" s="582">
        <f>+AH39</f>
        <v/>
      </c>
      <c r="AJ39" s="582">
        <f>+AI39</f>
        <v/>
      </c>
      <c r="AK39" s="583">
        <f>+AJ39</f>
        <v/>
      </c>
      <c r="AL39" s="719" t="n"/>
      <c r="AM39" s="582" t="n"/>
      <c r="AN39" s="582" t="n"/>
      <c r="AO39" s="582" t="n"/>
      <c r="AP39" s="720" t="n"/>
    </row>
    <row r="40">
      <c r="K40" s="473" t="n"/>
      <c r="L40" s="9" t="inlineStr">
        <is>
          <t>Ep</t>
        </is>
      </c>
      <c r="M40" s="46" t="inlineStr">
        <is>
          <t>[kN/m2]</t>
        </is>
      </c>
      <c r="N40" s="567">
        <f>N39*180</f>
        <v/>
      </c>
      <c r="O40" s="568">
        <f>O39*180</f>
        <v/>
      </c>
      <c r="P40" s="568">
        <f>P39*180</f>
        <v/>
      </c>
      <c r="Q40" s="568">
        <f>Q39*180</f>
        <v/>
      </c>
      <c r="R40" s="568" t="n"/>
      <c r="S40" s="568">
        <f>S39*180</f>
        <v/>
      </c>
      <c r="T40" s="568">
        <f>T39*180</f>
        <v/>
      </c>
      <c r="U40" s="568">
        <f>U39*180</f>
        <v/>
      </c>
      <c r="V40" s="568">
        <f>V39*180</f>
        <v/>
      </c>
      <c r="W40" s="568" t="n"/>
      <c r="X40" s="568">
        <f>X39*180</f>
        <v/>
      </c>
      <c r="Y40" s="568">
        <f>Y39*180</f>
        <v/>
      </c>
      <c r="Z40" s="568">
        <f>Z39*180</f>
        <v/>
      </c>
      <c r="AA40" s="568">
        <f>AA39*180</f>
        <v/>
      </c>
      <c r="AB40" s="568" t="n"/>
      <c r="AC40" s="568">
        <f>AC39*180</f>
        <v/>
      </c>
      <c r="AD40" s="568">
        <f>AD39*180</f>
        <v/>
      </c>
      <c r="AE40" s="568">
        <f>AE39*180</f>
        <v/>
      </c>
      <c r="AF40" s="568">
        <f>AF39*180</f>
        <v/>
      </c>
      <c r="AG40" s="568" t="n"/>
      <c r="AH40" s="568">
        <f>AH39*180</f>
        <v/>
      </c>
      <c r="AI40" s="568">
        <f>AI39*180</f>
        <v/>
      </c>
      <c r="AJ40" s="568">
        <f>AJ39*180</f>
        <v/>
      </c>
      <c r="AK40" s="569">
        <f>AK39*180</f>
        <v/>
      </c>
      <c r="AL40" s="704" t="n"/>
      <c r="AM40" s="568" t="n"/>
      <c r="AN40" s="568" t="n"/>
      <c r="AO40" s="568" t="n"/>
      <c r="AP40" s="705" t="n"/>
    </row>
    <row r="41">
      <c r="B41" s="39" t="inlineStr">
        <is>
          <t>μ = μ 1 ・μ 2</t>
        </is>
      </c>
      <c r="K41" s="473" t="n"/>
      <c r="L41" s="9" t="inlineStr">
        <is>
          <t>Ip</t>
        </is>
      </c>
      <c r="M41" s="46" t="inlineStr">
        <is>
          <t>[m３]</t>
        </is>
      </c>
      <c r="N41" s="587">
        <f>ROUNDDOWN(PI()*N26^4/64,3)</f>
        <v/>
      </c>
      <c r="O41" s="588">
        <f>ROUNDDOWN(PI()*O26^4/64,3)</f>
        <v/>
      </c>
      <c r="P41" s="588">
        <f>ROUNDDOWN(PI()*P26^4/64,3)</f>
        <v/>
      </c>
      <c r="Q41" s="588">
        <f>ROUNDDOWN(PI()*Q26^4/64,3)</f>
        <v/>
      </c>
      <c r="R41" s="588" t="n"/>
      <c r="S41" s="588">
        <f>ROUNDDOWN(PI()*S26^4/64,3)</f>
        <v/>
      </c>
      <c r="T41" s="588">
        <f>ROUNDDOWN(PI()*T26^4/64,3)</f>
        <v/>
      </c>
      <c r="U41" s="588">
        <f>ROUNDDOWN(PI()*U26^4/64,3)</f>
        <v/>
      </c>
      <c r="V41" s="588">
        <f>ROUNDDOWN(PI()*V26^4/64,3)</f>
        <v/>
      </c>
      <c r="W41" s="588" t="n"/>
      <c r="X41" s="588">
        <f>ROUNDDOWN(PI()*X26^4/64,3)</f>
        <v/>
      </c>
      <c r="Y41" s="588">
        <f>ROUNDDOWN(PI()*Y26^4/64,3)</f>
        <v/>
      </c>
      <c r="Z41" s="588">
        <f>ROUNDDOWN(PI()*Z26^4/64,3)</f>
        <v/>
      </c>
      <c r="AA41" s="588">
        <f>ROUNDDOWN(PI()*AA26^4/64,3)</f>
        <v/>
      </c>
      <c r="AB41" s="588" t="n"/>
      <c r="AC41" s="588">
        <f>ROUNDDOWN(PI()*AC26^4/64,3)</f>
        <v/>
      </c>
      <c r="AD41" s="588">
        <f>ROUNDDOWN(PI()*AD26^4/64,3)</f>
        <v/>
      </c>
      <c r="AE41" s="588">
        <f>ROUNDDOWN(PI()*AE26^4/64,3)</f>
        <v/>
      </c>
      <c r="AF41" s="588">
        <f>ROUNDDOWN(PI()*AF26^4/64,3)</f>
        <v/>
      </c>
      <c r="AG41" s="588" t="n"/>
      <c r="AH41" s="588">
        <f>ROUNDDOWN(PI()*AH26^4/64,3)</f>
        <v/>
      </c>
      <c r="AI41" s="588">
        <f>ROUNDDOWN(PI()*AI26^4/64,3)</f>
        <v/>
      </c>
      <c r="AJ41" s="588">
        <f>ROUNDDOWN(PI()*AJ26^4/64,3)</f>
        <v/>
      </c>
      <c r="AK41" s="589">
        <f>ROUNDDOWN(PI()*AK26^4/64,3)</f>
        <v/>
      </c>
      <c r="AL41" s="725" t="n"/>
      <c r="AM41" s="588" t="n"/>
      <c r="AN41" s="588" t="n"/>
      <c r="AO41" s="588" t="n"/>
      <c r="AP41" s="726" t="n"/>
    </row>
    <row r="42">
      <c r="B42" s="39" t="inlineStr">
        <is>
          <t>k'h = μ ・kh</t>
        </is>
      </c>
      <c r="K42" s="473" t="n"/>
      <c r="L42" s="9" t="inlineStr">
        <is>
          <t>β</t>
        </is>
      </c>
      <c r="M42" s="49" t="n"/>
      <c r="N42" s="584">
        <f>ROUNDDOWN((N38*N26/4/N40/N41)^(1/4),2)</f>
        <v/>
      </c>
      <c r="O42" s="585">
        <f>ROUNDDOWN((O38*O26/4/O40/O41)^(1/4),2)</f>
        <v/>
      </c>
      <c r="P42" s="585">
        <f>ROUNDDOWN((P38*P26/4/P40/P41)^(1/4),2)</f>
        <v/>
      </c>
      <c r="Q42" s="585">
        <f>ROUNDDOWN((Q38*Q26/4/Q40/Q41)^(1/4),2)</f>
        <v/>
      </c>
      <c r="R42" s="585" t="n"/>
      <c r="S42" s="585">
        <f>ROUNDDOWN((S38*S26/4/S40/S41)^(1/4),2)</f>
        <v/>
      </c>
      <c r="T42" s="585">
        <f>ROUNDDOWN((T38*T26/4/T40/T41)^(1/4),2)</f>
        <v/>
      </c>
      <c r="U42" s="585">
        <f>ROUNDDOWN((U38*U26/4/U40/U41)^(1/4),2)</f>
        <v/>
      </c>
      <c r="V42" s="585">
        <f>ROUNDDOWN((V38*V26/4/V40/V41)^(1/4),2)</f>
        <v/>
      </c>
      <c r="W42" s="585" t="n"/>
      <c r="X42" s="585">
        <f>ROUNDDOWN((X38*X26/4/X40/X41)^(1/4),2)</f>
        <v/>
      </c>
      <c r="Y42" s="585">
        <f>ROUNDDOWN((Y38*Y26/4/Y40/Y41)^(1/4),2)</f>
        <v/>
      </c>
      <c r="Z42" s="585">
        <f>ROUNDDOWN((Z38*Z26/4/Z40/Z41)^(1/4),2)</f>
        <v/>
      </c>
      <c r="AA42" s="585">
        <f>ROUNDDOWN((AA38*AA26/4/AA40/AA41)^(1/4),2)</f>
        <v/>
      </c>
      <c r="AB42" s="585" t="n"/>
      <c r="AC42" s="585">
        <f>ROUNDDOWN((AC38*AC26/4/AC40/AC41)^(1/4),2)</f>
        <v/>
      </c>
      <c r="AD42" s="585">
        <f>ROUNDDOWN((AD38*AD26/4/AD40/AD41)^(1/4),2)</f>
        <v/>
      </c>
      <c r="AE42" s="585">
        <f>ROUNDDOWN((AE38*AE26/4/AE40/AE41)^(1/4),2)</f>
        <v/>
      </c>
      <c r="AF42" s="585">
        <f>ROUNDDOWN((AF38*AF26/4/AF40/AF41)^(1/4),2)</f>
        <v/>
      </c>
      <c r="AG42" s="585" t="n"/>
      <c r="AH42" s="585">
        <f>ROUNDDOWN((AH38*AH26/4/AH40/AH41)^(1/4),2)</f>
        <v/>
      </c>
      <c r="AI42" s="585">
        <f>ROUNDDOWN((AI38*AI26/4/AI40/AI41)^(1/4),2)</f>
        <v/>
      </c>
      <c r="AJ42" s="585">
        <f>ROUNDDOWN((AJ38*AJ26/4/AJ40/AJ41)^(1/4),2)</f>
        <v/>
      </c>
      <c r="AK42" s="586">
        <f>ROUNDDOWN((AK38*AK26/4/AK40/AK41)^(1/4),2)</f>
        <v/>
      </c>
      <c r="AL42" s="723" t="n"/>
      <c r="AM42" s="585" t="n"/>
      <c r="AN42" s="585" t="n"/>
      <c r="AO42" s="585" t="n"/>
      <c r="AP42" s="724" t="n"/>
    </row>
    <row r="43">
      <c r="K43" s="473" t="n"/>
      <c r="L43" s="9" t="inlineStr">
        <is>
          <t>L</t>
        </is>
      </c>
      <c r="M43" s="46" t="inlineStr">
        <is>
          <t>[m]</t>
        </is>
      </c>
      <c r="N43" s="567">
        <f>鉛直!O10</f>
        <v/>
      </c>
      <c r="O43" s="568">
        <f>鉛直!P10</f>
        <v/>
      </c>
      <c r="P43" s="568">
        <f>鉛直!Q10</f>
        <v/>
      </c>
      <c r="Q43" s="568">
        <f>鉛直!R10</f>
        <v/>
      </c>
      <c r="R43" s="568" t="n"/>
      <c r="S43" s="568" t="n">
        <v>16.2</v>
      </c>
      <c r="T43" s="568" t="n">
        <v>16.2</v>
      </c>
      <c r="U43" s="568" t="n">
        <v>16.2</v>
      </c>
      <c r="V43" s="568" t="n">
        <v>16.2</v>
      </c>
      <c r="W43" s="568" t="n"/>
      <c r="X43" s="568" t="n">
        <v>16.2</v>
      </c>
      <c r="Y43" s="568" t="n">
        <v>16.2</v>
      </c>
      <c r="Z43" s="568" t="n">
        <v>16.2</v>
      </c>
      <c r="AA43" s="568" t="n">
        <v>16.2</v>
      </c>
      <c r="AB43" s="568" t="n"/>
      <c r="AC43" s="568" t="n">
        <v>16.2</v>
      </c>
      <c r="AD43" s="568" t="n">
        <v>16.2</v>
      </c>
      <c r="AE43" s="568" t="n">
        <v>16.2</v>
      </c>
      <c r="AF43" s="568" t="n">
        <v>16.2</v>
      </c>
      <c r="AG43" s="568" t="n"/>
      <c r="AH43" s="568" t="n">
        <v>16.2</v>
      </c>
      <c r="AI43" s="568" t="n">
        <v>16.2</v>
      </c>
      <c r="AJ43" s="568" t="n">
        <v>16.2</v>
      </c>
      <c r="AK43" s="569" t="n">
        <v>16.2</v>
      </c>
      <c r="AL43" s="704" t="n"/>
      <c r="AM43" s="568" t="n"/>
      <c r="AN43" s="568" t="n"/>
      <c r="AO43" s="568" t="n"/>
      <c r="AP43" s="705" t="n"/>
    </row>
    <row r="44">
      <c r="A44" s="39" t="inlineStr">
        <is>
          <t>(4) 曲げモーメントの算定</t>
        </is>
      </c>
      <c r="K44" s="473" t="n"/>
      <c r="L44" s="9" t="inlineStr">
        <is>
          <t>z</t>
        </is>
      </c>
      <c r="M44" s="49" t="n"/>
      <c r="N44" s="567">
        <f>ROUNDDOWN(N42*N43,1)</f>
        <v/>
      </c>
      <c r="O44" s="568">
        <f>ROUNDDOWN(O42*O43,1)</f>
        <v/>
      </c>
      <c r="P44" s="568">
        <f>ROUNDDOWN(P42*P43,1)</f>
        <v/>
      </c>
      <c r="Q44" s="568">
        <f>ROUNDDOWN(Q42*Q43,1)</f>
        <v/>
      </c>
      <c r="R44" s="568" t="n"/>
      <c r="S44" s="568">
        <f>ROUNDDOWN(S42*S43,1)</f>
        <v/>
      </c>
      <c r="T44" s="568">
        <f>ROUNDDOWN(T42*T43,1)</f>
        <v/>
      </c>
      <c r="U44" s="568">
        <f>ROUNDDOWN(U42*U43,1)</f>
        <v/>
      </c>
      <c r="V44" s="568">
        <f>ROUNDDOWN(V42*V43,1)</f>
        <v/>
      </c>
      <c r="W44" s="568" t="n"/>
      <c r="X44" s="568">
        <f>ROUNDDOWN(X42*X43,1)</f>
        <v/>
      </c>
      <c r="Y44" s="568">
        <f>ROUNDDOWN(Y42*Y43,1)</f>
        <v/>
      </c>
      <c r="Z44" s="568">
        <f>ROUNDDOWN(Z42*Z43,1)</f>
        <v/>
      </c>
      <c r="AA44" s="568">
        <f>ROUNDDOWN(AA42*AA43,1)</f>
        <v/>
      </c>
      <c r="AB44" s="568" t="n"/>
      <c r="AC44" s="568">
        <f>ROUNDDOWN(AC42*AC43,1)</f>
        <v/>
      </c>
      <c r="AD44" s="568">
        <f>ROUNDDOWN(AD42*AD43,1)</f>
        <v/>
      </c>
      <c r="AE44" s="568">
        <f>ROUNDDOWN(AE42*AE43,1)</f>
        <v/>
      </c>
      <c r="AF44" s="568">
        <f>ROUNDDOWN(AF42*AF43,1)</f>
        <v/>
      </c>
      <c r="AG44" s="568" t="n"/>
      <c r="AH44" s="568">
        <f>ROUNDDOWN(AH42*AH43,1)</f>
        <v/>
      </c>
      <c r="AI44" s="568">
        <f>ROUNDDOWN(AI42*AI43,1)</f>
        <v/>
      </c>
      <c r="AJ44" s="568">
        <f>ROUNDDOWN(AJ42*AJ43,1)</f>
        <v/>
      </c>
      <c r="AK44" s="569">
        <f>ROUNDDOWN(AK42*AK43,1)</f>
        <v/>
      </c>
      <c r="AL44" s="704" t="n"/>
      <c r="AM44" s="568" t="n"/>
      <c r="AN44" s="568" t="n"/>
      <c r="AO44" s="568" t="n"/>
      <c r="AP44" s="705" t="n"/>
    </row>
    <row r="45">
      <c r="B45" s="27" t="inlineStr">
        <is>
          <t>地中部最大曲げモーメントMmax , 杭頭部曲げモーメントMoは,</t>
        </is>
      </c>
      <c r="K45" s="473" t="n"/>
      <c r="L45" s="9" t="inlineStr">
        <is>
          <t>RMmax</t>
        </is>
      </c>
      <c r="M45" s="49" t="n"/>
      <c r="N45" s="587">
        <f>IF($E$54=0.25,IF(N44&lt;5,VLOOKUP(N44,Sheet3!$A$5:$I$50,2,0),Sheet3!$B$50),IF(N44&lt;5,VLOOKUP(N44,Sheet3!$A$5:$I$50,6,0),Sheet3!$F$50))</f>
        <v/>
      </c>
      <c r="O45" s="588">
        <f>IF($E$54=0.25,IF(O44&lt;5,VLOOKUP(O44,Sheet3!$A$5:$I$50,2,0),Sheet3!$B$50),IF(O44&lt;5,VLOOKUP(O44,Sheet3!$A$5:$I$50,6,0),Sheet3!$F$50))</f>
        <v/>
      </c>
      <c r="P45" s="588">
        <f>IF($E$54=0.25,IF(P44&lt;5,VLOOKUP(P44,Sheet3!$A$5:$I$50,2,0),Sheet3!$B$50),IF(P44&lt;5,VLOOKUP(P44,Sheet3!$A$5:$I$50,6,0),Sheet3!$F$50))</f>
        <v/>
      </c>
      <c r="Q45" s="588">
        <f>IF($E$54=0.25,IF(Q44&lt;5,VLOOKUP(Q44,Sheet3!$A$5:$I$50,2,0),Sheet3!$B$50),IF(Q44&lt;5,VLOOKUP(Q44,Sheet3!$A$5:$I$50,6,0),Sheet3!$F$50))</f>
        <v/>
      </c>
      <c r="R45" s="588" t="n"/>
      <c r="S45" s="588">
        <f>IF($E$54=0.25,IF(S44&lt;5,VLOOKUP(S44,Sheet3!$A$5:$I$50,2,0),Sheet3!$B$50),IF(S44&lt;5,VLOOKUP(S44,Sheet3!$A$5:$I$50,6,0),Sheet3!$F$50))</f>
        <v/>
      </c>
      <c r="T45" s="588">
        <f>IF($E$54=0.25,IF(T44&lt;5,VLOOKUP(T44,Sheet3!$A$5:$I$50,2,0),Sheet3!$B$50),IF(T44&lt;5,VLOOKUP(T44,Sheet3!$A$5:$I$50,6,0),Sheet3!$F$50))</f>
        <v/>
      </c>
      <c r="U45" s="588">
        <f>IF($E$54=0.25,IF(U44&lt;5,VLOOKUP(U44,Sheet3!$A$5:$I$50,2,0),Sheet3!$B$50),IF(U44&lt;5,VLOOKUP(U44,Sheet3!$A$5:$I$50,6,0),Sheet3!$F$50))</f>
        <v/>
      </c>
      <c r="V45" s="588">
        <f>IF($E$54=0.25,IF(V44&lt;5,VLOOKUP(V44,Sheet3!$A$5:$I$50,2,0),Sheet3!$B$50),IF(V44&lt;5,VLOOKUP(V44,Sheet3!$A$5:$I$50,6,0),Sheet3!$F$50))</f>
        <v/>
      </c>
      <c r="W45" s="588" t="n"/>
      <c r="X45" s="588">
        <f>IF($E$54=0.25,IF(X44&lt;5,VLOOKUP(X44,Sheet3!$A$5:$I$50,2,0),Sheet3!$B$50),IF(X44&lt;5,VLOOKUP(X44,Sheet3!$A$5:$I$50,6,0),Sheet3!$F$50))</f>
        <v/>
      </c>
      <c r="Y45" s="588">
        <f>IF($E$54=0.25,IF(Y44&lt;5,VLOOKUP(Y44,Sheet3!$A$5:$I$50,2,0),Sheet3!$B$50),IF(Y44&lt;5,VLOOKUP(Y44,Sheet3!$A$5:$I$50,6,0),Sheet3!$F$50))</f>
        <v/>
      </c>
      <c r="Z45" s="588">
        <f>IF($E$54=0.25,IF(Z44&lt;5,VLOOKUP(Z44,Sheet3!$A$5:$I$50,2,0),Sheet3!$B$50),IF(Z44&lt;5,VLOOKUP(Z44,Sheet3!$A$5:$I$50,6,0),Sheet3!$F$50))</f>
        <v/>
      </c>
      <c r="AA45" s="588">
        <f>IF($E$54=0.25,IF(AA44&lt;5,VLOOKUP(AA44,Sheet3!$A$5:$I$50,2,0),Sheet3!$B$50),IF(AA44&lt;5,VLOOKUP(AA44,Sheet3!$A$5:$I$50,6,0),Sheet3!$F$50))</f>
        <v/>
      </c>
      <c r="AB45" s="588" t="n"/>
      <c r="AC45" s="588">
        <f>IF($E$54=0.25,IF(AC44&lt;5,VLOOKUP(AC44,Sheet3!$A$5:$I$50,2,0),Sheet3!$B$50),IF(AC44&lt;5,VLOOKUP(AC44,Sheet3!$A$5:$I$50,6,0),Sheet3!$F$50))</f>
        <v/>
      </c>
      <c r="AD45" s="588">
        <f>IF($E$54=0.25,IF(AD44&lt;5,VLOOKUP(AD44,Sheet3!$A$5:$I$50,2,0),Sheet3!$B$50),IF(AD44&lt;5,VLOOKUP(AD44,Sheet3!$A$5:$I$50,6,0),Sheet3!$F$50))</f>
        <v/>
      </c>
      <c r="AE45" s="588">
        <f>IF($E$54=0.25,IF(AE44&lt;5,VLOOKUP(AE44,Sheet3!$A$5:$I$50,2,0),Sheet3!$B$50),IF(AE44&lt;5,VLOOKUP(AE44,Sheet3!$A$5:$I$50,6,0),Sheet3!$F$50))</f>
        <v/>
      </c>
      <c r="AF45" s="588">
        <f>IF($E$54=0.25,IF(AF44&lt;5,VLOOKUP(AF44,Sheet3!$A$5:$I$50,2,0),Sheet3!$B$50),IF(AF44&lt;5,VLOOKUP(AF44,Sheet3!$A$5:$I$50,6,0),Sheet3!$F$50))</f>
        <v/>
      </c>
      <c r="AG45" s="588" t="n"/>
      <c r="AH45" s="588">
        <f>IF($E$54=0.25,IF(AH44&lt;5,VLOOKUP(AH44,Sheet3!$A$5:$I$50,2,0),Sheet3!$B$50),IF(AH44&lt;5,VLOOKUP(AH44,Sheet3!$A$5:$I$50,6,0),Sheet3!$F$50))</f>
        <v/>
      </c>
      <c r="AI45" s="588">
        <f>IF($E$54=0.25,IF(AI44&lt;5,VLOOKUP(AI44,Sheet3!$A$5:$I$50,2,0),Sheet3!$B$50),IF(AI44&lt;5,VLOOKUP(AI44,Sheet3!$A$5:$I$50,6,0),Sheet3!$F$50))</f>
        <v/>
      </c>
      <c r="AJ45" s="588">
        <f>IF($E$54=0.25,IF(AJ44&lt;5,VLOOKUP(AJ44,Sheet3!$A$5:$I$50,2,0),Sheet3!$B$50),IF(AJ44&lt;5,VLOOKUP(AJ44,Sheet3!$A$5:$I$50,6,0),Sheet3!$F$50))</f>
        <v/>
      </c>
      <c r="AK45" s="589">
        <f>IF($E$54=0.25,IF(AK44&lt;5,VLOOKUP(AK44,Sheet3!$A$5:$I$50,2,0),Sheet3!$B$50),IF(AK44&lt;5,VLOOKUP(AK44,Sheet3!$A$5:$I$50,6,0),Sheet3!$F$50))</f>
        <v/>
      </c>
      <c r="AL45" s="725" t="n"/>
      <c r="AM45" s="588" t="n"/>
      <c r="AN45" s="588" t="n"/>
      <c r="AO45" s="588" t="n"/>
      <c r="AP45" s="726" t="n"/>
    </row>
    <row r="46">
      <c r="B46" s="39" t="inlineStr">
        <is>
          <t>Mmax= ( Qp/ 2β)・RMmax</t>
        </is>
      </c>
      <c r="F46" s="39" t="inlineStr">
        <is>
          <t>(kNm)</t>
        </is>
      </c>
      <c r="K46" s="473" t="n"/>
      <c r="L46" s="9" t="inlineStr">
        <is>
          <t>RMo</t>
        </is>
      </c>
      <c r="M46" s="49" t="n"/>
      <c r="N46" s="587">
        <f>IF($E$54=0.25,IF(N44&lt;5,VLOOKUP(N44,Sheet3!$A$5:$I$50,3,0),Sheet3!$C$50),IF(N44&lt;5,VLOOKUP(N44,Sheet3!$A$5:$I$50,7,0),Sheet3!$G$50))</f>
        <v/>
      </c>
      <c r="O46" s="588">
        <f>IF($E$54=0.25,IF(O44&lt;5,VLOOKUP(O44,Sheet3!$A$5:$I$50,3,0),Sheet3!$C$50),IF(O44&lt;5,VLOOKUP(O44,Sheet3!$A$5:$I$50,7,0),Sheet3!$G$50))</f>
        <v/>
      </c>
      <c r="P46" s="588">
        <f>IF($E$54=0.25,IF(P44&lt;5,VLOOKUP(P44,Sheet3!$A$5:$I$50,3,0),Sheet3!$C$50),IF(P44&lt;5,VLOOKUP(P44,Sheet3!$A$5:$I$50,7,0),Sheet3!$G$50))</f>
        <v/>
      </c>
      <c r="Q46" s="588">
        <f>IF($E$54=0.25,IF(Q44&lt;5,VLOOKUP(Q44,Sheet3!$A$5:$I$50,3,0),Sheet3!$C$50),IF(Q44&lt;5,VLOOKUP(Q44,Sheet3!$A$5:$I$50,7,0),Sheet3!$G$50))</f>
        <v/>
      </c>
      <c r="R46" s="588" t="n"/>
      <c r="S46" s="588">
        <f>IF($E$54=0.25,IF(S44&lt;5,VLOOKUP(S44,Sheet3!$A$5:$I$50,3,0),Sheet3!$C$50),IF(S44&lt;5,VLOOKUP(S44,Sheet3!$A$5:$I$50,7,0),Sheet3!$G$50))</f>
        <v/>
      </c>
      <c r="T46" s="588">
        <f>IF($E$54=0.25,IF(T44&lt;5,VLOOKUP(T44,Sheet3!$A$5:$I$50,3,0),Sheet3!$C$50),IF(T44&lt;5,VLOOKUP(T44,Sheet3!$A$5:$I$50,7,0),Sheet3!$G$50))</f>
        <v/>
      </c>
      <c r="U46" s="588">
        <f>IF($E$54=0.25,IF(U44&lt;5,VLOOKUP(U44,Sheet3!$A$5:$I$50,3,0),Sheet3!$C$50),IF(U44&lt;5,VLOOKUP(U44,Sheet3!$A$5:$I$50,7,0),Sheet3!$G$50))</f>
        <v/>
      </c>
      <c r="V46" s="588">
        <f>IF($E$54=0.25,IF(V44&lt;5,VLOOKUP(V44,Sheet3!$A$5:$I$50,3,0),Sheet3!$C$50),IF(V44&lt;5,VLOOKUP(V44,Sheet3!$A$5:$I$50,7,0),Sheet3!$G$50))</f>
        <v/>
      </c>
      <c r="W46" s="588" t="n"/>
      <c r="X46" s="588">
        <f>IF($E$54=0.25,IF(X44&lt;5,VLOOKUP(X44,Sheet3!$A$5:$I$50,3,0),Sheet3!$C$50),IF(X44&lt;5,VLOOKUP(X44,Sheet3!$A$5:$I$50,7,0),Sheet3!$G$50))</f>
        <v/>
      </c>
      <c r="Y46" s="588">
        <f>IF($E$54=0.25,IF(Y44&lt;5,VLOOKUP(Y44,Sheet3!$A$5:$I$50,3,0),Sheet3!$C$50),IF(Y44&lt;5,VLOOKUP(Y44,Sheet3!$A$5:$I$50,7,0),Sheet3!$G$50))</f>
        <v/>
      </c>
      <c r="Z46" s="588">
        <f>IF($E$54=0.25,IF(Z44&lt;5,VLOOKUP(Z44,Sheet3!$A$5:$I$50,3,0),Sheet3!$C$50),IF(Z44&lt;5,VLOOKUP(Z44,Sheet3!$A$5:$I$50,7,0),Sheet3!$G$50))</f>
        <v/>
      </c>
      <c r="AA46" s="588">
        <f>IF($E$54=0.25,IF(AA44&lt;5,VLOOKUP(AA44,Sheet3!$A$5:$I$50,3,0),Sheet3!$C$50),IF(AA44&lt;5,VLOOKUP(AA44,Sheet3!$A$5:$I$50,7,0),Sheet3!$G$50))</f>
        <v/>
      </c>
      <c r="AB46" s="588" t="n"/>
      <c r="AC46" s="588">
        <f>IF($E$54=0.25,IF(AC44&lt;5,VLOOKUP(AC44,Sheet3!$A$5:$I$50,3,0),Sheet3!$C$50),IF(AC44&lt;5,VLOOKUP(AC44,Sheet3!$A$5:$I$50,7,0),Sheet3!$G$50))</f>
        <v/>
      </c>
      <c r="AD46" s="588">
        <f>IF($E$54=0.25,IF(AD44&lt;5,VLOOKUP(AD44,Sheet3!$A$5:$I$50,3,0),Sheet3!$C$50),IF(AD44&lt;5,VLOOKUP(AD44,Sheet3!$A$5:$I$50,7,0),Sheet3!$G$50))</f>
        <v/>
      </c>
      <c r="AE46" s="588">
        <f>IF($E$54=0.25,IF(AE44&lt;5,VLOOKUP(AE44,Sheet3!$A$5:$I$50,3,0),Sheet3!$C$50),IF(AE44&lt;5,VLOOKUP(AE44,Sheet3!$A$5:$I$50,7,0),Sheet3!$G$50))</f>
        <v/>
      </c>
      <c r="AF46" s="588">
        <f>IF($E$54=0.25,IF(AF44&lt;5,VLOOKUP(AF44,Sheet3!$A$5:$I$50,3,0),Sheet3!$C$50),IF(AF44&lt;5,VLOOKUP(AF44,Sheet3!$A$5:$I$50,7,0),Sheet3!$G$50))</f>
        <v/>
      </c>
      <c r="AG46" s="588" t="n"/>
      <c r="AH46" s="588">
        <f>IF($E$54=0.25,IF(AH44&lt;5,VLOOKUP(AH44,Sheet3!$A$5:$I$50,3,0),Sheet3!$C$50),IF(AH44&lt;5,VLOOKUP(AH44,Sheet3!$A$5:$I$50,7,0),Sheet3!$G$50))</f>
        <v/>
      </c>
      <c r="AI46" s="588">
        <f>IF($E$54=0.25,IF(AI44&lt;5,VLOOKUP(AI44,Sheet3!$A$5:$I$50,3,0),Sheet3!$C$50),IF(AI44&lt;5,VLOOKUP(AI44,Sheet3!$A$5:$I$50,7,0),Sheet3!$G$50))</f>
        <v/>
      </c>
      <c r="AJ46" s="588">
        <f>IF($E$54=0.25,IF(AJ44&lt;5,VLOOKUP(AJ44,Sheet3!$A$5:$I$50,3,0),Sheet3!$C$50),IF(AJ44&lt;5,VLOOKUP(AJ44,Sheet3!$A$5:$I$50,7,0),Sheet3!$G$50))</f>
        <v/>
      </c>
      <c r="AK46" s="589">
        <f>IF($E$54=0.25,IF(AK44&lt;5,VLOOKUP(AK44,Sheet3!$A$5:$I$50,3,0),Sheet3!$C$50),IF(AK44&lt;5,VLOOKUP(AK44,Sheet3!$A$5:$I$50,7,0),Sheet3!$G$50))</f>
        <v/>
      </c>
      <c r="AL46" s="725" t="n"/>
      <c r="AM46" s="588" t="n"/>
      <c r="AN46" s="588" t="n"/>
      <c r="AO46" s="588" t="n"/>
      <c r="AP46" s="726" t="n"/>
    </row>
    <row r="47">
      <c r="B47" s="39" t="inlineStr">
        <is>
          <t>Mo= ( Qp/ 2β)・RMo</t>
        </is>
      </c>
      <c r="F47" s="39" t="inlineStr">
        <is>
          <t>(kNm)</t>
        </is>
      </c>
      <c r="K47" s="473" t="n"/>
      <c r="L47" s="9" t="inlineStr">
        <is>
          <t>αr</t>
        </is>
      </c>
      <c r="M47" s="49" t="n"/>
      <c r="N47" s="587">
        <f>$E$54</f>
        <v/>
      </c>
      <c r="O47" s="588">
        <f>$E$54</f>
        <v/>
      </c>
      <c r="P47" s="588">
        <f>$E$54</f>
        <v/>
      </c>
      <c r="Q47" s="588">
        <f>$E$54</f>
        <v/>
      </c>
      <c r="R47" s="588" t="n"/>
      <c r="S47" s="588">
        <f>$E$54</f>
        <v/>
      </c>
      <c r="T47" s="588">
        <f>$E$54</f>
        <v/>
      </c>
      <c r="U47" s="588">
        <f>$E$54</f>
        <v/>
      </c>
      <c r="V47" s="588">
        <f>$E$54</f>
        <v/>
      </c>
      <c r="W47" s="588" t="n"/>
      <c r="X47" s="588">
        <f>$E$54</f>
        <v/>
      </c>
      <c r="Y47" s="588">
        <f>$E$54</f>
        <v/>
      </c>
      <c r="Z47" s="588">
        <f>$E$54</f>
        <v/>
      </c>
      <c r="AA47" s="588">
        <f>$E$54</f>
        <v/>
      </c>
      <c r="AB47" s="588" t="n"/>
      <c r="AC47" s="588">
        <f>$E$54</f>
        <v/>
      </c>
      <c r="AD47" s="588">
        <f>$E$54</f>
        <v/>
      </c>
      <c r="AE47" s="588">
        <f>$E$54</f>
        <v/>
      </c>
      <c r="AF47" s="588">
        <f>$E$54</f>
        <v/>
      </c>
      <c r="AG47" s="588" t="n"/>
      <c r="AH47" s="588">
        <f>$E$54</f>
        <v/>
      </c>
      <c r="AI47" s="588">
        <f>$E$54</f>
        <v/>
      </c>
      <c r="AJ47" s="588">
        <f>$E$54</f>
        <v/>
      </c>
      <c r="AK47" s="589">
        <f>$E$54</f>
        <v/>
      </c>
      <c r="AL47" s="725" t="n"/>
      <c r="AM47" s="588" t="n"/>
      <c r="AN47" s="588" t="n"/>
      <c r="AO47" s="588" t="n"/>
      <c r="AP47" s="726" t="n"/>
    </row>
    <row r="48">
      <c r="B48" s="39" t="inlineStr">
        <is>
          <t>Md=max(Mmax,Mo)</t>
        </is>
      </c>
      <c r="F48" s="39" t="inlineStr">
        <is>
          <t>(kNm)</t>
        </is>
      </c>
      <c r="K48" s="473" t="n"/>
      <c r="L48" s="9" t="inlineStr">
        <is>
          <t>Mmax</t>
        </is>
      </c>
      <c r="M48" s="46" t="inlineStr">
        <is>
          <t>[kN・m]</t>
        </is>
      </c>
      <c r="N48" s="584">
        <f>ROUNDDOWN(N22/2/N42*N45,2)</f>
        <v/>
      </c>
      <c r="O48" s="585">
        <f>ROUNDDOWN(O22/2/O42*O45,2)</f>
        <v/>
      </c>
      <c r="P48" s="585">
        <f>ROUNDDOWN(P22/2/P42*P45,2)</f>
        <v/>
      </c>
      <c r="Q48" s="585">
        <f>ROUNDDOWN(Q22/2/Q42*Q45,2)</f>
        <v/>
      </c>
      <c r="R48" s="585" t="n"/>
      <c r="S48" s="585">
        <f>ROUNDDOWN(S22/2/S42*S45,2)</f>
        <v/>
      </c>
      <c r="T48" s="585">
        <f>ROUNDDOWN(T22/2/T42*T45,2)</f>
        <v/>
      </c>
      <c r="U48" s="585">
        <f>ROUNDDOWN(U22/2/U42*U45,2)</f>
        <v/>
      </c>
      <c r="V48" s="585">
        <f>ROUNDDOWN(V22/2/V42*V45,2)</f>
        <v/>
      </c>
      <c r="W48" s="585" t="n"/>
      <c r="X48" s="585">
        <f>ROUNDDOWN(X22/2/X42*X45,2)</f>
        <v/>
      </c>
      <c r="Y48" s="585">
        <f>ROUNDDOWN(Y22/2/Y42*Y45,2)</f>
        <v/>
      </c>
      <c r="Z48" s="585">
        <f>ROUNDDOWN(Z22/2/Z42*Z45,2)</f>
        <v/>
      </c>
      <c r="AA48" s="585">
        <f>ROUNDDOWN(AA22/2/AA42*AA45,2)</f>
        <v/>
      </c>
      <c r="AB48" s="585" t="n"/>
      <c r="AC48" s="585">
        <f>ROUNDDOWN(AC22/2/AC42*AC45,2)</f>
        <v/>
      </c>
      <c r="AD48" s="585">
        <f>ROUNDDOWN(AD22/2/AD42*AD45,2)</f>
        <v/>
      </c>
      <c r="AE48" s="585">
        <f>ROUNDDOWN(AE22/2/AE42*AE45,2)</f>
        <v/>
      </c>
      <c r="AF48" s="585">
        <f>ROUNDDOWN(AF22/2/AF42*AF45,2)</f>
        <v/>
      </c>
      <c r="AG48" s="585" t="n"/>
      <c r="AH48" s="585">
        <f>ROUNDDOWN(AH22/2/AH42*AH45,2)</f>
        <v/>
      </c>
      <c r="AI48" s="585">
        <f>ROUNDDOWN(AI22/2/AI42*AI45,2)</f>
        <v/>
      </c>
      <c r="AJ48" s="585">
        <f>ROUNDDOWN(AJ22/2/AJ42*AJ45,2)</f>
        <v/>
      </c>
      <c r="AK48" s="586">
        <f>ROUNDDOWN(AK22/2/AK42*AK45,2)</f>
        <v/>
      </c>
      <c r="AL48" s="723" t="n"/>
      <c r="AM48" s="585" t="n"/>
      <c r="AN48" s="585" t="n"/>
      <c r="AO48" s="585" t="n"/>
      <c r="AP48" s="724" t="n"/>
    </row>
    <row r="49" ht="13.5" customHeight="1" s="160">
      <c r="C49" s="39" t="inlineStr">
        <is>
          <t>Qp : 1本の改良体の作用する水平荷重</t>
        </is>
      </c>
      <c r="G49" s="39" t="inlineStr">
        <is>
          <t>(kN)</t>
        </is>
      </c>
      <c r="K49" s="473" t="n"/>
      <c r="L49" s="9" t="inlineStr">
        <is>
          <t>Mo</t>
        </is>
      </c>
      <c r="M49" s="46" t="inlineStr">
        <is>
          <t>[kN・m]</t>
        </is>
      </c>
      <c r="N49" s="584">
        <f>ROUNDDOWN(N22/2/N42*N46,2)</f>
        <v/>
      </c>
      <c r="O49" s="585">
        <f>ROUNDDOWN(O22/2/O42*O46,2)</f>
        <v/>
      </c>
      <c r="P49" s="585">
        <f>ROUNDDOWN(P22/2/P42*P46,2)</f>
        <v/>
      </c>
      <c r="Q49" s="585">
        <f>ROUNDDOWN(Q22/2/Q42*Q46,2)</f>
        <v/>
      </c>
      <c r="R49" s="585" t="n"/>
      <c r="S49" s="585">
        <f>ROUNDDOWN(S22/2/S42*S46,2)</f>
        <v/>
      </c>
      <c r="T49" s="585">
        <f>ROUNDDOWN(T22/2/T42*T46,2)</f>
        <v/>
      </c>
      <c r="U49" s="585">
        <f>ROUNDDOWN(U22/2/U42*U46,2)</f>
        <v/>
      </c>
      <c r="V49" s="585">
        <f>ROUNDDOWN(V22/2/V42*V46,2)</f>
        <v/>
      </c>
      <c r="W49" s="585" t="n"/>
      <c r="X49" s="585">
        <f>ROUNDDOWN(X22/2/X42*X46,2)</f>
        <v/>
      </c>
      <c r="Y49" s="585">
        <f>ROUNDDOWN(Y22/2/Y42*Y46,2)</f>
        <v/>
      </c>
      <c r="Z49" s="585">
        <f>ROUNDDOWN(Z22/2/Z42*Z46,2)</f>
        <v/>
      </c>
      <c r="AA49" s="585">
        <f>ROUNDDOWN(AA22/2/AA42*AA46,2)</f>
        <v/>
      </c>
      <c r="AB49" s="585" t="n"/>
      <c r="AC49" s="585">
        <f>ROUNDDOWN(AC22/2/AC42*AC46,2)</f>
        <v/>
      </c>
      <c r="AD49" s="585">
        <f>ROUNDDOWN(AD22/2/AD42*AD46,2)</f>
        <v/>
      </c>
      <c r="AE49" s="585">
        <f>ROUNDDOWN(AE22/2/AE42*AE46,2)</f>
        <v/>
      </c>
      <c r="AF49" s="585">
        <f>ROUNDDOWN(AF22/2/AF42*AF46,2)</f>
        <v/>
      </c>
      <c r="AG49" s="585" t="n"/>
      <c r="AH49" s="585">
        <f>ROUNDDOWN(AH22/2/AH42*AH46,2)</f>
        <v/>
      </c>
      <c r="AI49" s="585">
        <f>ROUNDDOWN(AI22/2/AI42*AI46,2)</f>
        <v/>
      </c>
      <c r="AJ49" s="585">
        <f>ROUNDDOWN(AJ22/2/AJ42*AJ46,2)</f>
        <v/>
      </c>
      <c r="AK49" s="586">
        <f>ROUNDDOWN(AK22/2/AK42*AK46,2)</f>
        <v/>
      </c>
      <c r="AL49" s="723" t="n"/>
      <c r="AM49" s="585" t="n"/>
      <c r="AN49" s="585" t="n"/>
      <c r="AO49" s="585" t="n"/>
      <c r="AP49" s="724" t="n"/>
    </row>
    <row r="50">
      <c r="C50" s="39" t="inlineStr">
        <is>
          <t>β: (k'h・b/4Ep・Ip)1/4</t>
        </is>
      </c>
      <c r="K50" s="469" t="n"/>
      <c r="L50" s="10" t="inlineStr">
        <is>
          <t>Md</t>
        </is>
      </c>
      <c r="M50" s="50" t="inlineStr">
        <is>
          <t>[kN・m]</t>
        </is>
      </c>
      <c r="N50" s="576">
        <f>ROUNDDOWN(MAX(N48:N49),2)</f>
        <v/>
      </c>
      <c r="O50" s="577">
        <f>ROUNDDOWN(MAX(O48:O49),2)</f>
        <v/>
      </c>
      <c r="P50" s="577">
        <f>ROUNDDOWN(MAX(P48:P49),2)</f>
        <v/>
      </c>
      <c r="Q50" s="577">
        <f>ROUNDDOWN(MAX(Q48:Q49),2)</f>
        <v/>
      </c>
      <c r="R50" s="577" t="n"/>
      <c r="S50" s="577">
        <f>ROUNDDOWN(MAX(S48:S49),2)</f>
        <v/>
      </c>
      <c r="T50" s="577">
        <f>ROUNDDOWN(MAX(T48:T49),2)</f>
        <v/>
      </c>
      <c r="U50" s="577">
        <f>ROUNDDOWN(MAX(U48:U49),2)</f>
        <v/>
      </c>
      <c r="V50" s="577">
        <f>ROUNDDOWN(MAX(V48:V49),2)</f>
        <v/>
      </c>
      <c r="W50" s="577" t="n"/>
      <c r="X50" s="577">
        <f>ROUNDDOWN(MAX(X48:X49),2)</f>
        <v/>
      </c>
      <c r="Y50" s="577">
        <f>ROUNDDOWN(MAX(Y48:Y49),2)</f>
        <v/>
      </c>
      <c r="Z50" s="577">
        <f>ROUNDDOWN(MAX(Z48:Z49),2)</f>
        <v/>
      </c>
      <c r="AA50" s="577">
        <f>ROUNDDOWN(MAX(AA48:AA49),2)</f>
        <v/>
      </c>
      <c r="AB50" s="577" t="n"/>
      <c r="AC50" s="577">
        <f>ROUNDDOWN(MAX(AC48:AC49),2)</f>
        <v/>
      </c>
      <c r="AD50" s="577">
        <f>ROUNDDOWN(MAX(AD48:AD49),2)</f>
        <v/>
      </c>
      <c r="AE50" s="577">
        <f>ROUNDDOWN(MAX(AE48:AE49),2)</f>
        <v/>
      </c>
      <c r="AF50" s="577">
        <f>ROUNDDOWN(MAX(AF48:AF49),2)</f>
        <v/>
      </c>
      <c r="AG50" s="577" t="n"/>
      <c r="AH50" s="577">
        <f>ROUNDDOWN(MAX(AH48:AH49),2)</f>
        <v/>
      </c>
      <c r="AI50" s="577">
        <f>ROUNDDOWN(MAX(AI48:AI49),2)</f>
        <v/>
      </c>
      <c r="AJ50" s="577">
        <f>ROUNDDOWN(MAX(AJ48:AJ49),2)</f>
        <v/>
      </c>
      <c r="AK50" s="578">
        <f>ROUNDDOWN(MAX(AK48:AK49),2)</f>
        <v/>
      </c>
      <c r="AL50" s="712" t="n"/>
      <c r="AM50" s="577" t="n"/>
      <c r="AN50" s="577" t="n"/>
      <c r="AO50" s="577" t="n"/>
      <c r="AP50" s="713" t="n"/>
    </row>
    <row r="51">
      <c r="C51" s="39" t="inlineStr">
        <is>
          <t>Ep : 改良体のヤング率　（180Fc kN/㎡）</t>
        </is>
      </c>
      <c r="G51" s="39" t="inlineStr">
        <is>
          <t>(kN/㎡）</t>
        </is>
      </c>
      <c r="K51" s="486" t="inlineStr">
        <is>
          <t>縁応力度の
チェック</t>
        </is>
      </c>
      <c r="L51" s="8" t="inlineStr">
        <is>
          <t>Wp</t>
        </is>
      </c>
      <c r="M51" s="45" t="inlineStr">
        <is>
          <t>[kN]</t>
        </is>
      </c>
      <c r="N51" s="590">
        <f>(N13+N14+N17)/N18</f>
        <v/>
      </c>
      <c r="O51" s="591">
        <f>(O13+O14+O17)/O18</f>
        <v/>
      </c>
      <c r="P51" s="591">
        <f>(P13+P14+P17)/P18</f>
        <v/>
      </c>
      <c r="Q51" s="591">
        <f>(Q13+Q14+Q17)/Q18</f>
        <v/>
      </c>
      <c r="R51" s="591" t="n"/>
      <c r="S51" s="591">
        <f>(S13+S14+S17)/S18</f>
        <v/>
      </c>
      <c r="T51" s="591">
        <f>(T13+T14+T17)/T18</f>
        <v/>
      </c>
      <c r="U51" s="591">
        <f>(U13+U14+U17)/U18</f>
        <v/>
      </c>
      <c r="V51" s="591">
        <f>(V13+V14+V17)/V18</f>
        <v/>
      </c>
      <c r="W51" s="591" t="n"/>
      <c r="X51" s="591">
        <f>(X13+X14+X17)/X18</f>
        <v/>
      </c>
      <c r="Y51" s="591">
        <f>(Y13+Y14+Y17)/Y18</f>
        <v/>
      </c>
      <c r="Z51" s="591">
        <f>(Z13+Z14+Z17)/Z18</f>
        <v/>
      </c>
      <c r="AA51" s="591">
        <f>(AA13+AA14+AA17)/AA18</f>
        <v/>
      </c>
      <c r="AB51" s="591" t="n"/>
      <c r="AC51" s="591">
        <f>(AC13+AC14+AC17)/AC18</f>
        <v/>
      </c>
      <c r="AD51" s="591">
        <f>(AD13+AD14+AD17)/AD18</f>
        <v/>
      </c>
      <c r="AE51" s="591">
        <f>(AE13+AE14+AE17)/AE18</f>
        <v/>
      </c>
      <c r="AF51" s="591">
        <f>(AF13+AF14+AF17)/AF18</f>
        <v/>
      </c>
      <c r="AG51" s="591" t="n"/>
      <c r="AH51" s="591">
        <f>(AH13+AH14+AH17)/AH18</f>
        <v/>
      </c>
      <c r="AI51" s="591">
        <f>(AI13+AI14+AI17)/AI18</f>
        <v/>
      </c>
      <c r="AJ51" s="591">
        <f>(AJ13+AJ14+AJ17)/AJ18</f>
        <v/>
      </c>
      <c r="AK51" s="592">
        <f>(AK13+AK14+AK17)/AK18</f>
        <v/>
      </c>
      <c r="AL51" s="727" t="n"/>
      <c r="AM51" s="591" t="n"/>
      <c r="AN51" s="591" t="n"/>
      <c r="AO51" s="591" t="n"/>
      <c r="AP51" s="728" t="n"/>
    </row>
    <row r="52" ht="18" customHeight="1" s="160">
      <c r="C52" s="39" t="inlineStr">
        <is>
          <t>Ip:改良体の断面２次モーメント</t>
        </is>
      </c>
      <c r="G52" s="39" t="inlineStr">
        <is>
          <t>(m3）</t>
        </is>
      </c>
      <c r="K52" s="487" t="n"/>
      <c r="L52" s="9" t="inlineStr">
        <is>
          <t>σmax</t>
        </is>
      </c>
      <c r="M52" s="46" t="inlineStr">
        <is>
          <t>[kN/m2]</t>
        </is>
      </c>
      <c r="N52" s="593">
        <f>(N51/N58)+N50/(2*N41/N29)</f>
        <v/>
      </c>
      <c r="O52" s="594">
        <f>(O51/O58)+O50/(2*O41/O29)</f>
        <v/>
      </c>
      <c r="P52" s="594">
        <f>(P51/P58)+P50/(2*P41/P29)</f>
        <v/>
      </c>
      <c r="Q52" s="594">
        <f>(Q51/Q58)+Q50/(2*Q41/Q29)</f>
        <v/>
      </c>
      <c r="R52" s="594" t="n"/>
      <c r="S52" s="594">
        <f>(S51/S58)+S50/(2*S41/S29)</f>
        <v/>
      </c>
      <c r="T52" s="594">
        <f>(T51/T58)+T50/(2*T41/T29)</f>
        <v/>
      </c>
      <c r="U52" s="594">
        <f>(U51/U58)+U50/(2*U41/U29)</f>
        <v/>
      </c>
      <c r="V52" s="594">
        <f>(V51/V58)+V50/(2*V41/V29)</f>
        <v/>
      </c>
      <c r="W52" s="594" t="n"/>
      <c r="X52" s="594">
        <f>(X51/X58)+X50/(2*X41/X29)</f>
        <v/>
      </c>
      <c r="Y52" s="594">
        <f>(Y51/Y58)+Y50/(2*Y41/Y29)</f>
        <v/>
      </c>
      <c r="Z52" s="594">
        <f>(Z51/Z58)+Z50/(2*Z41/Z29)</f>
        <v/>
      </c>
      <c r="AA52" s="594">
        <f>(AA51/AA58)+AA50/(2*AA41/AA29)</f>
        <v/>
      </c>
      <c r="AB52" s="594" t="n"/>
      <c r="AC52" s="594">
        <f>(AC51/AC58)+AC50/(2*AC41/AC29)</f>
        <v/>
      </c>
      <c r="AD52" s="594">
        <f>(AD51/AD58)+AD50/(2*AD41/AD29)</f>
        <v/>
      </c>
      <c r="AE52" s="594">
        <f>(AE51/AE58)+AE50/(2*AE41/AE29)</f>
        <v/>
      </c>
      <c r="AF52" s="594">
        <f>(AF51/AF58)+AF50/(2*AF41/AF29)</f>
        <v/>
      </c>
      <c r="AG52" s="594" t="n"/>
      <c r="AH52" s="594">
        <f>(AH51/AH58)+AH50/(2*AH41/AH29)</f>
        <v/>
      </c>
      <c r="AI52" s="594">
        <f>(AI51/AI58)+AI50/(2*AI41/AI29)</f>
        <v/>
      </c>
      <c r="AJ52" s="594">
        <f>(AJ51/AJ58)+AJ50/(2*AJ41/AJ29)</f>
        <v/>
      </c>
      <c r="AK52" s="595">
        <f>(AK51/AK58)+AK50/(2*AK41/AK29)</f>
        <v/>
      </c>
      <c r="AL52" s="729" t="n"/>
      <c r="AM52" s="594" t="n"/>
      <c r="AN52" s="594" t="n"/>
      <c r="AO52" s="594" t="n"/>
      <c r="AP52" s="730" t="n"/>
    </row>
    <row r="53">
      <c r="C53" s="39" t="inlineStr">
        <is>
          <t>RMmax:RMo:曲げモーメントに関する係数</t>
        </is>
      </c>
      <c r="K53" s="487" t="n"/>
      <c r="L53" s="9" t="inlineStr">
        <is>
          <t>fc</t>
        </is>
      </c>
      <c r="M53" s="46" t="inlineStr">
        <is>
          <t>[kN/m2]</t>
        </is>
      </c>
      <c r="N53" s="593">
        <f>2/3*N39</f>
        <v/>
      </c>
      <c r="O53" s="594">
        <f>2/3*O39</f>
        <v/>
      </c>
      <c r="P53" s="594">
        <f>2/3*P39</f>
        <v/>
      </c>
      <c r="Q53" s="594">
        <f>2/3*Q39</f>
        <v/>
      </c>
      <c r="R53" s="594" t="n"/>
      <c r="S53" s="594">
        <f>2/3*S39</f>
        <v/>
      </c>
      <c r="T53" s="594">
        <f>2/3*T39</f>
        <v/>
      </c>
      <c r="U53" s="594">
        <f>2/3*U39</f>
        <v/>
      </c>
      <c r="V53" s="594">
        <f>2/3*V39</f>
        <v/>
      </c>
      <c r="W53" s="594" t="n"/>
      <c r="X53" s="594">
        <f>2/3*X39</f>
        <v/>
      </c>
      <c r="Y53" s="594">
        <f>2/3*Y39</f>
        <v/>
      </c>
      <c r="Z53" s="594">
        <f>2/3*Z39</f>
        <v/>
      </c>
      <c r="AA53" s="594">
        <f>2/3*AA39</f>
        <v/>
      </c>
      <c r="AB53" s="594" t="n"/>
      <c r="AC53" s="594">
        <f>2/3*AC39</f>
        <v/>
      </c>
      <c r="AD53" s="594">
        <f>2/3*AD39</f>
        <v/>
      </c>
      <c r="AE53" s="594">
        <f>2/3*AE39</f>
        <v/>
      </c>
      <c r="AF53" s="594">
        <f>2/3*AF39</f>
        <v/>
      </c>
      <c r="AG53" s="594" t="n"/>
      <c r="AH53" s="594">
        <f>2/3*AH39</f>
        <v/>
      </c>
      <c r="AI53" s="594">
        <f>2/3*AI39</f>
        <v/>
      </c>
      <c r="AJ53" s="594">
        <f>2/3*AJ39</f>
        <v/>
      </c>
      <c r="AK53" s="595">
        <f>2/3*AK39</f>
        <v/>
      </c>
      <c r="AL53" s="729" t="n"/>
      <c r="AM53" s="594" t="n"/>
      <c r="AN53" s="594" t="n"/>
      <c r="AO53" s="594" t="n"/>
      <c r="AP53" s="730" t="n"/>
    </row>
    <row r="54">
      <c r="C54" s="39" t="inlineStr">
        <is>
          <t>αr:杭頭固定度</t>
        </is>
      </c>
      <c r="E54" s="28" t="n">
        <v>0</v>
      </c>
      <c r="F54" s="87" t="inlineStr">
        <is>
          <t>※杭頭曲げは生じないものとする。</t>
        </is>
      </c>
      <c r="K54" s="487" t="n"/>
      <c r="L54" s="9" t="inlineStr">
        <is>
          <t>fc&gt;σmax</t>
        </is>
      </c>
      <c r="M54" s="49" t="n"/>
      <c r="N54" s="596">
        <f>IF(N53&gt;N52,"OK","NG")</f>
        <v/>
      </c>
      <c r="O54" s="597">
        <f>IF(O53&gt;O52,"OK","NG")</f>
        <v/>
      </c>
      <c r="P54" s="597">
        <f>IF(P53&gt;P52,"OK","NG")</f>
        <v/>
      </c>
      <c r="Q54" s="597">
        <f>IF(Q53&gt;Q52,"OK","NG")</f>
        <v/>
      </c>
      <c r="R54" s="597" t="n"/>
      <c r="S54" s="597">
        <f>IF(S53&gt;S52,"OK","NG")</f>
        <v/>
      </c>
      <c r="T54" s="597">
        <f>IF(T53&gt;T52,"OK","NG")</f>
        <v/>
      </c>
      <c r="U54" s="597">
        <f>IF(U53&gt;U52,"OK","NG")</f>
        <v/>
      </c>
      <c r="V54" s="597">
        <f>IF(V53&gt;V52,"OK","NG")</f>
        <v/>
      </c>
      <c r="W54" s="597" t="n"/>
      <c r="X54" s="597">
        <f>IF(X53&gt;X52,"OK","NG")</f>
        <v/>
      </c>
      <c r="Y54" s="597">
        <f>IF(Y53&gt;Y52,"OK","NG")</f>
        <v/>
      </c>
      <c r="Z54" s="597">
        <f>IF(Z53&gt;Z52,"OK","NG")</f>
        <v/>
      </c>
      <c r="AA54" s="597">
        <f>IF(AA53&gt;AA52,"OK","NG")</f>
        <v/>
      </c>
      <c r="AB54" s="597" t="n"/>
      <c r="AC54" s="597">
        <f>IF(AC53&gt;AC52,"OK","NG")</f>
        <v/>
      </c>
      <c r="AD54" s="597">
        <f>IF(AD53&gt;AD52,"OK","NG")</f>
        <v/>
      </c>
      <c r="AE54" s="597">
        <f>IF(AE53&gt;AE52,"OK","NG")</f>
        <v/>
      </c>
      <c r="AF54" s="597">
        <f>IF(AF53&gt;AF52,"OK","NG")</f>
        <v/>
      </c>
      <c r="AG54" s="597" t="n"/>
      <c r="AH54" s="597">
        <f>IF(AH53&gt;AH52,"OK","NG")</f>
        <v/>
      </c>
      <c r="AI54" s="597">
        <f>IF(AI53&gt;AI52,"OK","NG")</f>
        <v/>
      </c>
      <c r="AJ54" s="597">
        <f>IF(AJ53&gt;AJ52,"OK","NG")</f>
        <v/>
      </c>
      <c r="AK54" s="598">
        <f>IF(AK53&gt;AK52,"OK","NG")</f>
        <v/>
      </c>
      <c r="AL54" s="731" t="n"/>
      <c r="AM54" s="597" t="n"/>
      <c r="AN54" s="597" t="n"/>
      <c r="AO54" s="597" t="n"/>
      <c r="AP54" s="732" t="n"/>
    </row>
    <row r="55">
      <c r="K55" s="487" t="n"/>
      <c r="L55" s="9" t="inlineStr">
        <is>
          <t>σmin</t>
        </is>
      </c>
      <c r="M55" s="46" t="inlineStr">
        <is>
          <t>[kN/m2]</t>
        </is>
      </c>
      <c r="N55" s="593">
        <f>(N51/N58)-N50/(2*N41/N29)</f>
        <v/>
      </c>
      <c r="O55" s="594">
        <f>(O51/O58)-O50/(2*O41/O29)</f>
        <v/>
      </c>
      <c r="P55" s="594">
        <f>(P51/P58)-P50/(2*P41/P29)</f>
        <v/>
      </c>
      <c r="Q55" s="594">
        <f>(Q51/Q58)-Q50/(2*Q41/Q29)</f>
        <v/>
      </c>
      <c r="R55" s="594" t="n"/>
      <c r="S55" s="594">
        <f>(S51/S58)-S50/(2*S41/S29)</f>
        <v/>
      </c>
      <c r="T55" s="594">
        <f>(T51/T58)-T50/(2*T41/T29)</f>
        <v/>
      </c>
      <c r="U55" s="594">
        <f>(U51/U58)-U50/(2*U41/U29)</f>
        <v/>
      </c>
      <c r="V55" s="594">
        <f>(V51/V58)-V50/(2*V41/V29)</f>
        <v/>
      </c>
      <c r="W55" s="594" t="n"/>
      <c r="X55" s="594">
        <f>(X51/X58)-X50/(2*X41/X29)</f>
        <v/>
      </c>
      <c r="Y55" s="594">
        <f>(Y51/Y58)-Y50/(2*Y41/Y29)</f>
        <v/>
      </c>
      <c r="Z55" s="594">
        <f>(Z51/Z58)-Z50/(2*Z41/Z29)</f>
        <v/>
      </c>
      <c r="AA55" s="594">
        <f>(AA51/AA58)-AA50/(2*AA41/AA29)</f>
        <v/>
      </c>
      <c r="AB55" s="594" t="n"/>
      <c r="AC55" s="594">
        <f>(AC51/AC58)-AC50/(2*AC41/AC29)</f>
        <v/>
      </c>
      <c r="AD55" s="594">
        <f>(AD51/AD58)-AD50/(2*AD41/AD29)</f>
        <v/>
      </c>
      <c r="AE55" s="594">
        <f>(AE51/AE58)-AE50/(2*AE41/AE29)</f>
        <v/>
      </c>
      <c r="AF55" s="594">
        <f>(AF51/AF58)-AF50/(2*AF41/AF29)</f>
        <v/>
      </c>
      <c r="AG55" s="594" t="n"/>
      <c r="AH55" s="594">
        <f>(AH51/AH58)-AH50/(2*AH41/AH29)</f>
        <v/>
      </c>
      <c r="AI55" s="594">
        <f>(AI51/AI58)-AI50/(2*AI41/AI29)</f>
        <v/>
      </c>
      <c r="AJ55" s="594">
        <f>(AJ51/AJ58)-AJ50/(2*AJ41/AJ29)</f>
        <v/>
      </c>
      <c r="AK55" s="595">
        <f>(AK51/AK58)-AK50/(2*AK41/AK29)</f>
        <v/>
      </c>
      <c r="AL55" s="729" t="n"/>
      <c r="AM55" s="594" t="n"/>
      <c r="AN55" s="594" t="n"/>
      <c r="AO55" s="594" t="n"/>
      <c r="AP55" s="730" t="n"/>
    </row>
    <row r="56" ht="15.75" customHeight="1" s="160">
      <c r="A56" s="39" t="inlineStr">
        <is>
          <t>(5) 曲げによる縁応力度の算定</t>
        </is>
      </c>
      <c r="K56" s="487" t="n"/>
      <c r="L56" s="9" t="inlineStr">
        <is>
          <t>ft</t>
        </is>
      </c>
      <c r="M56" s="46" t="inlineStr">
        <is>
          <t>[kN/m2]</t>
        </is>
      </c>
      <c r="N56" s="593">
        <f>-0.2*N53</f>
        <v/>
      </c>
      <c r="O56" s="594">
        <f>-0.2*O53</f>
        <v/>
      </c>
      <c r="P56" s="594">
        <f>-0.2*P53</f>
        <v/>
      </c>
      <c r="Q56" s="594">
        <f>-0.2*Q53</f>
        <v/>
      </c>
      <c r="R56" s="594" t="n"/>
      <c r="S56" s="594">
        <f>-0.2*S53</f>
        <v/>
      </c>
      <c r="T56" s="594">
        <f>-0.2*T53</f>
        <v/>
      </c>
      <c r="U56" s="594">
        <f>-0.2*U53</f>
        <v/>
      </c>
      <c r="V56" s="594">
        <f>-0.2*V53</f>
        <v/>
      </c>
      <c r="W56" s="594" t="n"/>
      <c r="X56" s="594">
        <f>-0.2*X53</f>
        <v/>
      </c>
      <c r="Y56" s="594">
        <f>-0.2*Y53</f>
        <v/>
      </c>
      <c r="Z56" s="594">
        <f>-0.2*Z53</f>
        <v/>
      </c>
      <c r="AA56" s="594">
        <f>-0.2*AA53</f>
        <v/>
      </c>
      <c r="AB56" s="594" t="n"/>
      <c r="AC56" s="594">
        <f>-0.2*AC53</f>
        <v/>
      </c>
      <c r="AD56" s="594">
        <f>-0.2*AD53</f>
        <v/>
      </c>
      <c r="AE56" s="594">
        <f>-0.2*AE53</f>
        <v/>
      </c>
      <c r="AF56" s="594">
        <f>-0.2*AF53</f>
        <v/>
      </c>
      <c r="AG56" s="594" t="n"/>
      <c r="AH56" s="594">
        <f>-0.2*AH53</f>
        <v/>
      </c>
      <c r="AI56" s="594">
        <f>-0.2*AI53</f>
        <v/>
      </c>
      <c r="AJ56" s="594">
        <f>-0.2*AJ53</f>
        <v/>
      </c>
      <c r="AK56" s="595">
        <f>-0.2*AK53</f>
        <v/>
      </c>
      <c r="AL56" s="729" t="n"/>
      <c r="AM56" s="594" t="n"/>
      <c r="AN56" s="594" t="n"/>
      <c r="AO56" s="594" t="n"/>
      <c r="AP56" s="730" t="n"/>
    </row>
    <row r="57">
      <c r="B57" s="39" t="inlineStr">
        <is>
          <t>σmax= （Wp/Ap） + Md/(2Ip/b)</t>
        </is>
      </c>
      <c r="F57" s="39" t="inlineStr">
        <is>
          <t>(kN/㎡）</t>
        </is>
      </c>
      <c r="K57" s="488" t="n"/>
      <c r="L57" s="10" t="inlineStr">
        <is>
          <t>ft&lt;σmin</t>
        </is>
      </c>
      <c r="M57" s="51" t="n"/>
      <c r="N57" s="599">
        <f>IF(N55&gt;N56,"OK","NG")</f>
        <v/>
      </c>
      <c r="O57" s="600">
        <f>IF(O55&gt;O56,"OK","NG")</f>
        <v/>
      </c>
      <c r="P57" s="600">
        <f>IF(P55&gt;P56,"OK","NG")</f>
        <v/>
      </c>
      <c r="Q57" s="600">
        <f>IF(Q55&gt;Q56,"OK","NG")</f>
        <v/>
      </c>
      <c r="R57" s="600" t="n"/>
      <c r="S57" s="600">
        <f>IF(S55&gt;S56,"OK","NG")</f>
        <v/>
      </c>
      <c r="T57" s="600">
        <f>IF(T55&gt;T56,"OK","NG")</f>
        <v/>
      </c>
      <c r="U57" s="600">
        <f>IF(U55&gt;U56,"OK","NG")</f>
        <v/>
      </c>
      <c r="V57" s="600">
        <f>IF(V55&gt;V56,"OK","NG")</f>
        <v/>
      </c>
      <c r="W57" s="600" t="n"/>
      <c r="X57" s="600">
        <f>IF(X55&gt;X56,"OK","NG")</f>
        <v/>
      </c>
      <c r="Y57" s="600">
        <f>IF(Y55&gt;Y56,"OK","NG")</f>
        <v/>
      </c>
      <c r="Z57" s="600">
        <f>IF(Z55&gt;Z56,"OK","NG")</f>
        <v/>
      </c>
      <c r="AA57" s="600">
        <f>IF(AA55&gt;AA56,"OK","NG")</f>
        <v/>
      </c>
      <c r="AB57" s="600" t="n"/>
      <c r="AC57" s="600">
        <f>IF(AC55&gt;AC56,"OK","NG")</f>
        <v/>
      </c>
      <c r="AD57" s="600">
        <f>IF(AD55&gt;AD56,"OK","NG")</f>
        <v/>
      </c>
      <c r="AE57" s="600">
        <f>IF(AE55&gt;AE56,"OK","NG")</f>
        <v/>
      </c>
      <c r="AF57" s="600">
        <f>IF(AF55&gt;AF56,"OK","NG")</f>
        <v/>
      </c>
      <c r="AG57" s="600" t="n"/>
      <c r="AH57" s="600">
        <f>IF(AH55&gt;AH56,"OK","NG")</f>
        <v/>
      </c>
      <c r="AI57" s="600">
        <f>IF(AI55&gt;AI56,"OK","NG")</f>
        <v/>
      </c>
      <c r="AJ57" s="600">
        <f>IF(AJ55&gt;AJ56,"OK","NG")</f>
        <v/>
      </c>
      <c r="AK57" s="601">
        <f>IF(AK55&gt;AK56,"OK","NG")</f>
        <v/>
      </c>
      <c r="AL57" s="733" t="n"/>
      <c r="AM57" s="600" t="n"/>
      <c r="AN57" s="600" t="n"/>
      <c r="AO57" s="600" t="n"/>
      <c r="AP57" s="734" t="n"/>
    </row>
    <row r="58">
      <c r="B58" s="39" t="inlineStr">
        <is>
          <t>σmin= （Wp/Ap） - Md/(2Ip/b)</t>
        </is>
      </c>
      <c r="F58" s="39" t="inlineStr">
        <is>
          <t>(kN/㎡）</t>
        </is>
      </c>
      <c r="K58" s="486" t="inlineStr">
        <is>
          <t>せん断
応力度の
チェック</t>
        </is>
      </c>
      <c r="L58" s="8" t="inlineStr">
        <is>
          <t>Ap</t>
        </is>
      </c>
      <c r="M58" s="45" t="inlineStr">
        <is>
          <t>[m2]</t>
        </is>
      </c>
      <c r="N58" s="602">
        <f>(N28/2)^2*PI()</f>
        <v/>
      </c>
      <c r="O58" s="603">
        <f>(O28/2)^2*PI()</f>
        <v/>
      </c>
      <c r="P58" s="603">
        <f>(P28/2)^2*PI()</f>
        <v/>
      </c>
      <c r="Q58" s="603">
        <f>(Q28/2)^2*PI()</f>
        <v/>
      </c>
      <c r="R58" s="603" t="n"/>
      <c r="S58" s="603">
        <f>(S28/2)^2*PI()</f>
        <v/>
      </c>
      <c r="T58" s="603">
        <f>(T28/2)^2*PI()</f>
        <v/>
      </c>
      <c r="U58" s="603">
        <f>(U28/2)^2*PI()</f>
        <v/>
      </c>
      <c r="V58" s="603">
        <f>(V28/2)^2*PI()</f>
        <v/>
      </c>
      <c r="W58" s="603" t="n"/>
      <c r="X58" s="603">
        <f>(X28/2)^2*PI()</f>
        <v/>
      </c>
      <c r="Y58" s="603">
        <f>(Y28/2)^2*PI()</f>
        <v/>
      </c>
      <c r="Z58" s="603">
        <f>(Z28/2)^2*PI()</f>
        <v/>
      </c>
      <c r="AA58" s="603">
        <f>(AA28/2)^2*PI()</f>
        <v/>
      </c>
      <c r="AB58" s="603" t="n"/>
      <c r="AC58" s="603">
        <f>(AC28/2)^2*PI()</f>
        <v/>
      </c>
      <c r="AD58" s="603">
        <f>(AD28/2)^2*PI()</f>
        <v/>
      </c>
      <c r="AE58" s="603">
        <f>(AE28/2)^2*PI()</f>
        <v/>
      </c>
      <c r="AF58" s="603">
        <f>(AF28/2)^2*PI()</f>
        <v/>
      </c>
      <c r="AG58" s="603" t="n"/>
      <c r="AH58" s="603">
        <f>(AH28/2)^2*PI()</f>
        <v/>
      </c>
      <c r="AI58" s="603">
        <f>(AI28/2)^2*PI()</f>
        <v/>
      </c>
      <c r="AJ58" s="603">
        <f>(AJ28/2)^2*PI()</f>
        <v/>
      </c>
      <c r="AK58" s="604">
        <f>(AK28/2)^2*PI()</f>
        <v/>
      </c>
      <c r="AL58" s="735" t="n"/>
      <c r="AM58" s="603" t="n"/>
      <c r="AN58" s="603" t="n"/>
      <c r="AO58" s="603" t="n"/>
      <c r="AP58" s="736" t="n"/>
    </row>
    <row r="59">
      <c r="C59" s="39" t="inlineStr">
        <is>
          <t>Wp:改良体にかかる地震時鉛直荷重</t>
        </is>
      </c>
      <c r="F59" s="39" t="inlineStr">
        <is>
          <t>(kN）</t>
        </is>
      </c>
      <c r="K59" s="487" t="n"/>
      <c r="L59" s="9" t="inlineStr">
        <is>
          <t>σn</t>
        </is>
      </c>
      <c r="M59" s="46" t="inlineStr">
        <is>
          <t>[kN/m2]</t>
        </is>
      </c>
      <c r="N59" s="593">
        <f>N22/N58</f>
        <v/>
      </c>
      <c r="O59" s="594">
        <f>O22/O58</f>
        <v/>
      </c>
      <c r="P59" s="594">
        <f>P22/P58</f>
        <v/>
      </c>
      <c r="Q59" s="594">
        <f>Q22/Q58</f>
        <v/>
      </c>
      <c r="R59" s="594" t="n"/>
      <c r="S59" s="594">
        <f>S22/S58</f>
        <v/>
      </c>
      <c r="T59" s="594">
        <f>T22/T58</f>
        <v/>
      </c>
      <c r="U59" s="594">
        <f>U22/U58</f>
        <v/>
      </c>
      <c r="V59" s="594">
        <f>V22/V58</f>
        <v/>
      </c>
      <c r="W59" s="594" t="n"/>
      <c r="X59" s="594">
        <f>X22/X58</f>
        <v/>
      </c>
      <c r="Y59" s="594">
        <f>Y22/Y58</f>
        <v/>
      </c>
      <c r="Z59" s="594">
        <f>Z22/Z58</f>
        <v/>
      </c>
      <c r="AA59" s="594">
        <f>AA22/AA58</f>
        <v/>
      </c>
      <c r="AB59" s="594" t="n"/>
      <c r="AC59" s="594">
        <f>AC22/AC58</f>
        <v/>
      </c>
      <c r="AD59" s="594">
        <f>AD22/AD58</f>
        <v/>
      </c>
      <c r="AE59" s="594">
        <f>AE22/AE58</f>
        <v/>
      </c>
      <c r="AF59" s="594">
        <f>AF22/AF58</f>
        <v/>
      </c>
      <c r="AG59" s="594" t="n"/>
      <c r="AH59" s="594">
        <f>AH22/AH58</f>
        <v/>
      </c>
      <c r="AI59" s="594">
        <f>AI22/AI58</f>
        <v/>
      </c>
      <c r="AJ59" s="594">
        <f>AJ22/AJ58</f>
        <v/>
      </c>
      <c r="AK59" s="595">
        <f>AK22/AK58</f>
        <v/>
      </c>
      <c r="AL59" s="729" t="n"/>
      <c r="AM59" s="594" t="n"/>
      <c r="AN59" s="594" t="n"/>
      <c r="AO59" s="594" t="n"/>
      <c r="AP59" s="730" t="n"/>
    </row>
    <row r="60">
      <c r="C60" s="39" t="inlineStr">
        <is>
          <t xml:space="preserve">    Wp=(NL+NE+Wf)/n</t>
        </is>
      </c>
      <c r="K60" s="487" t="n"/>
      <c r="L60" s="9" t="inlineStr">
        <is>
          <t>Fr</t>
        </is>
      </c>
      <c r="M60" s="46" t="inlineStr">
        <is>
          <t>[kN/m2]</t>
        </is>
      </c>
      <c r="N60" s="593">
        <f>MIN((0.3*N39+N59*TAN(30*PI()/180)),0.5*N39)</f>
        <v/>
      </c>
      <c r="O60" s="594">
        <f>MIN((0.3*O39+O59*TAN(30*PI()/180)),0.5*O39)</f>
        <v/>
      </c>
      <c r="P60" s="594">
        <f>MIN((0.3*P39+P59*TAN(30*PI()/180)),0.5*P39)</f>
        <v/>
      </c>
      <c r="Q60" s="594">
        <f>MIN((0.3*Q39+Q59*TAN(30*PI()/180)),0.5*Q39)</f>
        <v/>
      </c>
      <c r="R60" s="594" t="n"/>
      <c r="S60" s="594">
        <f>MIN((0.3*S39+S59*TAN(30*PI()/180)),0.5*S39)</f>
        <v/>
      </c>
      <c r="T60" s="594">
        <f>MIN((0.3*T39+T59*TAN(30*PI()/180)),0.5*T39)</f>
        <v/>
      </c>
      <c r="U60" s="594">
        <f>MIN((0.3*U39+U59*TAN(30*PI()/180)),0.5*U39)</f>
        <v/>
      </c>
      <c r="V60" s="594">
        <f>MIN((0.3*V39+V59*TAN(30*PI()/180)),0.5*V39)</f>
        <v/>
      </c>
      <c r="W60" s="594" t="n"/>
      <c r="X60" s="594">
        <f>MIN((0.3*X39+X59*TAN(30*PI()/180)),0.5*X39)</f>
        <v/>
      </c>
      <c r="Y60" s="594">
        <f>MIN((0.3*Y39+Y59*TAN(30*PI()/180)),0.5*Y39)</f>
        <v/>
      </c>
      <c r="Z60" s="594">
        <f>MIN((0.3*Z39+Z59*TAN(30*PI()/180)),0.5*Z39)</f>
        <v/>
      </c>
      <c r="AA60" s="594">
        <f>MIN((0.3*AA39+AA59*TAN(30*PI()/180)),0.5*AA39)</f>
        <v/>
      </c>
      <c r="AB60" s="594" t="n"/>
      <c r="AC60" s="594">
        <f>MIN((0.3*AC39+AC59*TAN(30*PI()/180)),0.5*AC39)</f>
        <v/>
      </c>
      <c r="AD60" s="594">
        <f>MIN((0.3*AD39+AD59*TAN(30*PI()/180)),0.5*AD39)</f>
        <v/>
      </c>
      <c r="AE60" s="594">
        <f>MIN((0.3*AE39+AE59*TAN(30*PI()/180)),0.5*AE39)</f>
        <v/>
      </c>
      <c r="AF60" s="594">
        <f>MIN((0.3*AF39+AF59*TAN(30*PI()/180)),0.5*AF39)</f>
        <v/>
      </c>
      <c r="AG60" s="594" t="n"/>
      <c r="AH60" s="594">
        <f>MIN((0.3*AH39+AH59*TAN(30*PI()/180)),0.5*AH39)</f>
        <v/>
      </c>
      <c r="AI60" s="594">
        <f>MIN((0.3*AI39+AI59*TAN(30*PI()/180)),0.5*AI39)</f>
        <v/>
      </c>
      <c r="AJ60" s="594">
        <f>MIN((0.3*AJ39+AJ59*TAN(30*PI()/180)),0.5*AJ39)</f>
        <v/>
      </c>
      <c r="AK60" s="595">
        <f>MIN((0.3*AK39+AK59*TAN(30*PI()/180)),0.5*AK39)</f>
        <v/>
      </c>
      <c r="AL60" s="729" t="n"/>
      <c r="AM60" s="594" t="n"/>
      <c r="AN60" s="594" t="n"/>
      <c r="AO60" s="594" t="n"/>
      <c r="AP60" s="730" t="n"/>
    </row>
    <row r="61">
      <c r="C61" s="39" t="inlineStr">
        <is>
          <t>n:改良体本数</t>
        </is>
      </c>
      <c r="K61" s="487" t="n"/>
      <c r="L61" s="9" t="inlineStr">
        <is>
          <t>fr</t>
        </is>
      </c>
      <c r="M61" s="46" t="inlineStr">
        <is>
          <t>[kN/m2]</t>
        </is>
      </c>
      <c r="N61" s="593">
        <f>2/3*N60</f>
        <v/>
      </c>
      <c r="O61" s="594">
        <f>2/3*O60</f>
        <v/>
      </c>
      <c r="P61" s="594">
        <f>2/3*P60</f>
        <v/>
      </c>
      <c r="Q61" s="594">
        <f>2/3*Q60</f>
        <v/>
      </c>
      <c r="R61" s="594" t="n"/>
      <c r="S61" s="594">
        <f>2/3*S60</f>
        <v/>
      </c>
      <c r="T61" s="594">
        <f>2/3*T60</f>
        <v/>
      </c>
      <c r="U61" s="594">
        <f>2/3*U60</f>
        <v/>
      </c>
      <c r="V61" s="594">
        <f>2/3*V60</f>
        <v/>
      </c>
      <c r="W61" s="594" t="n"/>
      <c r="X61" s="594">
        <f>2/3*X60</f>
        <v/>
      </c>
      <c r="Y61" s="594">
        <f>2/3*Y60</f>
        <v/>
      </c>
      <c r="Z61" s="594">
        <f>2/3*Z60</f>
        <v/>
      </c>
      <c r="AA61" s="594">
        <f>2/3*AA60</f>
        <v/>
      </c>
      <c r="AB61" s="594" t="n"/>
      <c r="AC61" s="594">
        <f>2/3*AC60</f>
        <v/>
      </c>
      <c r="AD61" s="594">
        <f>2/3*AD60</f>
        <v/>
      </c>
      <c r="AE61" s="594">
        <f>2/3*AE60</f>
        <v/>
      </c>
      <c r="AF61" s="594">
        <f>2/3*AF60</f>
        <v/>
      </c>
      <c r="AG61" s="594" t="n"/>
      <c r="AH61" s="594">
        <f>2/3*AH60</f>
        <v/>
      </c>
      <c r="AI61" s="594">
        <f>2/3*AI60</f>
        <v/>
      </c>
      <c r="AJ61" s="594">
        <f>2/3*AJ60</f>
        <v/>
      </c>
      <c r="AK61" s="595">
        <f>2/3*AK60</f>
        <v/>
      </c>
      <c r="AL61" s="729" t="n"/>
      <c r="AM61" s="594" t="n"/>
      <c r="AN61" s="594" t="n"/>
      <c r="AO61" s="594" t="n"/>
      <c r="AP61" s="730" t="n"/>
    </row>
    <row r="62">
      <c r="K62" s="487" t="n"/>
      <c r="L62" s="9" t="inlineStr">
        <is>
          <t>τmax</t>
        </is>
      </c>
      <c r="M62" s="46" t="inlineStr">
        <is>
          <t>[kN/m2]</t>
        </is>
      </c>
      <c r="N62" s="593">
        <f>4/3*(N22/N58)</f>
        <v/>
      </c>
      <c r="O62" s="594">
        <f>4/3*(O22/O58)</f>
        <v/>
      </c>
      <c r="P62" s="594">
        <f>4/3*(P22/P58)</f>
        <v/>
      </c>
      <c r="Q62" s="594">
        <f>4/3*(Q22/Q58)</f>
        <v/>
      </c>
      <c r="R62" s="594" t="n"/>
      <c r="S62" s="594">
        <f>4/3*(S22/S58)</f>
        <v/>
      </c>
      <c r="T62" s="594">
        <f>4/3*(T22/T58)</f>
        <v/>
      </c>
      <c r="U62" s="594">
        <f>4/3*(U22/U58)</f>
        <v/>
      </c>
      <c r="V62" s="594">
        <f>4/3*(V22/V58)</f>
        <v/>
      </c>
      <c r="W62" s="594" t="n"/>
      <c r="X62" s="594">
        <f>4/3*(X22/X58)</f>
        <v/>
      </c>
      <c r="Y62" s="594">
        <f>4/3*(Y22/Y58)</f>
        <v/>
      </c>
      <c r="Z62" s="594">
        <f>4/3*(Z22/Z58)</f>
        <v/>
      </c>
      <c r="AA62" s="594">
        <f>4/3*(AA22/AA58)</f>
        <v/>
      </c>
      <c r="AB62" s="594" t="n"/>
      <c r="AC62" s="594">
        <f>4/3*(AC22/AC58)</f>
        <v/>
      </c>
      <c r="AD62" s="594">
        <f>4/3*(AD22/AD58)</f>
        <v/>
      </c>
      <c r="AE62" s="594">
        <f>4/3*(AE22/AE58)</f>
        <v/>
      </c>
      <c r="AF62" s="594">
        <f>4/3*(AF22/AF58)</f>
        <v/>
      </c>
      <c r="AG62" s="594" t="n"/>
      <c r="AH62" s="594">
        <f>4/3*(AH22/AH58)</f>
        <v/>
      </c>
      <c r="AI62" s="594">
        <f>4/3*(AI22/AI58)</f>
        <v/>
      </c>
      <c r="AJ62" s="594">
        <f>4/3*(AJ22/AJ58)</f>
        <v/>
      </c>
      <c r="AK62" s="595">
        <f>4/3*(AK22/AK58)</f>
        <v/>
      </c>
      <c r="AL62" s="729" t="n"/>
      <c r="AM62" s="594" t="n"/>
      <c r="AN62" s="594" t="n"/>
      <c r="AO62" s="594" t="n"/>
      <c r="AP62" s="730" t="n"/>
    </row>
    <row r="63">
      <c r="A63" s="39" t="inlineStr">
        <is>
          <t>(6) 縁応力度のチェック</t>
        </is>
      </c>
      <c r="K63" s="488" t="n"/>
      <c r="L63" s="10" t="inlineStr">
        <is>
          <t>fr&gt;τmax</t>
        </is>
      </c>
      <c r="M63" s="51" t="n"/>
      <c r="N63" s="599">
        <f>IF(N61&gt;N62,"OK","NG")</f>
        <v/>
      </c>
      <c r="O63" s="600">
        <f>IF(O61&gt;O62,"OK","NG")</f>
        <v/>
      </c>
      <c r="P63" s="600">
        <f>IF(P61&gt;P62,"OK","NG")</f>
        <v/>
      </c>
      <c r="Q63" s="600">
        <f>IF(Q61&gt;Q62,"OK","NG")</f>
        <v/>
      </c>
      <c r="R63" s="600" t="n"/>
      <c r="S63" s="600">
        <f>IF(S61&gt;S62,"OK","NG")</f>
        <v/>
      </c>
      <c r="T63" s="600">
        <f>IF(T61&gt;T62,"OK","NG")</f>
        <v/>
      </c>
      <c r="U63" s="600">
        <f>IF(U61&gt;U62,"OK","NG")</f>
        <v/>
      </c>
      <c r="V63" s="600">
        <f>IF(V61&gt;V62,"OK","NG")</f>
        <v/>
      </c>
      <c r="W63" s="600" t="n"/>
      <c r="X63" s="600">
        <f>IF(X61&gt;X62,"OK","NG")</f>
        <v/>
      </c>
      <c r="Y63" s="600">
        <f>IF(Y61&gt;Y62,"OK","NG")</f>
        <v/>
      </c>
      <c r="Z63" s="600">
        <f>IF(Z61&gt;Z62,"OK","NG")</f>
        <v/>
      </c>
      <c r="AA63" s="600">
        <f>IF(AA61&gt;AA62,"OK","NG")</f>
        <v/>
      </c>
      <c r="AB63" s="600" t="n"/>
      <c r="AC63" s="600">
        <f>IF(AC61&gt;AC62,"OK","NG")</f>
        <v/>
      </c>
      <c r="AD63" s="600">
        <f>IF(AD61&gt;AD62,"OK","NG")</f>
        <v/>
      </c>
      <c r="AE63" s="600">
        <f>IF(AE61&gt;AE62,"OK","NG")</f>
        <v/>
      </c>
      <c r="AF63" s="600">
        <f>IF(AF61&gt;AF62,"OK","NG")</f>
        <v/>
      </c>
      <c r="AG63" s="600" t="n"/>
      <c r="AH63" s="600">
        <f>IF(AH61&gt;AH62,"OK","NG")</f>
        <v/>
      </c>
      <c r="AI63" s="600">
        <f>IF(AI61&gt;AI62,"OK","NG")</f>
        <v/>
      </c>
      <c r="AJ63" s="600">
        <f>IF(AJ61&gt;AJ62,"OK","NG")</f>
        <v/>
      </c>
      <c r="AK63" s="601">
        <f>IF(AK61&gt;AK62,"OK","NG")</f>
        <v/>
      </c>
      <c r="AL63" s="733" t="n"/>
      <c r="AM63" s="600" t="n"/>
      <c r="AN63" s="600" t="n"/>
      <c r="AO63" s="600" t="n"/>
      <c r="AP63" s="734" t="n"/>
    </row>
    <row r="64">
      <c r="B64" s="27" t="inlineStr">
        <is>
          <t>許容圧縮応力度fc=2/3・Fc</t>
        </is>
      </c>
      <c r="E64" s="39" t="inlineStr">
        <is>
          <t>&gt;σmax</t>
        </is>
      </c>
    </row>
    <row r="65">
      <c r="B65" s="27" t="inlineStr">
        <is>
          <t>許容引張応力度ft=-0.2・fc</t>
        </is>
      </c>
      <c r="E65" s="39" t="inlineStr">
        <is>
          <t>&lt;σmin</t>
        </is>
      </c>
    </row>
    <row r="67">
      <c r="A67" s="39" t="inlineStr">
        <is>
          <t>(7) せん断応力度のチェック</t>
        </is>
      </c>
    </row>
    <row r="68">
      <c r="B68" s="39" t="inlineStr">
        <is>
          <t>τmax=χ・τ=χ・(Qp/Ap)</t>
        </is>
      </c>
    </row>
    <row r="69">
      <c r="B69" s="27" t="inlineStr">
        <is>
          <t>設計せん断強さ Fr = min｛(0.3Fc+σn・tanφ), 0.5Fc｝</t>
        </is>
      </c>
    </row>
    <row r="70">
      <c r="B70" s="27" t="inlineStr">
        <is>
          <t>設計せん断応力度fr=2/3・Fr  &gt; τmax</t>
        </is>
      </c>
    </row>
    <row r="71">
      <c r="C71" s="39" t="inlineStr">
        <is>
          <t>χ:形状係数（円形1.33）</t>
        </is>
      </c>
      <c r="D71" s="11" t="n"/>
    </row>
    <row r="72">
      <c r="C72" s="39" t="inlineStr">
        <is>
          <t>σn:せん断に作用する垂直応力（Qp/Ap）</t>
        </is>
      </c>
      <c r="G72" s="39" t="inlineStr">
        <is>
          <t>(kN/㎡）</t>
        </is>
      </c>
    </row>
    <row r="73">
      <c r="C73" s="39" t="inlineStr">
        <is>
          <t>φ:改良体の内部摩擦角（30°）</t>
        </is>
      </c>
    </row>
    <row r="74">
      <c r="C74" s="39" t="inlineStr">
        <is>
          <t>Ap:一本当りの改良体の面積</t>
        </is>
      </c>
    </row>
  </sheetData>
  <mergeCells count="8">
    <mergeCell ref="K51:K57"/>
    <mergeCell ref="K58:K63"/>
    <mergeCell ref="K3:L3"/>
    <mergeCell ref="K4:L4"/>
    <mergeCell ref="K10:K22"/>
    <mergeCell ref="K23:K27"/>
    <mergeCell ref="K28:K38"/>
    <mergeCell ref="K39:K50"/>
  </mergeCells>
  <conditionalFormatting sqref="N54:AP54">
    <cfRule type="cellIs" priority="1" operator="equal" dxfId="1" stopIfTrue="1">
      <formula>"NG"</formula>
    </cfRule>
  </conditionalFormatting>
  <conditionalFormatting sqref="N57:AP57 N63:AP63">
    <cfRule type="cellIs" priority="2" operator="equal" dxfId="0" stopIfTrue="1">
      <formula>"NG"</formula>
    </cfRule>
  </conditionalFormatting>
  <pageMargins left="0.75" right="0.75" top="1" bottom="1" header="0.512" footer="0.512"/>
  <pageSetup orientation="portrait" paperSize="9" scale="67" fitToWidth="2" blackAndWhite="1"/>
  <colBreaks count="3" manualBreakCount="3">
    <brk id="10" min="0" max="67" man="1"/>
    <brk id="23" min="0" max="67" man="1"/>
    <brk id="33" min="0" max="67" man="1"/>
  </colBreaks>
</worksheet>
</file>

<file path=xl/worksheets/sheet9.xml><?xml version="1.0" encoding="utf-8"?>
<worksheet xmlns="http://schemas.openxmlformats.org/spreadsheetml/2006/main">
  <sheetPr>
    <outlinePr summaryBelow="1" summaryRight="1"/>
    <pageSetUpPr/>
  </sheetPr>
  <dimension ref="A1:AP74"/>
  <sheetViews>
    <sheetView view="pageBreakPreview" topLeftCell="A37" zoomScale="75" zoomScaleNormal="85" zoomScaleSheetLayoutView="75" workbookViewId="0">
      <selection activeCell="N19" sqref="N19"/>
    </sheetView>
  </sheetViews>
  <sheetFormatPr baseColWidth="8" defaultRowHeight="15"/>
  <cols>
    <col width="9" customWidth="1" style="39" min="1" max="1"/>
    <col width="6.375" customWidth="1" style="39" min="2" max="2"/>
    <col width="13.875" customWidth="1" style="39" min="3" max="3"/>
    <col width="9" customWidth="1" style="39" min="4" max="6"/>
    <col width="3.75" customWidth="1" style="39" min="7" max="7"/>
    <col width="9" customWidth="1" style="39" min="8" max="10"/>
    <col width="10" customWidth="1" style="39" min="11" max="11"/>
    <col width="10.375" customWidth="1" style="39" min="12" max="13"/>
    <col width="11.75" customWidth="1" style="39" min="14" max="17"/>
    <col width="2.625" customWidth="1" style="39" min="18" max="18"/>
    <col width="11.75" customWidth="1" style="39" min="19" max="22"/>
    <col width="2.625" customWidth="1" style="39" min="23" max="23"/>
    <col width="11.75" customWidth="1" style="39" min="24" max="27"/>
    <col width="2.625" customWidth="1" style="39" min="28" max="28"/>
    <col width="11.75" customWidth="1" style="39" min="29" max="32"/>
    <col width="2.625" customWidth="1" style="39" min="33" max="33"/>
    <col width="11.75" customWidth="1" style="39" min="34" max="43"/>
    <col width="3.875" customWidth="1" style="39" min="44" max="49"/>
    <col width="9" customWidth="1" style="39" min="50" max="61"/>
    <col width="9" customWidth="1" style="39" min="62" max="16384"/>
  </cols>
  <sheetData>
    <row r="1">
      <c r="A1" s="27" t="inlineStr">
        <is>
          <t>２）改良地盤の水平支持力の検討</t>
        </is>
      </c>
      <c r="K1" s="39" t="inlineStr">
        <is>
          <t>(8) 改良地盤の水平支持力の検討結果</t>
        </is>
      </c>
      <c r="O1" s="39" t="inlineStr">
        <is>
          <t>Y方向</t>
        </is>
      </c>
    </row>
    <row r="3">
      <c r="A3" s="39" t="inlineStr">
        <is>
          <t>(1)  1本の改良体に作用する水平荷重Qp</t>
        </is>
      </c>
      <c r="K3" s="490" t="inlineStr">
        <is>
          <t>基礎符号</t>
        </is>
      </c>
      <c r="L3" s="491" t="n"/>
      <c r="M3" s="159" t="n"/>
      <c r="N3" s="111" t="inlineStr">
        <is>
          <t>F4</t>
        </is>
      </c>
      <c r="O3" s="107">
        <f>鉛直!P6</f>
        <v/>
      </c>
      <c r="P3" s="107" t="inlineStr">
        <is>
          <t>F2</t>
        </is>
      </c>
      <c r="Q3" s="107" t="inlineStr">
        <is>
          <t>F4</t>
        </is>
      </c>
      <c r="R3" s="107" t="n"/>
      <c r="S3" s="107" t="inlineStr">
        <is>
          <t>F5</t>
        </is>
      </c>
      <c r="T3" s="107" t="inlineStr">
        <is>
          <t>F5</t>
        </is>
      </c>
      <c r="U3" s="107" t="inlineStr">
        <is>
          <t>F5</t>
        </is>
      </c>
      <c r="V3" s="107" t="inlineStr">
        <is>
          <t>F5</t>
        </is>
      </c>
      <c r="W3" s="107" t="n"/>
      <c r="X3" s="107" t="inlineStr">
        <is>
          <t>F2</t>
        </is>
      </c>
      <c r="Y3" s="107" t="inlineStr">
        <is>
          <t>F1</t>
        </is>
      </c>
      <c r="Z3" s="107" t="inlineStr">
        <is>
          <t>F1</t>
        </is>
      </c>
      <c r="AA3" s="107" t="inlineStr">
        <is>
          <t>F2</t>
        </is>
      </c>
      <c r="AB3" s="107" t="n"/>
      <c r="AC3" s="107" t="inlineStr">
        <is>
          <t>F5</t>
        </is>
      </c>
      <c r="AD3" s="107" t="inlineStr">
        <is>
          <t>F5</t>
        </is>
      </c>
      <c r="AE3" s="107" t="inlineStr">
        <is>
          <t>F5</t>
        </is>
      </c>
      <c r="AF3" s="107" t="inlineStr">
        <is>
          <t>F5</t>
        </is>
      </c>
      <c r="AG3" s="107" t="n"/>
      <c r="AH3" s="107" t="inlineStr">
        <is>
          <t>F4</t>
        </is>
      </c>
      <c r="AI3" s="107" t="inlineStr">
        <is>
          <t>F3</t>
        </is>
      </c>
      <c r="AJ3" s="107" t="inlineStr">
        <is>
          <t>F3</t>
        </is>
      </c>
      <c r="AK3" s="108" t="inlineStr">
        <is>
          <t>F4</t>
        </is>
      </c>
      <c r="AL3" s="148" t="n"/>
      <c r="AM3" s="148" t="n"/>
      <c r="AN3" s="148" t="n"/>
      <c r="AO3" s="148" t="n"/>
      <c r="AP3" s="149" t="n"/>
    </row>
    <row r="4">
      <c r="B4" s="39" t="inlineStr">
        <is>
          <t>Qp = {(NL+NE) ・地震時変動率[上部] +地震時変動率[基礎] ・Wf } /n</t>
        </is>
      </c>
      <c r="J4" s="29" t="inlineStr">
        <is>
          <t>(kN)</t>
        </is>
      </c>
      <c r="K4" s="489" t="inlineStr">
        <is>
          <t>位置</t>
        </is>
      </c>
      <c r="L4" s="479" t="n"/>
      <c r="M4" s="158" t="n"/>
      <c r="N4" s="112" t="inlineStr">
        <is>
          <t>1-A</t>
        </is>
      </c>
      <c r="O4" s="109" t="inlineStr">
        <is>
          <t>2-A</t>
        </is>
      </c>
      <c r="P4" s="109" t="inlineStr">
        <is>
          <t>3-A</t>
        </is>
      </c>
      <c r="Q4" s="109" t="inlineStr">
        <is>
          <t>4-A</t>
        </is>
      </c>
      <c r="R4" s="109" t="n"/>
      <c r="S4" s="109" t="inlineStr">
        <is>
          <t>1-A+5250</t>
        </is>
      </c>
      <c r="T4" s="109" t="inlineStr">
        <is>
          <t>2-A+5250</t>
        </is>
      </c>
      <c r="U4" s="109" t="inlineStr">
        <is>
          <t>3-A+5250</t>
        </is>
      </c>
      <c r="V4" s="109" t="inlineStr">
        <is>
          <t>4-A+5250</t>
        </is>
      </c>
      <c r="W4" s="109" t="n"/>
      <c r="X4" s="109" t="inlineStr">
        <is>
          <t>1-B</t>
        </is>
      </c>
      <c r="Y4" s="109" t="inlineStr">
        <is>
          <t>2-B</t>
        </is>
      </c>
      <c r="Z4" s="109" t="inlineStr">
        <is>
          <t>3-B</t>
        </is>
      </c>
      <c r="AA4" s="109" t="inlineStr">
        <is>
          <t>4-B</t>
        </is>
      </c>
      <c r="AB4" s="109" t="n"/>
      <c r="AC4" s="109" t="inlineStr">
        <is>
          <t>1-B+5250</t>
        </is>
      </c>
      <c r="AD4" s="109" t="inlineStr">
        <is>
          <t>2-B+5250</t>
        </is>
      </c>
      <c r="AE4" s="109" t="inlineStr">
        <is>
          <t>3-B+5250</t>
        </is>
      </c>
      <c r="AF4" s="109" t="inlineStr">
        <is>
          <t>4-B+5250</t>
        </is>
      </c>
      <c r="AG4" s="109" t="n"/>
      <c r="AH4" s="109" t="inlineStr">
        <is>
          <t>1-C</t>
        </is>
      </c>
      <c r="AI4" s="109" t="inlineStr">
        <is>
          <t>2-C</t>
        </is>
      </c>
      <c r="AJ4" s="109" t="inlineStr">
        <is>
          <t>3-C</t>
        </is>
      </c>
      <c r="AK4" s="110" t="inlineStr">
        <is>
          <t>4-C</t>
        </is>
      </c>
      <c r="AL4" s="153" t="n"/>
      <c r="AM4" s="153" t="n"/>
      <c r="AN4" s="153" t="n"/>
      <c r="AO4" s="153" t="n"/>
      <c r="AP4" s="154" t="n"/>
    </row>
    <row r="5">
      <c r="J5" s="29" t="n"/>
      <c r="K5" s="129" t="inlineStr">
        <is>
          <t>Q</t>
        </is>
      </c>
      <c r="L5" s="130" t="n">
        <v>448.3</v>
      </c>
      <c r="M5" s="124" t="inlineStr">
        <is>
          <t>kN</t>
        </is>
      </c>
      <c r="N5" s="131" t="n"/>
      <c r="O5" s="132" t="n"/>
      <c r="P5" s="132" t="n"/>
      <c r="Q5" s="132" t="n"/>
      <c r="R5" s="132" t="n"/>
      <c r="S5" s="132" t="n"/>
      <c r="T5" s="132" t="n"/>
      <c r="U5" s="132" t="n"/>
      <c r="V5" s="132" t="n"/>
      <c r="W5" s="132" t="n"/>
      <c r="X5" s="132" t="n"/>
      <c r="Y5" s="132" t="n"/>
      <c r="Z5" s="132" t="n"/>
      <c r="AA5" s="132" t="n"/>
      <c r="AB5" s="132" t="n"/>
      <c r="AC5" s="132" t="n"/>
      <c r="AD5" s="132" t="n"/>
      <c r="AE5" s="132" t="n"/>
      <c r="AF5" s="132" t="n"/>
      <c r="AG5" s="132" t="n"/>
      <c r="AH5" s="132" t="n"/>
      <c r="AI5" s="132" t="n"/>
      <c r="AJ5" s="132" t="n"/>
      <c r="AK5" s="136" t="n"/>
      <c r="AL5" s="140" t="n"/>
      <c r="AM5" s="140" t="n"/>
      <c r="AN5" s="140" t="n"/>
      <c r="AO5" s="140" t="n"/>
      <c r="AP5" s="141" t="n"/>
    </row>
    <row r="6">
      <c r="J6" s="29" t="n"/>
      <c r="K6" s="115" t="inlineStr">
        <is>
          <t>W1（基礎）</t>
        </is>
      </c>
      <c r="L6" s="694" t="n">
        <v>1376.5</v>
      </c>
      <c r="M6" s="125" t="inlineStr">
        <is>
          <t>kN</t>
        </is>
      </c>
      <c r="N6" s="116" t="n"/>
      <c r="O6" s="117" t="n"/>
      <c r="P6" s="117" t="n"/>
      <c r="Q6" s="117" t="n"/>
      <c r="R6" s="117" t="n"/>
      <c r="S6" s="117" t="n"/>
      <c r="T6" s="117" t="n"/>
      <c r="U6" s="117" t="n"/>
      <c r="V6" s="117" t="n"/>
      <c r="W6" s="117" t="n"/>
      <c r="X6" s="117" t="n"/>
      <c r="Y6" s="117" t="n"/>
      <c r="Z6" s="117" t="n"/>
      <c r="AA6" s="117" t="n"/>
      <c r="AB6" s="117" t="n"/>
      <c r="AC6" s="117" t="n"/>
      <c r="AD6" s="117" t="n"/>
      <c r="AE6" s="117" t="n"/>
      <c r="AF6" s="117" t="n"/>
      <c r="AG6" s="117" t="n"/>
      <c r="AH6" s="117" t="n"/>
      <c r="AI6" s="117" t="n"/>
      <c r="AJ6" s="117" t="n"/>
      <c r="AK6" s="137" t="n"/>
      <c r="AL6" s="120" t="n"/>
      <c r="AM6" s="120" t="n"/>
      <c r="AN6" s="120" t="n"/>
      <c r="AO6" s="120" t="n"/>
      <c r="AP6" s="146" t="n"/>
    </row>
    <row r="7">
      <c r="J7" s="29" t="n"/>
      <c r="K7" s="115" t="inlineStr">
        <is>
          <t>Q1=0.1W1</t>
        </is>
      </c>
      <c r="L7" s="694">
        <f>+L6*0.1</f>
        <v/>
      </c>
      <c r="M7" s="125" t="inlineStr">
        <is>
          <t>kN</t>
        </is>
      </c>
      <c r="N7" s="116" t="n"/>
      <c r="O7" s="117" t="n"/>
      <c r="P7" s="117" t="n"/>
      <c r="Q7" s="117" t="n"/>
      <c r="R7" s="117" t="n"/>
      <c r="S7" s="117" t="n"/>
      <c r="T7" s="117" t="n"/>
      <c r="U7" s="117" t="n"/>
      <c r="V7" s="117" t="n"/>
      <c r="W7" s="117" t="n"/>
      <c r="X7" s="117" t="n"/>
      <c r="Y7" s="117" t="n"/>
      <c r="Z7" s="117" t="n"/>
      <c r="AA7" s="117" t="n"/>
      <c r="AB7" s="117" t="n"/>
      <c r="AC7" s="117" t="n"/>
      <c r="AD7" s="117" t="n"/>
      <c r="AE7" s="117" t="n"/>
      <c r="AF7" s="117" t="n"/>
      <c r="AG7" s="117" t="n"/>
      <c r="AH7" s="117" t="n"/>
      <c r="AI7" s="117" t="n"/>
      <c r="AJ7" s="117" t="n"/>
      <c r="AK7" s="137" t="n"/>
      <c r="AL7" s="120" t="n"/>
      <c r="AM7" s="120" t="n"/>
      <c r="AN7" s="120" t="n"/>
      <c r="AO7" s="120" t="n"/>
      <c r="AP7" s="146" t="n"/>
    </row>
    <row r="8">
      <c r="J8" s="29" t="n"/>
      <c r="K8" s="115" t="inlineStr">
        <is>
          <t>ΣQp=Q+Q1</t>
        </is>
      </c>
      <c r="L8" s="694">
        <f>+L7+L5</f>
        <v/>
      </c>
      <c r="M8" s="125" t="inlineStr">
        <is>
          <t>kN</t>
        </is>
      </c>
      <c r="N8" s="116" t="n"/>
      <c r="O8" s="117" t="n"/>
      <c r="P8" s="117" t="n"/>
      <c r="Q8" s="117" t="n"/>
      <c r="R8" s="117" t="n"/>
      <c r="S8" s="117" t="n"/>
      <c r="T8" s="117" t="n"/>
      <c r="U8" s="117" t="n"/>
      <c r="V8" s="117" t="n"/>
      <c r="W8" s="117" t="n"/>
      <c r="X8" s="117" t="n"/>
      <c r="Y8" s="117" t="n"/>
      <c r="Z8" s="117" t="n"/>
      <c r="AA8" s="117" t="n"/>
      <c r="AB8" s="117" t="n"/>
      <c r="AC8" s="117" t="n"/>
      <c r="AD8" s="117" t="n"/>
      <c r="AE8" s="117" t="n"/>
      <c r="AF8" s="117" t="n"/>
      <c r="AG8" s="117" t="n"/>
      <c r="AH8" s="117" t="n"/>
      <c r="AI8" s="117" t="n"/>
      <c r="AJ8" s="117" t="n"/>
      <c r="AK8" s="137" t="n"/>
      <c r="AL8" s="120" t="n"/>
      <c r="AM8" s="120" t="n"/>
      <c r="AN8" s="120" t="n"/>
      <c r="AO8" s="120" t="n"/>
      <c r="AP8" s="146" t="n"/>
    </row>
    <row r="9">
      <c r="J9" s="29" t="n"/>
      <c r="K9" s="133" t="inlineStr">
        <is>
          <t>ΣNs</t>
        </is>
      </c>
      <c r="L9" s="695">
        <f>+AL13</f>
        <v/>
      </c>
      <c r="M9" s="126" t="inlineStr">
        <is>
          <t>kN</t>
        </is>
      </c>
      <c r="N9" s="134" t="n"/>
      <c r="O9" s="135" t="n"/>
      <c r="P9" s="135" t="n"/>
      <c r="Q9" s="135" t="n"/>
      <c r="R9" s="135" t="n"/>
      <c r="S9" s="135" t="n"/>
      <c r="T9" s="135" t="n"/>
      <c r="U9" s="135" t="n"/>
      <c r="V9" s="135" t="n"/>
      <c r="W9" s="135" t="n"/>
      <c r="X9" s="135" t="n"/>
      <c r="Y9" s="135" t="n"/>
      <c r="Z9" s="135" t="n"/>
      <c r="AA9" s="135" t="n"/>
      <c r="AB9" s="135" t="n"/>
      <c r="AC9" s="135" t="n"/>
      <c r="AD9" s="135" t="n"/>
      <c r="AE9" s="135" t="n"/>
      <c r="AF9" s="135" t="n"/>
      <c r="AG9" s="135" t="n"/>
      <c r="AH9" s="135" t="n"/>
      <c r="AI9" s="135" t="n"/>
      <c r="AJ9" s="135" t="n"/>
      <c r="AK9" s="138" t="n"/>
      <c r="AL9" s="143" t="n"/>
      <c r="AM9" s="143" t="n"/>
      <c r="AN9" s="143" t="n"/>
      <c r="AO9" s="143" t="n"/>
      <c r="AP9" s="144" t="n"/>
    </row>
    <row r="10">
      <c r="K10" s="503" t="inlineStr">
        <is>
          <t>改良体に作用する
水平荷重</t>
        </is>
      </c>
      <c r="L10" s="127" t="inlineStr">
        <is>
          <t>B</t>
        </is>
      </c>
      <c r="M10" s="128" t="inlineStr">
        <is>
          <t>[m]</t>
        </is>
      </c>
      <c r="N10" s="696" t="n">
        <v>2</v>
      </c>
      <c r="O10" s="737" t="n">
        <v>2</v>
      </c>
      <c r="P10" s="737" t="n">
        <v>2</v>
      </c>
      <c r="Q10" s="737" t="n">
        <v>2</v>
      </c>
      <c r="R10" s="737" t="n"/>
      <c r="S10" s="565" t="n">
        <v>1</v>
      </c>
      <c r="T10" s="565" t="n">
        <v>1</v>
      </c>
      <c r="U10" s="565" t="n">
        <v>1</v>
      </c>
      <c r="V10" s="565" t="n">
        <v>1</v>
      </c>
      <c r="W10" s="148" t="n"/>
      <c r="X10" s="148" t="n">
        <v>2</v>
      </c>
      <c r="Y10" s="148" t="n">
        <v>3</v>
      </c>
      <c r="Z10" s="148" t="n">
        <v>3</v>
      </c>
      <c r="AA10" s="148" t="n">
        <v>2</v>
      </c>
      <c r="AB10" s="148" t="n"/>
      <c r="AC10" s="148" t="n">
        <v>1</v>
      </c>
      <c r="AD10" s="148" t="n">
        <v>1</v>
      </c>
      <c r="AE10" s="148" t="n">
        <v>1</v>
      </c>
      <c r="AF10" s="148" t="n">
        <v>1</v>
      </c>
      <c r="AG10" s="148" t="n"/>
      <c r="AH10" s="148" t="n">
        <v>2</v>
      </c>
      <c r="AI10" s="148" t="n">
        <v>3</v>
      </c>
      <c r="AJ10" s="148" t="n">
        <v>3</v>
      </c>
      <c r="AK10" s="148" t="n">
        <v>2</v>
      </c>
      <c r="AL10" s="148" t="n"/>
      <c r="AM10" s="148" t="n"/>
      <c r="AN10" s="148" t="n"/>
      <c r="AO10" s="148" t="n"/>
      <c r="AP10" s="149" t="n"/>
    </row>
    <row r="11">
      <c r="B11" s="39" t="inlineStr">
        <is>
          <t>NL :上鉛直荷重時軸力</t>
        </is>
      </c>
      <c r="D11" s="39" t="inlineStr">
        <is>
          <t>(kN)</t>
        </is>
      </c>
      <c r="K11" s="473" t="n"/>
      <c r="L11" s="9" t="inlineStr">
        <is>
          <t>D</t>
        </is>
      </c>
      <c r="M11" s="46" t="inlineStr">
        <is>
          <t>[m]</t>
        </is>
      </c>
      <c r="N11" s="567" t="n">
        <v>1</v>
      </c>
      <c r="O11" s="568">
        <f>鉛直!P17</f>
        <v/>
      </c>
      <c r="P11" s="568" t="n">
        <v>2</v>
      </c>
      <c r="Q11" s="568" t="n">
        <v>1</v>
      </c>
      <c r="R11" s="568" t="n"/>
      <c r="S11" s="568" t="n">
        <v>1</v>
      </c>
      <c r="T11" s="568" t="n">
        <v>1</v>
      </c>
      <c r="U11" s="568" t="n">
        <v>1</v>
      </c>
      <c r="V11" s="568" t="n">
        <v>1</v>
      </c>
      <c r="W11" s="151" t="n"/>
      <c r="X11" s="151" t="n">
        <v>2</v>
      </c>
      <c r="Y11" s="151" t="n">
        <v>2</v>
      </c>
      <c r="Z11" s="151" t="n">
        <v>2</v>
      </c>
      <c r="AA11" s="151" t="n">
        <v>2</v>
      </c>
      <c r="AB11" s="151" t="n"/>
      <c r="AC11" s="151" t="n">
        <v>1</v>
      </c>
      <c r="AD11" s="151" t="n">
        <v>1</v>
      </c>
      <c r="AE11" s="151" t="n">
        <v>1</v>
      </c>
      <c r="AF11" s="151" t="n">
        <v>1</v>
      </c>
      <c r="AG11" s="151" t="n"/>
      <c r="AH11" s="151" t="n">
        <v>1</v>
      </c>
      <c r="AI11" s="151" t="n">
        <v>1</v>
      </c>
      <c r="AJ11" s="151" t="n">
        <v>1</v>
      </c>
      <c r="AK11" s="151" t="n">
        <v>1</v>
      </c>
      <c r="AL11" s="151" t="n"/>
      <c r="AM11" s="151" t="n"/>
      <c r="AN11" s="151" t="n"/>
      <c r="AO11" s="151" t="n"/>
      <c r="AP11" s="152" t="n"/>
    </row>
    <row r="12">
      <c r="B12" s="27" t="inlineStr">
        <is>
          <t>地震時変動率[上部]</t>
        </is>
      </c>
      <c r="D12" s="39">
        <f>0.2*F13</f>
        <v/>
      </c>
      <c r="F12" s="27" t="inlineStr">
        <is>
          <t>地域係数Ｚ</t>
        </is>
      </c>
      <c r="K12" s="473" t="n"/>
      <c r="L12" s="9" t="inlineStr">
        <is>
          <t>Df</t>
        </is>
      </c>
      <c r="M12" s="46" t="inlineStr">
        <is>
          <t>[m]</t>
        </is>
      </c>
      <c r="N12" s="697" t="n">
        <v>1.08</v>
      </c>
      <c r="O12" s="698" t="n">
        <v>1.08</v>
      </c>
      <c r="P12" s="698" t="n">
        <v>1.08</v>
      </c>
      <c r="Q12" s="699" t="n">
        <v>1.08</v>
      </c>
      <c r="R12" s="698" t="n"/>
      <c r="S12" s="738" t="n">
        <v>1.08</v>
      </c>
      <c r="T12" s="698" t="n">
        <v>1.08</v>
      </c>
      <c r="U12" s="698" t="n">
        <v>1.08</v>
      </c>
      <c r="V12" s="698" t="n">
        <v>1.08</v>
      </c>
      <c r="W12" s="698" t="n"/>
      <c r="X12" s="698" t="n">
        <v>1.08</v>
      </c>
      <c r="Y12" s="698" t="n">
        <v>1.08</v>
      </c>
      <c r="Z12" s="698" t="n">
        <v>1.08</v>
      </c>
      <c r="AA12" s="698" t="n">
        <v>1.08</v>
      </c>
      <c r="AB12" s="698" t="n"/>
      <c r="AC12" s="698" t="n">
        <v>1.08</v>
      </c>
      <c r="AD12" s="698" t="n">
        <v>1.08</v>
      </c>
      <c r="AE12" s="698" t="n">
        <v>1.08</v>
      </c>
      <c r="AF12" s="698" t="n">
        <v>1.08</v>
      </c>
      <c r="AG12" s="698" t="n"/>
      <c r="AH12" s="698" t="n">
        <v>1.08</v>
      </c>
      <c r="AI12" s="698" t="n">
        <v>1.08</v>
      </c>
      <c r="AJ12" s="698" t="n">
        <v>1.08</v>
      </c>
      <c r="AK12" s="699" t="n">
        <v>1.08</v>
      </c>
      <c r="AL12" s="571" t="n"/>
      <c r="AM12" s="571" t="n"/>
      <c r="AN12" s="571" t="n"/>
      <c r="AO12" s="571" t="n"/>
      <c r="AP12" s="701" t="n"/>
    </row>
    <row r="13">
      <c r="B13" s="27" t="inlineStr">
        <is>
          <t>地震時変動率[基礎]</t>
        </is>
      </c>
      <c r="D13" s="39">
        <f>0.1*F13</f>
        <v/>
      </c>
      <c r="F13" s="28" t="n">
        <v>0.8</v>
      </c>
      <c r="K13" s="473" t="n"/>
      <c r="L13" s="9" t="inlineStr">
        <is>
          <t>NL</t>
        </is>
      </c>
      <c r="M13" s="46" t="inlineStr">
        <is>
          <t>[kN]</t>
        </is>
      </c>
      <c r="N13" s="702">
        <f>+'水平 X'!N13</f>
        <v/>
      </c>
      <c r="O13" s="703">
        <f>+'水平 X'!O13</f>
        <v/>
      </c>
      <c r="P13" s="703">
        <f>+'水平 X'!P13</f>
        <v/>
      </c>
      <c r="Q13" s="703">
        <f>+'水平 X'!Q13</f>
        <v/>
      </c>
      <c r="R13" s="703" t="n"/>
      <c r="S13" s="703">
        <f>+'水平 X'!S13</f>
        <v/>
      </c>
      <c r="T13" s="703">
        <f>+'水平 X'!T13</f>
        <v/>
      </c>
      <c r="U13" s="703">
        <f>+'水平 X'!U13</f>
        <v/>
      </c>
      <c r="V13" s="703">
        <f>+'水平 X'!V13</f>
        <v/>
      </c>
      <c r="W13" s="703" t="n"/>
      <c r="X13" s="703">
        <f>+'水平 X'!X13</f>
        <v/>
      </c>
      <c r="Y13" s="703">
        <f>+'水平 X'!Y13</f>
        <v/>
      </c>
      <c r="Z13" s="703">
        <f>+'水平 X'!Z13</f>
        <v/>
      </c>
      <c r="AA13" s="703">
        <f>+'水平 X'!AA13</f>
        <v/>
      </c>
      <c r="AB13" s="703" t="n"/>
      <c r="AC13" s="703">
        <f>+'水平 X'!AC13</f>
        <v/>
      </c>
      <c r="AD13" s="703">
        <f>+'水平 X'!AD13</f>
        <v/>
      </c>
      <c r="AE13" s="703">
        <f>+'水平 X'!AE13</f>
        <v/>
      </c>
      <c r="AF13" s="703">
        <f>+'水平 X'!AF13</f>
        <v/>
      </c>
      <c r="AG13" s="703" t="n"/>
      <c r="AH13" s="703">
        <f>+'水平 X'!AH13</f>
        <v/>
      </c>
      <c r="AI13" s="703">
        <f>+'水平 X'!AI13</f>
        <v/>
      </c>
      <c r="AJ13" s="703">
        <f>+'水平 X'!AJ13</f>
        <v/>
      </c>
      <c r="AK13" s="739">
        <f>+'水平 X'!AK13</f>
        <v/>
      </c>
      <c r="AL13" s="568">
        <f>SUM(N13:AK13)</f>
        <v/>
      </c>
      <c r="AM13" s="151" t="n"/>
      <c r="AN13" s="151" t="n"/>
      <c r="AO13" s="151" t="n"/>
      <c r="AP13" s="152" t="n"/>
    </row>
    <row r="14">
      <c r="B14" s="39" t="inlineStr">
        <is>
          <t>Wf :基礎重量</t>
        </is>
      </c>
      <c r="D14" s="39" t="inlineStr">
        <is>
          <t>(kN)</t>
        </is>
      </c>
      <c r="K14" s="473" t="n"/>
      <c r="L14" s="9" t="inlineStr">
        <is>
          <t>NE</t>
        </is>
      </c>
      <c r="M14" s="46" t="inlineStr">
        <is>
          <t>[kN]</t>
        </is>
      </c>
      <c r="N14" s="702" t="n">
        <v>-28</v>
      </c>
      <c r="O14" s="703" t="n">
        <v>-30</v>
      </c>
      <c r="P14" s="703" t="n">
        <v>-30</v>
      </c>
      <c r="Q14" s="739" t="n">
        <v>-28</v>
      </c>
      <c r="R14" s="703" t="n"/>
      <c r="S14" s="740" t="n">
        <v>4</v>
      </c>
      <c r="T14" s="741" t="n">
        <v>5</v>
      </c>
      <c r="U14" s="741" t="n">
        <v>5</v>
      </c>
      <c r="V14" s="741" t="n">
        <v>4</v>
      </c>
      <c r="W14" s="122" t="n"/>
      <c r="X14" s="122" t="n">
        <v>-2</v>
      </c>
      <c r="Y14" s="122" t="n">
        <v>-2</v>
      </c>
      <c r="Z14" s="122" t="n">
        <v>-2</v>
      </c>
      <c r="AA14" s="122" t="n">
        <v>-2</v>
      </c>
      <c r="AB14" s="122" t="n"/>
      <c r="AC14" s="122" t="n">
        <v>-6</v>
      </c>
      <c r="AD14" s="122" t="n">
        <v>-7</v>
      </c>
      <c r="AE14" s="122" t="n">
        <v>-7</v>
      </c>
      <c r="AF14" s="122" t="n">
        <v>-6</v>
      </c>
      <c r="AG14" s="122" t="n"/>
      <c r="AH14" s="122" t="n">
        <v>32</v>
      </c>
      <c r="AI14" s="122" t="n">
        <v>34</v>
      </c>
      <c r="AJ14" s="122" t="n">
        <v>34</v>
      </c>
      <c r="AK14" s="123" t="n">
        <v>32</v>
      </c>
      <c r="AL14" s="568" t="n"/>
      <c r="AM14" s="151" t="n"/>
      <c r="AN14" s="151" t="n"/>
      <c r="AO14" s="151" t="n"/>
      <c r="AP14" s="152" t="n"/>
    </row>
    <row r="15">
      <c r="B15" s="39" t="inlineStr">
        <is>
          <t>n :改良体本数</t>
        </is>
      </c>
      <c r="K15" s="473" t="n"/>
      <c r="L15" s="9" t="inlineStr">
        <is>
          <t>Ns=NL+NE</t>
        </is>
      </c>
      <c r="M15" s="46" t="inlineStr">
        <is>
          <t>[kN]</t>
        </is>
      </c>
      <c r="N15" s="567">
        <f>SUM(N13:N14)</f>
        <v/>
      </c>
      <c r="O15" s="568">
        <f>SUM(O13:O14)</f>
        <v/>
      </c>
      <c r="P15" s="568">
        <f>SUM(P13:P14)</f>
        <v/>
      </c>
      <c r="Q15" s="569">
        <f>SUM(Q13:Q14)</f>
        <v/>
      </c>
      <c r="R15" s="568" t="n"/>
      <c r="S15" s="742">
        <f>SUM(S13:S14)</f>
        <v/>
      </c>
      <c r="T15" s="568">
        <f>SUM(T13:T14)</f>
        <v/>
      </c>
      <c r="U15" s="568">
        <f>SUM(U13:U14)</f>
        <v/>
      </c>
      <c r="V15" s="568">
        <f>SUM(V13:V14)</f>
        <v/>
      </c>
      <c r="W15" s="568" t="n"/>
      <c r="X15" s="568">
        <f>SUM(X13:X14)</f>
        <v/>
      </c>
      <c r="Y15" s="568">
        <f>SUM(Y13:Y14)</f>
        <v/>
      </c>
      <c r="Z15" s="568">
        <f>SUM(Z13:Z14)</f>
        <v/>
      </c>
      <c r="AA15" s="568">
        <f>SUM(AA13:AA14)</f>
        <v/>
      </c>
      <c r="AB15" s="568" t="n"/>
      <c r="AC15" s="568">
        <f>SUM(AC13:AC14)</f>
        <v/>
      </c>
      <c r="AD15" s="568">
        <f>SUM(AD13:AD14)</f>
        <v/>
      </c>
      <c r="AE15" s="568">
        <f>SUM(AE13:AE14)</f>
        <v/>
      </c>
      <c r="AF15" s="568">
        <f>SUM(AF13:AF14)</f>
        <v/>
      </c>
      <c r="AG15" s="568" t="n"/>
      <c r="AH15" s="568">
        <f>SUM(AH13:AH14)</f>
        <v/>
      </c>
      <c r="AI15" s="568">
        <f>SUM(AI13:AI14)</f>
        <v/>
      </c>
      <c r="AJ15" s="568">
        <f>SUM(AJ13:AJ14)</f>
        <v/>
      </c>
      <c r="AK15" s="569">
        <f>SUM(AK13:AK14)</f>
        <v/>
      </c>
      <c r="AL15" s="568">
        <f>SUM(N15:AK15)</f>
        <v/>
      </c>
      <c r="AM15" s="568" t="n"/>
      <c r="AN15" s="568" t="n"/>
      <c r="AO15" s="568" t="n"/>
      <c r="AP15" s="705" t="n"/>
    </row>
    <row r="16">
      <c r="K16" s="473" t="n"/>
      <c r="L16" s="118" t="inlineStr">
        <is>
          <t>ΣQp・Ns/ΣNs</t>
        </is>
      </c>
      <c r="M16" s="46" t="inlineStr">
        <is>
          <t>[kN]</t>
        </is>
      </c>
      <c r="N16" s="567">
        <f>+$L$8*N15/$L$9</f>
        <v/>
      </c>
      <c r="O16" s="569">
        <f>+$L$8*O15/$L$9</f>
        <v/>
      </c>
      <c r="P16" s="567">
        <f>+$L$8*P15/$L$9</f>
        <v/>
      </c>
      <c r="Q16" s="567">
        <f>+$L$8*Q15/$L$9</f>
        <v/>
      </c>
      <c r="R16" s="568" t="n"/>
      <c r="S16" s="567">
        <f>+$L$8*S15/$L$9</f>
        <v/>
      </c>
      <c r="T16" s="567">
        <f>+$L$8*T15/$L$9</f>
        <v/>
      </c>
      <c r="U16" s="567">
        <f>+$L$8*U15/$L$9</f>
        <v/>
      </c>
      <c r="V16" s="742">
        <f>+$L$8*V15/$L$9</f>
        <v/>
      </c>
      <c r="W16" s="568" t="n"/>
      <c r="X16" s="568">
        <f>+$L$8*X15/$L$9</f>
        <v/>
      </c>
      <c r="Y16" s="568">
        <f>+$L$8*Y15/$L$9</f>
        <v/>
      </c>
      <c r="Z16" s="568">
        <f>+$L$8*Z15/$L$9</f>
        <v/>
      </c>
      <c r="AA16" s="568">
        <f>+$L$8*AA15/$L$9</f>
        <v/>
      </c>
      <c r="AB16" s="568" t="n"/>
      <c r="AC16" s="568">
        <f>+$L$8*AC15/$L$9</f>
        <v/>
      </c>
      <c r="AD16" s="568">
        <f>+$L$8*AD15/$L$9</f>
        <v/>
      </c>
      <c r="AE16" s="568">
        <f>+$L$8*AE15/$L$9</f>
        <v/>
      </c>
      <c r="AF16" s="568">
        <f>+$L$8*AF15/$L$9</f>
        <v/>
      </c>
      <c r="AG16" s="568" t="n"/>
      <c r="AH16" s="568">
        <f>+$L$8*AH15/$L$9</f>
        <v/>
      </c>
      <c r="AI16" s="568">
        <f>+$L$8*AI15/$L$9</f>
        <v/>
      </c>
      <c r="AJ16" s="568">
        <f>+$L$8*AJ15/$L$9</f>
        <v/>
      </c>
      <c r="AK16" s="569">
        <f>+$L$8*AK15/$L$9</f>
        <v/>
      </c>
      <c r="AL16" s="568">
        <f>SUM(N16:AK16)</f>
        <v/>
      </c>
      <c r="AM16" s="568" t="n"/>
      <c r="AN16" s="568" t="n"/>
      <c r="AO16" s="568" t="n"/>
      <c r="AP16" s="705" t="n"/>
    </row>
    <row r="17">
      <c r="K17" s="473" t="n"/>
      <c r="L17" s="9" t="inlineStr">
        <is>
          <t>Wf</t>
        </is>
      </c>
      <c r="M17" s="46" t="inlineStr">
        <is>
          <t>[kN]</t>
        </is>
      </c>
      <c r="N17" s="567">
        <f>ROUNDDOWN(N10*N11*N12*20,1)</f>
        <v/>
      </c>
      <c r="O17" s="568">
        <f>ROUNDDOWN(O10*O11*O12*20,1)</f>
        <v/>
      </c>
      <c r="P17" s="568">
        <f>ROUNDDOWN(P10*P11*P12*20,1)</f>
        <v/>
      </c>
      <c r="Q17" s="569">
        <f>ROUNDDOWN(Q10*Q11*Q12*20,1)</f>
        <v/>
      </c>
      <c r="R17" s="568" t="n"/>
      <c r="S17" s="742">
        <f>ROUNDDOWN(S10*S11*S12*20,1)</f>
        <v/>
      </c>
      <c r="T17" s="568">
        <f>ROUNDDOWN(T10*T11*T12*20,1)</f>
        <v/>
      </c>
      <c r="U17" s="568">
        <f>ROUNDDOWN(U10*U11*U12*20,1)</f>
        <v/>
      </c>
      <c r="V17" s="568">
        <f>ROUNDDOWN(V10*V11*V12*20,1)</f>
        <v/>
      </c>
      <c r="W17" s="568" t="n"/>
      <c r="X17" s="568">
        <f>ROUNDDOWN(X10*X11*X12*20,1)</f>
        <v/>
      </c>
      <c r="Y17" s="568">
        <f>ROUNDDOWN(Y10*Y11*Y12*20,1)</f>
        <v/>
      </c>
      <c r="Z17" s="568">
        <f>ROUNDDOWN(Z10*Z11*Z12*20,1)</f>
        <v/>
      </c>
      <c r="AA17" s="568">
        <f>ROUNDDOWN(AA10*AA11*AA12*20,1)</f>
        <v/>
      </c>
      <c r="AB17" s="568" t="n"/>
      <c r="AC17" s="568">
        <f>ROUNDDOWN(AC10*AC11*AC12*20,1)</f>
        <v/>
      </c>
      <c r="AD17" s="568">
        <f>ROUNDDOWN(AD10*AD11*AD12*20,1)</f>
        <v/>
      </c>
      <c r="AE17" s="568">
        <f>ROUNDDOWN(AE10*AE11*AE12*20,1)</f>
        <v/>
      </c>
      <c r="AF17" s="568">
        <f>ROUNDDOWN(AF10*AF11*AF12*20,1)</f>
        <v/>
      </c>
      <c r="AG17" s="568" t="n"/>
      <c r="AH17" s="568">
        <f>ROUNDDOWN(AH10*AH11*AH12*20,1)</f>
        <v/>
      </c>
      <c r="AI17" s="568">
        <f>ROUNDDOWN(AI10*AI11*AI12*20,1)</f>
        <v/>
      </c>
      <c r="AJ17" s="568">
        <f>ROUNDDOWN(AJ10*AJ11*AJ12*20,1)</f>
        <v/>
      </c>
      <c r="AK17" s="569">
        <f>ROUNDDOWN(AK10*AK11*AK12*20,1)</f>
        <v/>
      </c>
      <c r="AL17" s="568">
        <f>SUM(N17:AK17)</f>
        <v/>
      </c>
      <c r="AM17" s="568" t="n"/>
      <c r="AN17" s="568" t="n"/>
      <c r="AO17" s="568" t="n"/>
      <c r="AP17" s="705" t="n"/>
    </row>
    <row r="18">
      <c r="A18" s="39" t="inlineStr">
        <is>
          <t>(2) 原地盤の水平方向地盤反力係数kh</t>
        </is>
      </c>
      <c r="K18" s="473" t="n"/>
      <c r="L18" s="9" t="inlineStr">
        <is>
          <t>n</t>
        </is>
      </c>
      <c r="M18" s="47" t="inlineStr">
        <is>
          <t>[本]</t>
        </is>
      </c>
      <c r="N18" s="567" t="n">
        <v>2</v>
      </c>
      <c r="O18" s="568">
        <f>鉛直!P18</f>
        <v/>
      </c>
      <c r="P18" s="568" t="n">
        <v>4</v>
      </c>
      <c r="Q18" s="569">
        <f>鉛直!R18</f>
        <v/>
      </c>
      <c r="R18" s="568" t="n"/>
      <c r="S18" s="742" t="n">
        <v>1</v>
      </c>
      <c r="T18" s="568" t="n">
        <v>1</v>
      </c>
      <c r="U18" s="568" t="n">
        <v>1</v>
      </c>
      <c r="V18" s="568" t="n">
        <v>1</v>
      </c>
      <c r="W18" s="568" t="n"/>
      <c r="X18" s="568" t="n">
        <v>4</v>
      </c>
      <c r="Y18" s="568" t="n">
        <v>6</v>
      </c>
      <c r="Z18" s="568" t="n">
        <v>6</v>
      </c>
      <c r="AA18" s="568" t="n">
        <v>4</v>
      </c>
      <c r="AB18" s="568" t="n"/>
      <c r="AC18" s="568" t="n">
        <v>1</v>
      </c>
      <c r="AD18" s="568" t="n">
        <v>1</v>
      </c>
      <c r="AE18" s="568" t="n">
        <v>1</v>
      </c>
      <c r="AF18" s="568" t="n">
        <v>1</v>
      </c>
      <c r="AG18" s="568" t="n"/>
      <c r="AH18" s="568" t="n">
        <v>2</v>
      </c>
      <c r="AI18" s="568" t="n">
        <v>3</v>
      </c>
      <c r="AJ18" s="568" t="n">
        <v>3</v>
      </c>
      <c r="AK18" s="569" t="n">
        <v>2</v>
      </c>
      <c r="AL18" s="568">
        <f>SUM(N18:AK18)</f>
        <v/>
      </c>
      <c r="AM18" s="568" t="n"/>
      <c r="AN18" s="568" t="n"/>
      <c r="AO18" s="568" t="n"/>
      <c r="AP18" s="705" t="n"/>
    </row>
    <row r="19">
      <c r="B19" s="39" t="inlineStr">
        <is>
          <t>kh = (1/30) ・α・Eo・（b/30）-3/4・102</t>
        </is>
      </c>
      <c r="K19" s="473" t="n"/>
      <c r="L19" s="119" t="inlineStr">
        <is>
          <t>Kbase=0.1Z</t>
        </is>
      </c>
      <c r="M19" s="49" t="n"/>
      <c r="N19" s="584" t="n">
        <v>0.08</v>
      </c>
      <c r="O19" s="586" t="n">
        <v>0.08</v>
      </c>
      <c r="P19" s="584" t="n">
        <v>0.08</v>
      </c>
      <c r="Q19" s="584" t="n">
        <v>0.08</v>
      </c>
      <c r="R19" s="585" t="n"/>
      <c r="S19" s="584" t="n">
        <v>0.08</v>
      </c>
      <c r="T19" s="584" t="n">
        <v>0.08</v>
      </c>
      <c r="U19" s="584" t="n">
        <v>0.08</v>
      </c>
      <c r="V19" s="743" t="n">
        <v>0.08</v>
      </c>
      <c r="W19" s="585" t="n"/>
      <c r="X19" s="585" t="n">
        <v>0.08</v>
      </c>
      <c r="Y19" s="585" t="n">
        <v>0.08</v>
      </c>
      <c r="Z19" s="585" t="n">
        <v>0.08</v>
      </c>
      <c r="AA19" s="585" t="n">
        <v>0.08</v>
      </c>
      <c r="AB19" s="585" t="n"/>
      <c r="AC19" s="585" t="n">
        <v>0.08</v>
      </c>
      <c r="AD19" s="585" t="n">
        <v>0.08</v>
      </c>
      <c r="AE19" s="585" t="n">
        <v>0.08</v>
      </c>
      <c r="AF19" s="585" t="n">
        <v>0.08</v>
      </c>
      <c r="AG19" s="585" t="n"/>
      <c r="AH19" s="585" t="n">
        <v>0.08</v>
      </c>
      <c r="AI19" s="585" t="n">
        <v>0.08</v>
      </c>
      <c r="AJ19" s="585" t="n">
        <v>0.08</v>
      </c>
      <c r="AK19" s="586" t="n">
        <v>0.08</v>
      </c>
      <c r="AL19" s="568">
        <f>SUM(N19:AK19)</f>
        <v/>
      </c>
      <c r="AM19" s="568" t="n"/>
      <c r="AN19" s="568" t="n"/>
      <c r="AO19" s="568" t="n"/>
      <c r="AP19" s="705" t="n"/>
    </row>
    <row r="20">
      <c r="K20" s="473" t="n"/>
      <c r="L20" s="113" t="inlineStr">
        <is>
          <t>Kbase・Wf</t>
        </is>
      </c>
      <c r="M20" s="114" t="n"/>
      <c r="N20" s="706">
        <f>+N19*N17</f>
        <v/>
      </c>
      <c r="O20" s="708">
        <f>+O19*O17</f>
        <v/>
      </c>
      <c r="P20" s="706">
        <f>+P19*P17</f>
        <v/>
      </c>
      <c r="Q20" s="706">
        <f>+Q19*Q17</f>
        <v/>
      </c>
      <c r="R20" s="707" t="n"/>
      <c r="S20" s="706">
        <f>+S19*S17</f>
        <v/>
      </c>
      <c r="T20" s="706">
        <f>+T19*T17</f>
        <v/>
      </c>
      <c r="U20" s="706">
        <f>+U19*U17</f>
        <v/>
      </c>
      <c r="V20" s="744">
        <f>+V19*V17</f>
        <v/>
      </c>
      <c r="W20" s="707" t="n"/>
      <c r="X20" s="707">
        <f>+X19*X17</f>
        <v/>
      </c>
      <c r="Y20" s="707">
        <f>+Y19*Y17</f>
        <v/>
      </c>
      <c r="Z20" s="707">
        <f>+Z19*Z17</f>
        <v/>
      </c>
      <c r="AA20" s="707">
        <f>+AA19*AA17</f>
        <v/>
      </c>
      <c r="AB20" s="707" t="n"/>
      <c r="AC20" s="707">
        <f>+AC19*AC17</f>
        <v/>
      </c>
      <c r="AD20" s="707">
        <f>+AD19*AD17</f>
        <v/>
      </c>
      <c r="AE20" s="707">
        <f>+AE19*AE17</f>
        <v/>
      </c>
      <c r="AF20" s="707">
        <f>+AF19*AF17</f>
        <v/>
      </c>
      <c r="AG20" s="707" t="n"/>
      <c r="AH20" s="707">
        <f>+AH19*AH17</f>
        <v/>
      </c>
      <c r="AI20" s="707">
        <f>+AI19*AI17</f>
        <v/>
      </c>
      <c r="AJ20" s="707">
        <f>+AJ19*AJ17</f>
        <v/>
      </c>
      <c r="AK20" s="708">
        <f>+AK19*AK17</f>
        <v/>
      </c>
      <c r="AL20" s="568">
        <f>SUM(N20:AK20)</f>
        <v/>
      </c>
      <c r="AM20" s="568" t="n"/>
      <c r="AN20" s="568" t="n"/>
      <c r="AO20" s="568" t="n"/>
      <c r="AP20" s="705" t="n"/>
    </row>
    <row r="21">
      <c r="K21" s="473" t="n"/>
      <c r="L21" s="113" t="inlineStr">
        <is>
          <t>QP</t>
        </is>
      </c>
      <c r="M21" s="114" t="n"/>
      <c r="N21" s="706">
        <f>+N20+N16</f>
        <v/>
      </c>
      <c r="O21" s="708">
        <f>+O20+O16</f>
        <v/>
      </c>
      <c r="P21" s="708">
        <f>+P20+P16</f>
        <v/>
      </c>
      <c r="Q21" s="708">
        <f>+Q20+Q16</f>
        <v/>
      </c>
      <c r="R21" s="707" t="n"/>
      <c r="S21" s="706">
        <f>+S20+S16</f>
        <v/>
      </c>
      <c r="T21" s="708">
        <f>+T20+T16</f>
        <v/>
      </c>
      <c r="U21" s="708">
        <f>+U20+U16</f>
        <v/>
      </c>
      <c r="V21" s="707">
        <f>+V20+V16</f>
        <v/>
      </c>
      <c r="W21" s="707" t="n"/>
      <c r="X21" s="707">
        <f>+X20+X16</f>
        <v/>
      </c>
      <c r="Y21" s="707">
        <f>+Y20+Y16</f>
        <v/>
      </c>
      <c r="Z21" s="707">
        <f>+Z20+Z16</f>
        <v/>
      </c>
      <c r="AA21" s="707">
        <f>+AA20+AA16</f>
        <v/>
      </c>
      <c r="AB21" s="707" t="n"/>
      <c r="AC21" s="707">
        <f>+AC20+AC16</f>
        <v/>
      </c>
      <c r="AD21" s="707">
        <f>+AD20+AD16</f>
        <v/>
      </c>
      <c r="AE21" s="707">
        <f>+AE20+AE16</f>
        <v/>
      </c>
      <c r="AF21" s="707">
        <f>+AF20+AF16</f>
        <v/>
      </c>
      <c r="AG21" s="707" t="n"/>
      <c r="AH21" s="707">
        <f>+AH20+AH16</f>
        <v/>
      </c>
      <c r="AI21" s="707">
        <f>+AI20+AI16</f>
        <v/>
      </c>
      <c r="AJ21" s="707">
        <f>+AJ20+AJ16</f>
        <v/>
      </c>
      <c r="AK21" s="708">
        <f>+AK20+AK16</f>
        <v/>
      </c>
      <c r="AL21" s="568">
        <f>SUM(N21:AK21)</f>
        <v/>
      </c>
      <c r="AM21" s="568" t="n"/>
      <c r="AN21" s="568" t="n"/>
      <c r="AO21" s="568" t="n"/>
      <c r="AP21" s="705" t="n"/>
    </row>
    <row r="22">
      <c r="C22" s="39" t="inlineStr">
        <is>
          <t>α:係数</t>
        </is>
      </c>
      <c r="K22" s="469" t="n"/>
      <c r="L22" s="10" t="inlineStr">
        <is>
          <t>Qp/n</t>
        </is>
      </c>
      <c r="M22" s="50" t="inlineStr">
        <is>
          <t>[kN/本]</t>
        </is>
      </c>
      <c r="N22" s="709">
        <f>+N21/N18</f>
        <v/>
      </c>
      <c r="O22" s="711">
        <f>+O21/O18</f>
        <v/>
      </c>
      <c r="P22" s="711">
        <f>+P21/P18</f>
        <v/>
      </c>
      <c r="Q22" s="711">
        <f>+Q21/Q18</f>
        <v/>
      </c>
      <c r="R22" s="710" t="n"/>
      <c r="S22" s="709">
        <f>+S21/S18</f>
        <v/>
      </c>
      <c r="T22" s="711">
        <f>+T21/T18</f>
        <v/>
      </c>
      <c r="U22" s="711">
        <f>+U21/U18</f>
        <v/>
      </c>
      <c r="V22" s="710">
        <f>+V21/V18</f>
        <v/>
      </c>
      <c r="W22" s="710" t="n"/>
      <c r="X22" s="710">
        <f>+X21/X18</f>
        <v/>
      </c>
      <c r="Y22" s="710">
        <f>+Y21/Y18</f>
        <v/>
      </c>
      <c r="Z22" s="710">
        <f>+Z21/Z18</f>
        <v/>
      </c>
      <c r="AA22" s="710">
        <f>+AA21/AA18</f>
        <v/>
      </c>
      <c r="AB22" s="710" t="n"/>
      <c r="AC22" s="710">
        <f>+AC21/AC18</f>
        <v/>
      </c>
      <c r="AD22" s="710">
        <f>+AD21/AD18</f>
        <v/>
      </c>
      <c r="AE22" s="710">
        <f>+AE21/AE18</f>
        <v/>
      </c>
      <c r="AF22" s="710">
        <f>+AF21/AF18</f>
        <v/>
      </c>
      <c r="AG22" s="710" t="n"/>
      <c r="AH22" s="710">
        <f>+AH21/AH18</f>
        <v/>
      </c>
      <c r="AI22" s="710">
        <f>+AI21/AI18</f>
        <v/>
      </c>
      <c r="AJ22" s="710">
        <f>+AJ21/AJ18</f>
        <v/>
      </c>
      <c r="AK22" s="711">
        <f>+AK21/AK18</f>
        <v/>
      </c>
      <c r="AL22" s="577" t="n"/>
      <c r="AM22" s="577" t="n"/>
      <c r="AN22" s="577" t="n"/>
      <c r="AO22" s="577" t="n"/>
      <c r="AP22" s="713" t="n"/>
    </row>
    <row r="23">
      <c r="C23" s="39" t="inlineStr">
        <is>
          <t>Eo:地盤のヤング率 (=7・N・100 kN/㎡）</t>
        </is>
      </c>
      <c r="K23" s="492" t="inlineStr">
        <is>
          <t>水平方向
地盤反力
係数</t>
        </is>
      </c>
      <c r="L23" s="8" t="inlineStr">
        <is>
          <t>α</t>
        </is>
      </c>
      <c r="M23" s="52" t="n"/>
      <c r="N23" s="564" t="n">
        <v>4</v>
      </c>
      <c r="O23" s="565" t="n">
        <v>4</v>
      </c>
      <c r="P23" s="565" t="n">
        <v>4</v>
      </c>
      <c r="Q23" s="566" t="n">
        <v>4</v>
      </c>
      <c r="R23" s="565" t="n"/>
      <c r="S23" s="745" t="n">
        <v>4</v>
      </c>
      <c r="T23" s="565" t="n">
        <v>4</v>
      </c>
      <c r="U23" s="565" t="n">
        <v>4</v>
      </c>
      <c r="V23" s="565" t="n">
        <v>4</v>
      </c>
      <c r="W23" s="565" t="n"/>
      <c r="X23" s="565" t="n">
        <v>4</v>
      </c>
      <c r="Y23" s="565" t="n">
        <v>4</v>
      </c>
      <c r="Z23" s="565" t="n">
        <v>4</v>
      </c>
      <c r="AA23" s="565" t="n">
        <v>4</v>
      </c>
      <c r="AB23" s="565" t="n"/>
      <c r="AC23" s="565" t="n">
        <v>4</v>
      </c>
      <c r="AD23" s="565" t="n">
        <v>4</v>
      </c>
      <c r="AE23" s="565" t="n">
        <v>4</v>
      </c>
      <c r="AF23" s="565" t="n">
        <v>4</v>
      </c>
      <c r="AG23" s="565" t="n"/>
      <c r="AH23" s="565" t="n">
        <v>4</v>
      </c>
      <c r="AI23" s="565" t="n">
        <v>4</v>
      </c>
      <c r="AJ23" s="565" t="n">
        <v>4</v>
      </c>
      <c r="AK23" s="566" t="n">
        <v>4</v>
      </c>
      <c r="AL23" s="565" t="n"/>
      <c r="AM23" s="565" t="n"/>
      <c r="AN23" s="565" t="n"/>
      <c r="AO23" s="565" t="n"/>
      <c r="AP23" s="715" t="n"/>
    </row>
    <row r="24">
      <c r="C24" s="39" t="inlineStr">
        <is>
          <t>b:改良体幅（直角方向）</t>
        </is>
      </c>
      <c r="E24" s="39" t="inlineStr">
        <is>
          <t>(m)</t>
        </is>
      </c>
      <c r="K24" s="473" t="n"/>
      <c r="L24" s="53" t="inlineStr">
        <is>
          <t>上部N値</t>
        </is>
      </c>
      <c r="M24" s="49" t="n"/>
      <c r="N24" s="579" t="n">
        <v>1</v>
      </c>
      <c r="O24" s="580" t="n">
        <v>1</v>
      </c>
      <c r="P24" s="580" t="n">
        <v>1</v>
      </c>
      <c r="Q24" s="580" t="n">
        <v>1</v>
      </c>
      <c r="R24" s="580" t="n"/>
      <c r="S24" s="580" t="n">
        <v>1</v>
      </c>
      <c r="T24" s="580" t="n">
        <v>1</v>
      </c>
      <c r="U24" s="580" t="n">
        <v>1</v>
      </c>
      <c r="V24" s="580" t="n">
        <v>1</v>
      </c>
      <c r="W24" s="580" t="n"/>
      <c r="X24" s="580" t="n">
        <v>1</v>
      </c>
      <c r="Y24" s="580" t="n">
        <v>1</v>
      </c>
      <c r="Z24" s="580" t="n">
        <v>1</v>
      </c>
      <c r="AA24" s="580" t="n">
        <v>1</v>
      </c>
      <c r="AB24" s="580" t="n"/>
      <c r="AC24" s="580" t="n">
        <v>1</v>
      </c>
      <c r="AD24" s="580" t="n">
        <v>1</v>
      </c>
      <c r="AE24" s="580" t="n">
        <v>1</v>
      </c>
      <c r="AF24" s="580" t="n">
        <v>1</v>
      </c>
      <c r="AG24" s="580" t="n"/>
      <c r="AH24" s="580" t="n">
        <v>1</v>
      </c>
      <c r="AI24" s="580" t="n">
        <v>1</v>
      </c>
      <c r="AJ24" s="580" t="n">
        <v>1</v>
      </c>
      <c r="AK24" s="716" t="n">
        <v>1</v>
      </c>
      <c r="AL24" s="580" t="n"/>
      <c r="AM24" s="580" t="n"/>
      <c r="AN24" s="580" t="n"/>
      <c r="AO24" s="580" t="n"/>
      <c r="AP24" s="718" t="n"/>
    </row>
    <row r="25">
      <c r="K25" s="473" t="n"/>
      <c r="L25" s="9" t="inlineStr">
        <is>
          <t>Eo</t>
        </is>
      </c>
      <c r="M25" s="46" t="inlineStr">
        <is>
          <t>[kN/m2]</t>
        </is>
      </c>
      <c r="N25" s="567">
        <f>7*N24*100</f>
        <v/>
      </c>
      <c r="O25" s="568">
        <f>7*O24*100</f>
        <v/>
      </c>
      <c r="P25" s="568">
        <f>7*P24*100</f>
        <v/>
      </c>
      <c r="Q25" s="568">
        <f>7*Q24*100</f>
        <v/>
      </c>
      <c r="R25" s="568" t="n"/>
      <c r="S25" s="568">
        <f>7*S24*100</f>
        <v/>
      </c>
      <c r="T25" s="568">
        <f>7*T24*100</f>
        <v/>
      </c>
      <c r="U25" s="568">
        <f>7*U24*100</f>
        <v/>
      </c>
      <c r="V25" s="568">
        <f>7*V24*100</f>
        <v/>
      </c>
      <c r="W25" s="568" t="n"/>
      <c r="X25" s="568">
        <f>7*X24*100</f>
        <v/>
      </c>
      <c r="Y25" s="568">
        <f>7*Y24*100</f>
        <v/>
      </c>
      <c r="Z25" s="568">
        <f>7*Z24*100</f>
        <v/>
      </c>
      <c r="AA25" s="568">
        <f>7*AA24*100</f>
        <v/>
      </c>
      <c r="AB25" s="568" t="n"/>
      <c r="AC25" s="568">
        <f>7*AC24*100</f>
        <v/>
      </c>
      <c r="AD25" s="568">
        <f>7*AD24*100</f>
        <v/>
      </c>
      <c r="AE25" s="568">
        <f>7*AE24*100</f>
        <v/>
      </c>
      <c r="AF25" s="568">
        <f>7*AF24*100</f>
        <v/>
      </c>
      <c r="AG25" s="568" t="n"/>
      <c r="AH25" s="568">
        <f>7*AH24*100</f>
        <v/>
      </c>
      <c r="AI25" s="568">
        <f>7*AI24*100</f>
        <v/>
      </c>
      <c r="AJ25" s="568">
        <f>7*AJ24*100</f>
        <v/>
      </c>
      <c r="AK25" s="569">
        <f>7*AK24*100</f>
        <v/>
      </c>
      <c r="AL25" s="568" t="n"/>
      <c r="AM25" s="568" t="n"/>
      <c r="AN25" s="568" t="n"/>
      <c r="AO25" s="568" t="n"/>
      <c r="AP25" s="705" t="n"/>
    </row>
    <row r="26">
      <c r="A26" s="39" t="inlineStr">
        <is>
          <t>(3) 群杭効果を考慮した地盤反力係数k'h</t>
        </is>
      </c>
      <c r="K26" s="473" t="n"/>
      <c r="L26" s="9" t="inlineStr">
        <is>
          <t>b</t>
        </is>
      </c>
      <c r="M26" s="46" t="inlineStr">
        <is>
          <t>[m]</t>
        </is>
      </c>
      <c r="N26" s="567">
        <f>鉛直!O8</f>
        <v/>
      </c>
      <c r="O26" s="568">
        <f>鉛直!P8</f>
        <v/>
      </c>
      <c r="P26" s="568">
        <f>鉛直!Q8</f>
        <v/>
      </c>
      <c r="Q26" s="568">
        <f>鉛直!R8</f>
        <v/>
      </c>
      <c r="R26" s="568" t="n"/>
      <c r="S26" s="568" t="n">
        <v>1</v>
      </c>
      <c r="T26" s="568" t="n">
        <v>1</v>
      </c>
      <c r="U26" s="568" t="n">
        <v>1</v>
      </c>
      <c r="V26" s="568" t="n">
        <v>1</v>
      </c>
      <c r="W26" s="568" t="n"/>
      <c r="X26" s="568" t="n">
        <v>1</v>
      </c>
      <c r="Y26" s="568" t="n">
        <v>1</v>
      </c>
      <c r="Z26" s="568" t="n">
        <v>1</v>
      </c>
      <c r="AA26" s="568" t="n">
        <v>1</v>
      </c>
      <c r="AB26" s="568" t="n"/>
      <c r="AC26" s="568" t="n">
        <v>1</v>
      </c>
      <c r="AD26" s="568" t="n">
        <v>1</v>
      </c>
      <c r="AE26" s="568" t="n">
        <v>1</v>
      </c>
      <c r="AF26" s="568" t="n">
        <v>1</v>
      </c>
      <c r="AG26" s="568" t="n"/>
      <c r="AH26" s="568" t="n">
        <v>1</v>
      </c>
      <c r="AI26" s="568" t="n">
        <v>1</v>
      </c>
      <c r="AJ26" s="568" t="n">
        <v>1</v>
      </c>
      <c r="AK26" s="569" t="n">
        <v>1</v>
      </c>
      <c r="AL26" s="568" t="n"/>
      <c r="AM26" s="568" t="n"/>
      <c r="AN26" s="568" t="n"/>
      <c r="AO26" s="568" t="n"/>
      <c r="AP26" s="705" t="n"/>
    </row>
    <row r="27">
      <c r="B27" s="27" t="inlineStr">
        <is>
          <t>イ)加力直角方向め群杭係数μ1</t>
        </is>
      </c>
      <c r="K27" s="469" t="n"/>
      <c r="L27" s="10" t="inlineStr">
        <is>
          <t>kh</t>
        </is>
      </c>
      <c r="M27" s="51" t="n"/>
      <c r="N27" s="576">
        <f>ROUNDDOWN((1/30)*N23*N25*(N26*100/30)^(-3/4)*10^2,3)</f>
        <v/>
      </c>
      <c r="O27" s="577">
        <f>ROUNDDOWN((1/30)*O23*O25*(O26*100/30)^(-3/4)*10^2,3)</f>
        <v/>
      </c>
      <c r="P27" s="577">
        <f>ROUNDDOWN((1/30)*P23*P25*(P26*100/30)^(-3/4)*10^2,3)</f>
        <v/>
      </c>
      <c r="Q27" s="577">
        <f>ROUNDDOWN((1/30)*Q23*Q25*(Q26*100/30)^(-3/4)*10^2,3)</f>
        <v/>
      </c>
      <c r="R27" s="577" t="n"/>
      <c r="S27" s="577">
        <f>ROUNDDOWN((1/30)*S23*S25*(S26*100/30)^(-3/4)*10^2,3)</f>
        <v/>
      </c>
      <c r="T27" s="577">
        <f>ROUNDDOWN((1/30)*T23*T25*(T26*100/30)^(-3/4)*10^2,3)</f>
        <v/>
      </c>
      <c r="U27" s="577">
        <f>ROUNDDOWN((1/30)*U23*U25*(U26*100/30)^(-3/4)*10^2,3)</f>
        <v/>
      </c>
      <c r="V27" s="577">
        <f>ROUNDDOWN((1/30)*V23*V25*(V26*100/30)^(-3/4)*10^2,3)</f>
        <v/>
      </c>
      <c r="W27" s="577" t="n"/>
      <c r="X27" s="577">
        <f>ROUNDDOWN((1/30)*X23*X25*(X26*100/30)^(-3/4)*10^2,3)</f>
        <v/>
      </c>
      <c r="Y27" s="577">
        <f>ROUNDDOWN((1/30)*Y23*Y25*(Y26*100/30)^(-3/4)*10^2,3)</f>
        <v/>
      </c>
      <c r="Z27" s="577">
        <f>ROUNDDOWN((1/30)*Z23*Z25*(Z26*100/30)^(-3/4)*10^2,3)</f>
        <v/>
      </c>
      <c r="AA27" s="577">
        <f>ROUNDDOWN((1/30)*AA23*AA25*(AA26*100/30)^(-3/4)*10^2,3)</f>
        <v/>
      </c>
      <c r="AB27" s="577" t="n"/>
      <c r="AC27" s="577">
        <f>ROUNDDOWN((1/30)*AC23*AC25*(AC26*100/30)^(-3/4)*10^2,3)</f>
        <v/>
      </c>
      <c r="AD27" s="577">
        <f>ROUNDDOWN((1/30)*AD23*AD25*(AD26*100/30)^(-3/4)*10^2,3)</f>
        <v/>
      </c>
      <c r="AE27" s="577">
        <f>ROUNDDOWN((1/30)*AE23*AE25*(AE26*100/30)^(-3/4)*10^2,3)</f>
        <v/>
      </c>
      <c r="AF27" s="577">
        <f>ROUNDDOWN((1/30)*AF23*AF25*(AF26*100/30)^(-3/4)*10^2,3)</f>
        <v/>
      </c>
      <c r="AG27" s="577" t="n"/>
      <c r="AH27" s="577">
        <f>ROUNDDOWN((1/30)*AH23*AH25*(AH26*100/30)^(-3/4)*10^2,3)</f>
        <v/>
      </c>
      <c r="AI27" s="577">
        <f>ROUNDDOWN((1/30)*AI23*AI25*(AI26*100/30)^(-3/4)*10^2,3)</f>
        <v/>
      </c>
      <c r="AJ27" s="577">
        <f>ROUNDDOWN((1/30)*AJ23*AJ25*(AJ26*100/30)^(-3/4)*10^2,3)</f>
        <v/>
      </c>
      <c r="AK27" s="578">
        <f>ROUNDDOWN((1/30)*AK23*AK25*(AK26*100/30)^(-3/4)*10^2,3)</f>
        <v/>
      </c>
      <c r="AL27" s="577" t="n"/>
      <c r="AM27" s="577" t="n"/>
      <c r="AN27" s="577" t="n"/>
      <c r="AO27" s="577" t="n"/>
      <c r="AP27" s="713" t="n"/>
    </row>
    <row r="28">
      <c r="B28" s="39" t="inlineStr">
        <is>
          <t xml:space="preserve">μ1' = {1- 0.2・(3-R) } </t>
        </is>
      </c>
      <c r="K28" s="492" t="inlineStr">
        <is>
          <t>群杭効果を考慮した
地盤反力係数</t>
        </is>
      </c>
      <c r="L28" s="8" t="inlineStr">
        <is>
          <t>d</t>
        </is>
      </c>
      <c r="M28" s="45" t="inlineStr">
        <is>
          <t>[m]</t>
        </is>
      </c>
      <c r="N28" s="581" t="n">
        <v>1</v>
      </c>
      <c r="O28" s="582" t="n">
        <v>1</v>
      </c>
      <c r="P28" s="582" t="n">
        <v>1</v>
      </c>
      <c r="Q28" s="582" t="n">
        <v>1</v>
      </c>
      <c r="R28" s="582" t="n"/>
      <c r="S28" s="582" t="n">
        <v>1</v>
      </c>
      <c r="T28" s="582" t="n">
        <v>1</v>
      </c>
      <c r="U28" s="582" t="n">
        <v>1</v>
      </c>
      <c r="V28" s="582" t="n">
        <v>1</v>
      </c>
      <c r="W28" s="582" t="n"/>
      <c r="X28" s="582" t="n">
        <v>1</v>
      </c>
      <c r="Y28" s="582" t="n">
        <v>1</v>
      </c>
      <c r="Z28" s="582" t="n">
        <v>1</v>
      </c>
      <c r="AA28" s="582" t="n">
        <v>1</v>
      </c>
      <c r="AB28" s="582" t="n"/>
      <c r="AC28" s="582" t="n">
        <v>1</v>
      </c>
      <c r="AD28" s="582" t="n">
        <v>1</v>
      </c>
      <c r="AE28" s="582" t="n">
        <v>1</v>
      </c>
      <c r="AF28" s="582" t="n">
        <v>1</v>
      </c>
      <c r="AG28" s="582" t="n"/>
      <c r="AH28" s="582" t="n">
        <v>1</v>
      </c>
      <c r="AI28" s="582" t="n">
        <v>1</v>
      </c>
      <c r="AJ28" s="582" t="n">
        <v>1</v>
      </c>
      <c r="AK28" s="583" t="n">
        <v>1</v>
      </c>
      <c r="AL28" s="582" t="n"/>
      <c r="AM28" s="582" t="n"/>
      <c r="AN28" s="582" t="n"/>
      <c r="AO28" s="582" t="n"/>
      <c r="AP28" s="720" t="n"/>
    </row>
    <row r="29">
      <c r="C29" s="39" t="inlineStr">
        <is>
          <t>R:d/b</t>
        </is>
      </c>
      <c r="D29" s="39" t="inlineStr">
        <is>
          <t>b:改良体幅　d:改良体間隔 (m)</t>
        </is>
      </c>
      <c r="K29" s="473" t="n"/>
      <c r="L29" s="9" t="inlineStr">
        <is>
          <t>b</t>
        </is>
      </c>
      <c r="M29" s="46" t="inlineStr">
        <is>
          <t>[m]</t>
        </is>
      </c>
      <c r="N29" s="573" t="n">
        <v>1</v>
      </c>
      <c r="O29" s="574" t="n">
        <v>1</v>
      </c>
      <c r="P29" s="574" t="n">
        <v>1</v>
      </c>
      <c r="Q29" s="574" t="n">
        <v>1</v>
      </c>
      <c r="R29" s="574" t="n"/>
      <c r="S29" s="574" t="n">
        <v>1</v>
      </c>
      <c r="T29" s="574" t="n">
        <v>1</v>
      </c>
      <c r="U29" s="574" t="n">
        <v>1</v>
      </c>
      <c r="V29" s="574" t="n">
        <v>1</v>
      </c>
      <c r="W29" s="574" t="n"/>
      <c r="X29" s="574" t="n">
        <v>1</v>
      </c>
      <c r="Y29" s="574" t="n">
        <v>1</v>
      </c>
      <c r="Z29" s="574" t="n">
        <v>1</v>
      </c>
      <c r="AA29" s="574" t="n">
        <v>1</v>
      </c>
      <c r="AB29" s="574" t="n"/>
      <c r="AC29" s="574" t="n">
        <v>1</v>
      </c>
      <c r="AD29" s="574" t="n">
        <v>1</v>
      </c>
      <c r="AE29" s="574" t="n">
        <v>1</v>
      </c>
      <c r="AF29" s="574" t="n">
        <v>1</v>
      </c>
      <c r="AG29" s="574" t="n"/>
      <c r="AH29" s="574" t="n">
        <v>1</v>
      </c>
      <c r="AI29" s="574" t="n">
        <v>1</v>
      </c>
      <c r="AJ29" s="574" t="n">
        <v>1</v>
      </c>
      <c r="AK29" s="575" t="n">
        <v>1</v>
      </c>
      <c r="AL29" s="574" t="n"/>
      <c r="AM29" s="574" t="n"/>
      <c r="AN29" s="574" t="n"/>
      <c r="AO29" s="574" t="n"/>
      <c r="AP29" s="722" t="n"/>
    </row>
    <row r="30">
      <c r="B30" s="39" t="inlineStr">
        <is>
          <t>μ1'' =kh1''/kh</t>
        </is>
      </c>
      <c r="K30" s="473" t="n"/>
      <c r="L30" s="9" t="inlineStr">
        <is>
          <t>R</t>
        </is>
      </c>
      <c r="M30" s="49" t="n"/>
      <c r="N30" s="567">
        <f>N28/N29</f>
        <v/>
      </c>
      <c r="O30" s="568">
        <f>O28/O29</f>
        <v/>
      </c>
      <c r="P30" s="568">
        <f>P28/P29</f>
        <v/>
      </c>
      <c r="Q30" s="568">
        <f>Q28/Q29</f>
        <v/>
      </c>
      <c r="R30" s="568" t="n"/>
      <c r="S30" s="568">
        <f>S28/S29</f>
        <v/>
      </c>
      <c r="T30" s="568">
        <f>T28/T29</f>
        <v/>
      </c>
      <c r="U30" s="568">
        <f>U28/U29</f>
        <v/>
      </c>
      <c r="V30" s="568">
        <f>V28/V29</f>
        <v/>
      </c>
      <c r="W30" s="568" t="n"/>
      <c r="X30" s="568">
        <f>X28/X29</f>
        <v/>
      </c>
      <c r="Y30" s="568">
        <f>Y28/Y29</f>
        <v/>
      </c>
      <c r="Z30" s="568">
        <f>Z28/Z29</f>
        <v/>
      </c>
      <c r="AA30" s="568">
        <f>AA28/AA29</f>
        <v/>
      </c>
      <c r="AB30" s="568" t="n"/>
      <c r="AC30" s="568">
        <f>AC28/AC29</f>
        <v/>
      </c>
      <c r="AD30" s="568">
        <f>AD28/AD29</f>
        <v/>
      </c>
      <c r="AE30" s="568">
        <f>AE28/AE29</f>
        <v/>
      </c>
      <c r="AF30" s="568">
        <f>AF28/AF29</f>
        <v/>
      </c>
      <c r="AG30" s="568" t="n"/>
      <c r="AH30" s="568">
        <f>AH28/AH29</f>
        <v/>
      </c>
      <c r="AI30" s="568">
        <f>AI28/AI29</f>
        <v/>
      </c>
      <c r="AJ30" s="568">
        <f>AJ28/AJ29</f>
        <v/>
      </c>
      <c r="AK30" s="569">
        <f>AK28/AK29</f>
        <v/>
      </c>
      <c r="AL30" s="568" t="n"/>
      <c r="AM30" s="568" t="n"/>
      <c r="AN30" s="568" t="n"/>
      <c r="AO30" s="568" t="n"/>
      <c r="AP30" s="705" t="n"/>
    </row>
    <row r="31">
      <c r="C31" s="39" t="inlineStr">
        <is>
          <t>kh'' = (1/30) ・α・Eo・（B/30）-3/4・102</t>
        </is>
      </c>
      <c r="K31" s="473" t="n"/>
      <c r="L31" s="9" t="inlineStr">
        <is>
          <t>μ1'</t>
        </is>
      </c>
      <c r="M31" s="49" t="n"/>
      <c r="N31" s="567">
        <f>ROUNDDOWN((1-0.2*(3-N30)),1)</f>
        <v/>
      </c>
      <c r="O31" s="568">
        <f>ROUNDDOWN((1-0.2*(3-O30)),1)</f>
        <v/>
      </c>
      <c r="P31" s="568">
        <f>ROUNDDOWN((1-0.2*(3-P30)),1)</f>
        <v/>
      </c>
      <c r="Q31" s="568">
        <f>ROUNDDOWN((1-0.2*(3-Q30)),1)</f>
        <v/>
      </c>
      <c r="R31" s="568" t="n"/>
      <c r="S31" s="568">
        <f>ROUNDDOWN((1-0.2*(3-S30)),1)</f>
        <v/>
      </c>
      <c r="T31" s="568">
        <f>ROUNDDOWN((1-0.2*(3-T30)),1)</f>
        <v/>
      </c>
      <c r="U31" s="568">
        <f>ROUNDDOWN((1-0.2*(3-U30)),1)</f>
        <v/>
      </c>
      <c r="V31" s="568">
        <f>ROUNDDOWN((1-0.2*(3-V30)),1)</f>
        <v/>
      </c>
      <c r="W31" s="568" t="n"/>
      <c r="X31" s="568">
        <f>ROUNDDOWN((1-0.2*(3-X30)),1)</f>
        <v/>
      </c>
      <c r="Y31" s="568">
        <f>ROUNDDOWN((1-0.2*(3-Y30)),1)</f>
        <v/>
      </c>
      <c r="Z31" s="568">
        <f>ROUNDDOWN((1-0.2*(3-Z30)),1)</f>
        <v/>
      </c>
      <c r="AA31" s="568">
        <f>ROUNDDOWN((1-0.2*(3-AA30)),1)</f>
        <v/>
      </c>
      <c r="AB31" s="568" t="n"/>
      <c r="AC31" s="568">
        <f>ROUNDDOWN((1-0.2*(3-AC30)),1)</f>
        <v/>
      </c>
      <c r="AD31" s="568">
        <f>ROUNDDOWN((1-0.2*(3-AD30)),1)</f>
        <v/>
      </c>
      <c r="AE31" s="568">
        <f>ROUNDDOWN((1-0.2*(3-AE30)),1)</f>
        <v/>
      </c>
      <c r="AF31" s="568">
        <f>ROUNDDOWN((1-0.2*(3-AF30)),1)</f>
        <v/>
      </c>
      <c r="AG31" s="568" t="n"/>
      <c r="AH31" s="568">
        <f>ROUNDDOWN((1-0.2*(3-AH30)),1)</f>
        <v/>
      </c>
      <c r="AI31" s="568">
        <f>ROUNDDOWN((1-0.2*(3-AI30)),1)</f>
        <v/>
      </c>
      <c r="AJ31" s="568">
        <f>ROUNDDOWN((1-0.2*(3-AJ30)),1)</f>
        <v/>
      </c>
      <c r="AK31" s="569">
        <f>ROUNDDOWN((1-0.2*(3-AK30)),1)</f>
        <v/>
      </c>
      <c r="AL31" s="568" t="n"/>
      <c r="AM31" s="568" t="n"/>
      <c r="AN31" s="568" t="n"/>
      <c r="AO31" s="568" t="n"/>
      <c r="AP31" s="705" t="n"/>
    </row>
    <row r="32">
      <c r="C32" s="39" t="inlineStr">
        <is>
          <t>α:係数</t>
        </is>
      </c>
      <c r="K32" s="473" t="n"/>
      <c r="L32" s="9" t="inlineStr">
        <is>
          <t>B</t>
        </is>
      </c>
      <c r="M32" s="46" t="inlineStr">
        <is>
          <t>[m]</t>
        </is>
      </c>
      <c r="N32" s="567">
        <f>N10</f>
        <v/>
      </c>
      <c r="O32" s="568">
        <f>O10</f>
        <v/>
      </c>
      <c r="P32" s="568">
        <f>P10</f>
        <v/>
      </c>
      <c r="Q32" s="568">
        <f>Q10</f>
        <v/>
      </c>
      <c r="R32" s="568" t="n"/>
      <c r="S32" s="568">
        <f>S10</f>
        <v/>
      </c>
      <c r="T32" s="568">
        <f>T10</f>
        <v/>
      </c>
      <c r="U32" s="568">
        <f>U10</f>
        <v/>
      </c>
      <c r="V32" s="568">
        <f>V10</f>
        <v/>
      </c>
      <c r="W32" s="568" t="n"/>
      <c r="X32" s="568">
        <f>X10</f>
        <v/>
      </c>
      <c r="Y32" s="568">
        <f>Y10</f>
        <v/>
      </c>
      <c r="Z32" s="568">
        <f>Z10</f>
        <v/>
      </c>
      <c r="AA32" s="568">
        <f>AA10</f>
        <v/>
      </c>
      <c r="AB32" s="568" t="n"/>
      <c r="AC32" s="568">
        <f>AC10</f>
        <v/>
      </c>
      <c r="AD32" s="568">
        <f>AD10</f>
        <v/>
      </c>
      <c r="AE32" s="568">
        <f>AE10</f>
        <v/>
      </c>
      <c r="AF32" s="568">
        <f>AF10</f>
        <v/>
      </c>
      <c r="AG32" s="568" t="n"/>
      <c r="AH32" s="568">
        <f>AH10</f>
        <v/>
      </c>
      <c r="AI32" s="568">
        <f>AI10</f>
        <v/>
      </c>
      <c r="AJ32" s="568">
        <f>AJ10</f>
        <v/>
      </c>
      <c r="AK32" s="569">
        <f>AK10</f>
        <v/>
      </c>
      <c r="AL32" s="568" t="n"/>
      <c r="AM32" s="568" t="n"/>
      <c r="AN32" s="568" t="n"/>
      <c r="AO32" s="568" t="n"/>
      <c r="AP32" s="705" t="n"/>
    </row>
    <row r="33">
      <c r="C33" s="39" t="inlineStr">
        <is>
          <t>Eo:地盤のヤング率 (=7・N・100 kN/㎡）</t>
        </is>
      </c>
      <c r="K33" s="473" t="n"/>
      <c r="L33" s="9" t="inlineStr">
        <is>
          <t>kh''</t>
        </is>
      </c>
      <c r="M33" s="49" t="n"/>
      <c r="N33" s="584">
        <f>ROUNDDOWN((1/30)*N23*N25*(N32*100/30)^(-3/4)*10^2,2)</f>
        <v/>
      </c>
      <c r="O33" s="585">
        <f>ROUNDDOWN((1/30)*O23*O25*(O32*100/30)^(-3/4)*10^2,2)</f>
        <v/>
      </c>
      <c r="P33" s="585">
        <f>ROUNDDOWN((1/30)*P23*P25*(P32*100/30)^(-3/4)*10^2,2)</f>
        <v/>
      </c>
      <c r="Q33" s="585">
        <f>ROUNDDOWN((1/30)*Q23*Q25*(Q32*100/30)^(-3/4)*10^2,2)</f>
        <v/>
      </c>
      <c r="R33" s="585" t="n"/>
      <c r="S33" s="585">
        <f>ROUNDDOWN((1/30)*S23*S25*(S32*100/30)^(-3/4)*10^2,2)</f>
        <v/>
      </c>
      <c r="T33" s="585">
        <f>ROUNDDOWN((1/30)*T23*T25*(T32*100/30)^(-3/4)*10^2,2)</f>
        <v/>
      </c>
      <c r="U33" s="585">
        <f>ROUNDDOWN((1/30)*U23*U25*(U32*100/30)^(-3/4)*10^2,2)</f>
        <v/>
      </c>
      <c r="V33" s="585">
        <f>ROUNDDOWN((1/30)*V23*V25*(V32*100/30)^(-3/4)*10^2,2)</f>
        <v/>
      </c>
      <c r="W33" s="585" t="n"/>
      <c r="X33" s="585">
        <f>ROUNDDOWN((1/30)*X23*X25*(X32*100/30)^(-3/4)*10^2,2)</f>
        <v/>
      </c>
      <c r="Y33" s="585">
        <f>ROUNDDOWN((1/30)*Y23*Y25*(Y32*100/30)^(-3/4)*10^2,2)</f>
        <v/>
      </c>
      <c r="Z33" s="585">
        <f>ROUNDDOWN((1/30)*Z23*Z25*(Z32*100/30)^(-3/4)*10^2,2)</f>
        <v/>
      </c>
      <c r="AA33" s="585">
        <f>ROUNDDOWN((1/30)*AA23*AA25*(AA32*100/30)^(-3/4)*10^2,2)</f>
        <v/>
      </c>
      <c r="AB33" s="585" t="n"/>
      <c r="AC33" s="585">
        <f>ROUNDDOWN((1/30)*AC23*AC25*(AC32*100/30)^(-3/4)*10^2,2)</f>
        <v/>
      </c>
      <c r="AD33" s="585">
        <f>ROUNDDOWN((1/30)*AD23*AD25*(AD32*100/30)^(-3/4)*10^2,2)</f>
        <v/>
      </c>
      <c r="AE33" s="585">
        <f>ROUNDDOWN((1/30)*AE23*AE25*(AE32*100/30)^(-3/4)*10^2,2)</f>
        <v/>
      </c>
      <c r="AF33" s="585">
        <f>ROUNDDOWN((1/30)*AF23*AF25*(AF32*100/30)^(-3/4)*10^2,2)</f>
        <v/>
      </c>
      <c r="AG33" s="585" t="n"/>
      <c r="AH33" s="585">
        <f>ROUNDDOWN((1/30)*AH23*AH25*(AH32*100/30)^(-3/4)*10^2,2)</f>
        <v/>
      </c>
      <c r="AI33" s="585">
        <f>ROUNDDOWN((1/30)*AI23*AI25*(AI32*100/30)^(-3/4)*10^2,2)</f>
        <v/>
      </c>
      <c r="AJ33" s="585">
        <f>ROUNDDOWN((1/30)*AJ23*AJ25*(AJ32*100/30)^(-3/4)*10^2,2)</f>
        <v/>
      </c>
      <c r="AK33" s="586">
        <f>ROUNDDOWN((1/30)*AK23*AK25*(AK32*100/30)^(-3/4)*10^2,2)</f>
        <v/>
      </c>
      <c r="AL33" s="585" t="n"/>
      <c r="AM33" s="585" t="n"/>
      <c r="AN33" s="585" t="n"/>
      <c r="AO33" s="585" t="n"/>
      <c r="AP33" s="724" t="n"/>
    </row>
    <row r="34">
      <c r="C34" s="39" t="inlineStr">
        <is>
          <t>B:改良体幅</t>
        </is>
      </c>
      <c r="D34" s="39" t="inlineStr">
        <is>
          <t>(cm)</t>
        </is>
      </c>
      <c r="K34" s="473" t="n"/>
      <c r="L34" s="9" t="inlineStr">
        <is>
          <t>μ1''</t>
        </is>
      </c>
      <c r="M34" s="49" t="n"/>
      <c r="N34" s="584">
        <f>ROUNDDOWN(N33/N27,2)</f>
        <v/>
      </c>
      <c r="O34" s="585">
        <f>ROUNDDOWN(O33/O27,2)</f>
        <v/>
      </c>
      <c r="P34" s="585">
        <f>ROUNDDOWN(P33/P27,2)</f>
        <v/>
      </c>
      <c r="Q34" s="585">
        <f>ROUNDDOWN(Q33/Q27,2)</f>
        <v/>
      </c>
      <c r="R34" s="585" t="n"/>
      <c r="S34" s="585">
        <f>ROUNDDOWN(S33/S27,2)</f>
        <v/>
      </c>
      <c r="T34" s="585">
        <f>ROUNDDOWN(T33/T27,2)</f>
        <v/>
      </c>
      <c r="U34" s="585">
        <f>ROUNDDOWN(U33/U27,2)</f>
        <v/>
      </c>
      <c r="V34" s="585">
        <f>ROUNDDOWN(V33/V27,2)</f>
        <v/>
      </c>
      <c r="W34" s="585" t="n"/>
      <c r="X34" s="585">
        <f>ROUNDDOWN(X33/X27,2)</f>
        <v/>
      </c>
      <c r="Y34" s="585">
        <f>ROUNDDOWN(Y33/Y27,2)</f>
        <v/>
      </c>
      <c r="Z34" s="585">
        <f>ROUNDDOWN(Z33/Z27,2)</f>
        <v/>
      </c>
      <c r="AA34" s="585">
        <f>ROUNDDOWN(AA33/AA27,2)</f>
        <v/>
      </c>
      <c r="AB34" s="585" t="n"/>
      <c r="AC34" s="585">
        <f>ROUNDDOWN(AC33/AC27,2)</f>
        <v/>
      </c>
      <c r="AD34" s="585">
        <f>ROUNDDOWN(AD33/AD27,2)</f>
        <v/>
      </c>
      <c r="AE34" s="585">
        <f>ROUNDDOWN(AE33/AE27,2)</f>
        <v/>
      </c>
      <c r="AF34" s="585">
        <f>ROUNDDOWN(AF33/AF27,2)</f>
        <v/>
      </c>
      <c r="AG34" s="585" t="n"/>
      <c r="AH34" s="585">
        <f>ROUNDDOWN(AH33/AH27,2)</f>
        <v/>
      </c>
      <c r="AI34" s="585">
        <f>ROUNDDOWN(AI33/AI27,2)</f>
        <v/>
      </c>
      <c r="AJ34" s="585">
        <f>ROUNDDOWN(AJ33/AJ27,2)</f>
        <v/>
      </c>
      <c r="AK34" s="586">
        <f>ROUNDDOWN(AK33/AK27,2)</f>
        <v/>
      </c>
      <c r="AL34" s="585" t="n"/>
      <c r="AM34" s="585" t="n"/>
      <c r="AN34" s="585" t="n"/>
      <c r="AO34" s="585" t="n"/>
      <c r="AP34" s="724" t="n"/>
    </row>
    <row r="35">
      <c r="B35" s="39" t="inlineStr">
        <is>
          <t xml:space="preserve">μ1= max(μ1',μ1'') </t>
        </is>
      </c>
      <c r="K35" s="473" t="n"/>
      <c r="L35" s="9" t="inlineStr">
        <is>
          <t>μ1</t>
        </is>
      </c>
      <c r="M35" s="49" t="n"/>
      <c r="N35" s="567">
        <f>MAX(N31,N34)</f>
        <v/>
      </c>
      <c r="O35" s="568">
        <f>MAX(O31,O34)</f>
        <v/>
      </c>
      <c r="P35" s="568">
        <f>MAX(P31,P34)</f>
        <v/>
      </c>
      <c r="Q35" s="568">
        <f>MAX(Q31,Q34)</f>
        <v/>
      </c>
      <c r="R35" s="568" t="n"/>
      <c r="S35" s="568">
        <f>MAX(S31,S34)</f>
        <v/>
      </c>
      <c r="T35" s="568">
        <f>MAX(T31,T34)</f>
        <v/>
      </c>
      <c r="U35" s="568">
        <f>MAX(U31,U34)</f>
        <v/>
      </c>
      <c r="V35" s="568">
        <f>MAX(V31,V34)</f>
        <v/>
      </c>
      <c r="W35" s="568" t="n"/>
      <c r="X35" s="568">
        <f>MAX(X31,X34)</f>
        <v/>
      </c>
      <c r="Y35" s="568">
        <f>MAX(Y31,Y34)</f>
        <v/>
      </c>
      <c r="Z35" s="568">
        <f>MAX(Z31,Z34)</f>
        <v/>
      </c>
      <c r="AA35" s="568">
        <f>MAX(AA31,AA34)</f>
        <v/>
      </c>
      <c r="AB35" s="568" t="n"/>
      <c r="AC35" s="568">
        <f>MAX(AC31,AC34)</f>
        <v/>
      </c>
      <c r="AD35" s="568">
        <f>MAX(AD31,AD34)</f>
        <v/>
      </c>
      <c r="AE35" s="568">
        <f>MAX(AE31,AE34)</f>
        <v/>
      </c>
      <c r="AF35" s="568">
        <f>MAX(AF31,AF34)</f>
        <v/>
      </c>
      <c r="AG35" s="568" t="n"/>
      <c r="AH35" s="568">
        <f>MAX(AH31,AH34)</f>
        <v/>
      </c>
      <c r="AI35" s="568">
        <f>MAX(AI31,AI34)</f>
        <v/>
      </c>
      <c r="AJ35" s="568">
        <f>MAX(AJ31,AJ34)</f>
        <v/>
      </c>
      <c r="AK35" s="569">
        <f>MAX(AK31,AK34)</f>
        <v/>
      </c>
      <c r="AL35" s="568" t="n"/>
      <c r="AM35" s="568" t="n"/>
      <c r="AN35" s="568" t="n"/>
      <c r="AO35" s="568" t="n"/>
      <c r="AP35" s="705" t="n"/>
    </row>
    <row r="36">
      <c r="K36" s="473" t="n"/>
      <c r="L36" s="9" t="inlineStr">
        <is>
          <t>μ2</t>
        </is>
      </c>
      <c r="M36" s="49" t="n"/>
      <c r="N36" s="567">
        <f>(1-0.3*(3-N30))</f>
        <v/>
      </c>
      <c r="O36" s="568">
        <f>(1-0.3*(3-O30))</f>
        <v/>
      </c>
      <c r="P36" s="568">
        <f>(1-0.3*(3-P30))</f>
        <v/>
      </c>
      <c r="Q36" s="568">
        <f>(1-0.3*(3-Q30))</f>
        <v/>
      </c>
      <c r="R36" s="568" t="n"/>
      <c r="S36" s="568">
        <f>(1-0.3*(3-S30))</f>
        <v/>
      </c>
      <c r="T36" s="568">
        <f>(1-0.3*(3-T30))</f>
        <v/>
      </c>
      <c r="U36" s="568">
        <f>(1-0.3*(3-U30))</f>
        <v/>
      </c>
      <c r="V36" s="568">
        <f>(1-0.3*(3-V30))</f>
        <v/>
      </c>
      <c r="W36" s="568" t="n"/>
      <c r="X36" s="568">
        <f>(1-0.3*(3-X30))</f>
        <v/>
      </c>
      <c r="Y36" s="568">
        <f>(1-0.3*(3-Y30))</f>
        <v/>
      </c>
      <c r="Z36" s="568">
        <f>(1-0.3*(3-Z30))</f>
        <v/>
      </c>
      <c r="AA36" s="568">
        <f>(1-0.3*(3-AA30))</f>
        <v/>
      </c>
      <c r="AB36" s="568" t="n"/>
      <c r="AC36" s="568">
        <f>(1-0.3*(3-AC30))</f>
        <v/>
      </c>
      <c r="AD36" s="568">
        <f>(1-0.3*(3-AD30))</f>
        <v/>
      </c>
      <c r="AE36" s="568">
        <f>(1-0.3*(3-AE30))</f>
        <v/>
      </c>
      <c r="AF36" s="568">
        <f>(1-0.3*(3-AF30))</f>
        <v/>
      </c>
      <c r="AG36" s="568" t="n"/>
      <c r="AH36" s="568">
        <f>(1-0.3*(3-AH30))</f>
        <v/>
      </c>
      <c r="AI36" s="568">
        <f>(1-0.3*(3-AI30))</f>
        <v/>
      </c>
      <c r="AJ36" s="568">
        <f>(1-0.3*(3-AJ30))</f>
        <v/>
      </c>
      <c r="AK36" s="569">
        <f>(1-0.3*(3-AK30))</f>
        <v/>
      </c>
      <c r="AL36" s="568" t="n"/>
      <c r="AM36" s="568" t="n"/>
      <c r="AN36" s="568" t="n"/>
      <c r="AO36" s="568" t="n"/>
      <c r="AP36" s="705" t="n"/>
    </row>
    <row r="37">
      <c r="B37" s="27" t="inlineStr">
        <is>
          <t>ロ)加力方向の群杭係数μ2</t>
        </is>
      </c>
      <c r="K37" s="473" t="n"/>
      <c r="L37" s="9" t="inlineStr">
        <is>
          <t>μ</t>
        </is>
      </c>
      <c r="M37" s="49" t="n"/>
      <c r="N37" s="567">
        <f>N35*N36</f>
        <v/>
      </c>
      <c r="O37" s="568">
        <f>O35*O36</f>
        <v/>
      </c>
      <c r="P37" s="568">
        <f>P35*P36</f>
        <v/>
      </c>
      <c r="Q37" s="568">
        <f>Q35*Q36</f>
        <v/>
      </c>
      <c r="R37" s="568" t="n"/>
      <c r="S37" s="568">
        <f>S35*S36</f>
        <v/>
      </c>
      <c r="T37" s="568">
        <f>T35*T36</f>
        <v/>
      </c>
      <c r="U37" s="568">
        <f>U35*U36</f>
        <v/>
      </c>
      <c r="V37" s="568">
        <f>V35*V36</f>
        <v/>
      </c>
      <c r="W37" s="568" t="n"/>
      <c r="X37" s="568">
        <f>X35*X36</f>
        <v/>
      </c>
      <c r="Y37" s="568">
        <f>Y35*Y36</f>
        <v/>
      </c>
      <c r="Z37" s="568">
        <f>Z35*Z36</f>
        <v/>
      </c>
      <c r="AA37" s="568">
        <f>AA35*AA36</f>
        <v/>
      </c>
      <c r="AB37" s="568" t="n"/>
      <c r="AC37" s="568">
        <f>AC35*AC36</f>
        <v/>
      </c>
      <c r="AD37" s="568">
        <f>AD35*AD36</f>
        <v/>
      </c>
      <c r="AE37" s="568">
        <f>AE35*AE36</f>
        <v/>
      </c>
      <c r="AF37" s="568">
        <f>AF35*AF36</f>
        <v/>
      </c>
      <c r="AG37" s="568" t="n"/>
      <c r="AH37" s="568">
        <f>AH35*AH36</f>
        <v/>
      </c>
      <c r="AI37" s="568">
        <f>AI35*AI36</f>
        <v/>
      </c>
      <c r="AJ37" s="568">
        <f>AJ35*AJ36</f>
        <v/>
      </c>
      <c r="AK37" s="569">
        <f>AK35*AK36</f>
        <v/>
      </c>
      <c r="AL37" s="568" t="n"/>
      <c r="AM37" s="568" t="n"/>
      <c r="AN37" s="568" t="n"/>
      <c r="AO37" s="568" t="n"/>
      <c r="AP37" s="705" t="n"/>
    </row>
    <row r="38">
      <c r="B38" s="39" t="inlineStr">
        <is>
          <t xml:space="preserve">μ2 = {1- 0.3・(3-R) } </t>
        </is>
      </c>
      <c r="K38" s="469" t="n"/>
      <c r="L38" s="10" t="inlineStr">
        <is>
          <t xml:space="preserve">k'h </t>
        </is>
      </c>
      <c r="M38" s="51" t="n"/>
      <c r="N38" s="576">
        <f>ROUNDDOWN(N37*N27,2)</f>
        <v/>
      </c>
      <c r="O38" s="577">
        <f>ROUNDDOWN(O37*O27,2)</f>
        <v/>
      </c>
      <c r="P38" s="577">
        <f>ROUNDDOWN(P37*P27,2)</f>
        <v/>
      </c>
      <c r="Q38" s="577">
        <f>ROUNDDOWN(Q37*Q27,2)</f>
        <v/>
      </c>
      <c r="R38" s="577" t="n"/>
      <c r="S38" s="577">
        <f>ROUNDDOWN(S37*S27,2)</f>
        <v/>
      </c>
      <c r="T38" s="577">
        <f>ROUNDDOWN(T37*T27,2)</f>
        <v/>
      </c>
      <c r="U38" s="577">
        <f>ROUNDDOWN(U37*U27,2)</f>
        <v/>
      </c>
      <c r="V38" s="577">
        <f>ROUNDDOWN(V37*V27,2)</f>
        <v/>
      </c>
      <c r="W38" s="577" t="n"/>
      <c r="X38" s="577">
        <f>ROUNDDOWN(X37*X27,2)</f>
        <v/>
      </c>
      <c r="Y38" s="577">
        <f>ROUNDDOWN(Y37*Y27,2)</f>
        <v/>
      </c>
      <c r="Z38" s="577">
        <f>ROUNDDOWN(Z37*Z27,2)</f>
        <v/>
      </c>
      <c r="AA38" s="577">
        <f>ROUNDDOWN(AA37*AA27,2)</f>
        <v/>
      </c>
      <c r="AB38" s="577" t="n"/>
      <c r="AC38" s="577">
        <f>ROUNDDOWN(AC37*AC27,2)</f>
        <v/>
      </c>
      <c r="AD38" s="577">
        <f>ROUNDDOWN(AD37*AD27,2)</f>
        <v/>
      </c>
      <c r="AE38" s="577">
        <f>ROUNDDOWN(AE37*AE27,2)</f>
        <v/>
      </c>
      <c r="AF38" s="577">
        <f>ROUNDDOWN(AF37*AF27,2)</f>
        <v/>
      </c>
      <c r="AG38" s="577" t="n"/>
      <c r="AH38" s="577">
        <f>ROUNDDOWN(AH37*AH27,2)</f>
        <v/>
      </c>
      <c r="AI38" s="577">
        <f>ROUNDDOWN(AI37*AI27,2)</f>
        <v/>
      </c>
      <c r="AJ38" s="577">
        <f>ROUNDDOWN(AJ37*AJ27,2)</f>
        <v/>
      </c>
      <c r="AK38" s="578">
        <f>ROUNDDOWN(AK37*AK27,2)</f>
        <v/>
      </c>
      <c r="AL38" s="577" t="n"/>
      <c r="AM38" s="577" t="n"/>
      <c r="AN38" s="577" t="n"/>
      <c r="AO38" s="577" t="n"/>
      <c r="AP38" s="713" t="n"/>
    </row>
    <row r="39">
      <c r="C39" s="39" t="inlineStr">
        <is>
          <t>R:d/b</t>
        </is>
      </c>
      <c r="K39" s="492" t="inlineStr">
        <is>
          <t>曲げモーメントの算定</t>
        </is>
      </c>
      <c r="L39" s="8" t="inlineStr">
        <is>
          <t>Fc</t>
        </is>
      </c>
      <c r="M39" s="45" t="inlineStr">
        <is>
          <t>[kN/m2]</t>
        </is>
      </c>
      <c r="N39" s="581" t="n">
        <v>700</v>
      </c>
      <c r="O39" s="582">
        <f>+N39</f>
        <v/>
      </c>
      <c r="P39" s="582">
        <f>+O39</f>
        <v/>
      </c>
      <c r="Q39" s="582">
        <f>+P39</f>
        <v/>
      </c>
      <c r="R39" s="582">
        <f>+Q39</f>
        <v/>
      </c>
      <c r="S39" s="582">
        <f>+R39</f>
        <v/>
      </c>
      <c r="T39" s="582">
        <f>+S39</f>
        <v/>
      </c>
      <c r="U39" s="582">
        <f>+T39</f>
        <v/>
      </c>
      <c r="V39" s="582">
        <f>+U39</f>
        <v/>
      </c>
      <c r="W39" s="582" t="n"/>
      <c r="X39" s="582" t="n">
        <v>700</v>
      </c>
      <c r="Y39" s="582">
        <f>+X39</f>
        <v/>
      </c>
      <c r="Z39" s="582">
        <f>+Y39</f>
        <v/>
      </c>
      <c r="AA39" s="582">
        <f>+Z39</f>
        <v/>
      </c>
      <c r="AB39" s="582" t="n"/>
      <c r="AC39" s="582" t="n">
        <v>700</v>
      </c>
      <c r="AD39" s="582">
        <f>+AC39</f>
        <v/>
      </c>
      <c r="AE39" s="582">
        <f>+AD39</f>
        <v/>
      </c>
      <c r="AF39" s="582">
        <f>+AE39</f>
        <v/>
      </c>
      <c r="AG39" s="582" t="n"/>
      <c r="AH39" s="582" t="n">
        <v>700</v>
      </c>
      <c r="AI39" s="582">
        <f>+AH39</f>
        <v/>
      </c>
      <c r="AJ39" s="582">
        <f>+AI39</f>
        <v/>
      </c>
      <c r="AK39" s="583">
        <f>+AJ39</f>
        <v/>
      </c>
      <c r="AL39" s="582" t="n"/>
      <c r="AM39" s="582" t="n"/>
      <c r="AN39" s="582" t="n"/>
      <c r="AO39" s="582" t="n"/>
      <c r="AP39" s="720" t="n"/>
    </row>
    <row r="40">
      <c r="K40" s="473" t="n"/>
      <c r="L40" s="9" t="inlineStr">
        <is>
          <t>Ep</t>
        </is>
      </c>
      <c r="M40" s="46" t="inlineStr">
        <is>
          <t>[kN/m2]</t>
        </is>
      </c>
      <c r="N40" s="567">
        <f>N39*180</f>
        <v/>
      </c>
      <c r="O40" s="568">
        <f>O39*180</f>
        <v/>
      </c>
      <c r="P40" s="568">
        <f>P39*180</f>
        <v/>
      </c>
      <c r="Q40" s="568">
        <f>Q39*180</f>
        <v/>
      </c>
      <c r="R40" s="568" t="n"/>
      <c r="S40" s="568">
        <f>S39*180</f>
        <v/>
      </c>
      <c r="T40" s="568">
        <f>T39*180</f>
        <v/>
      </c>
      <c r="U40" s="568">
        <f>U39*180</f>
        <v/>
      </c>
      <c r="V40" s="568">
        <f>V39*180</f>
        <v/>
      </c>
      <c r="W40" s="568" t="n"/>
      <c r="X40" s="568">
        <f>X39*180</f>
        <v/>
      </c>
      <c r="Y40" s="568">
        <f>Y39*180</f>
        <v/>
      </c>
      <c r="Z40" s="568">
        <f>Z39*180</f>
        <v/>
      </c>
      <c r="AA40" s="568">
        <f>AA39*180</f>
        <v/>
      </c>
      <c r="AB40" s="568" t="n"/>
      <c r="AC40" s="568">
        <f>AC39*180</f>
        <v/>
      </c>
      <c r="AD40" s="568">
        <f>AD39*180</f>
        <v/>
      </c>
      <c r="AE40" s="568">
        <f>AE39*180</f>
        <v/>
      </c>
      <c r="AF40" s="568">
        <f>AF39*180</f>
        <v/>
      </c>
      <c r="AG40" s="568" t="n"/>
      <c r="AH40" s="568">
        <f>AH39*180</f>
        <v/>
      </c>
      <c r="AI40" s="568">
        <f>AI39*180</f>
        <v/>
      </c>
      <c r="AJ40" s="568">
        <f>AJ39*180</f>
        <v/>
      </c>
      <c r="AK40" s="569">
        <f>AK39*180</f>
        <v/>
      </c>
      <c r="AL40" s="568" t="n"/>
      <c r="AM40" s="568" t="n"/>
      <c r="AN40" s="568" t="n"/>
      <c r="AO40" s="568" t="n"/>
      <c r="AP40" s="705" t="n"/>
    </row>
    <row r="41">
      <c r="B41" s="39" t="inlineStr">
        <is>
          <t>μ = μ 1 ・μ 2</t>
        </is>
      </c>
      <c r="K41" s="473" t="n"/>
      <c r="L41" s="9" t="inlineStr">
        <is>
          <t>Ip</t>
        </is>
      </c>
      <c r="M41" s="46" t="inlineStr">
        <is>
          <t>[m３]</t>
        </is>
      </c>
      <c r="N41" s="587">
        <f>ROUNDDOWN(PI()*N26^4/64,3)</f>
        <v/>
      </c>
      <c r="O41" s="588">
        <f>ROUNDDOWN(PI()*O26^4/64,3)</f>
        <v/>
      </c>
      <c r="P41" s="588">
        <f>ROUNDDOWN(PI()*P26^4/64,3)</f>
        <v/>
      </c>
      <c r="Q41" s="588">
        <f>ROUNDDOWN(PI()*Q26^4/64,3)</f>
        <v/>
      </c>
      <c r="R41" s="588" t="n"/>
      <c r="S41" s="588">
        <f>ROUNDDOWN(PI()*S26^4/64,3)</f>
        <v/>
      </c>
      <c r="T41" s="588">
        <f>ROUNDDOWN(PI()*T26^4/64,3)</f>
        <v/>
      </c>
      <c r="U41" s="588">
        <f>ROUNDDOWN(PI()*U26^4/64,3)</f>
        <v/>
      </c>
      <c r="V41" s="588">
        <f>ROUNDDOWN(PI()*V26^4/64,3)</f>
        <v/>
      </c>
      <c r="W41" s="588" t="n"/>
      <c r="X41" s="588">
        <f>ROUNDDOWN(PI()*X26^4/64,3)</f>
        <v/>
      </c>
      <c r="Y41" s="588">
        <f>ROUNDDOWN(PI()*Y26^4/64,3)</f>
        <v/>
      </c>
      <c r="Z41" s="588">
        <f>ROUNDDOWN(PI()*Z26^4/64,3)</f>
        <v/>
      </c>
      <c r="AA41" s="588">
        <f>ROUNDDOWN(PI()*AA26^4/64,3)</f>
        <v/>
      </c>
      <c r="AB41" s="588" t="n"/>
      <c r="AC41" s="588">
        <f>ROUNDDOWN(PI()*AC26^4/64,3)</f>
        <v/>
      </c>
      <c r="AD41" s="588">
        <f>ROUNDDOWN(PI()*AD26^4/64,3)</f>
        <v/>
      </c>
      <c r="AE41" s="588">
        <f>ROUNDDOWN(PI()*AE26^4/64,3)</f>
        <v/>
      </c>
      <c r="AF41" s="588">
        <f>ROUNDDOWN(PI()*AF26^4/64,3)</f>
        <v/>
      </c>
      <c r="AG41" s="588" t="n"/>
      <c r="AH41" s="588">
        <f>ROUNDDOWN(PI()*AH26^4/64,3)</f>
        <v/>
      </c>
      <c r="AI41" s="588">
        <f>ROUNDDOWN(PI()*AI26^4/64,3)</f>
        <v/>
      </c>
      <c r="AJ41" s="588">
        <f>ROUNDDOWN(PI()*AJ26^4/64,3)</f>
        <v/>
      </c>
      <c r="AK41" s="589">
        <f>ROUNDDOWN(PI()*AK26^4/64,3)</f>
        <v/>
      </c>
      <c r="AL41" s="588" t="n"/>
      <c r="AM41" s="588" t="n"/>
      <c r="AN41" s="588" t="n"/>
      <c r="AO41" s="588" t="n"/>
      <c r="AP41" s="726" t="n"/>
    </row>
    <row r="42">
      <c r="B42" s="39" t="inlineStr">
        <is>
          <t>k'h = μ ・kh</t>
        </is>
      </c>
      <c r="K42" s="473" t="n"/>
      <c r="L42" s="9" t="inlineStr">
        <is>
          <t>β</t>
        </is>
      </c>
      <c r="M42" s="49" t="n"/>
      <c r="N42" s="584">
        <f>ROUNDDOWN((N38*N26/4/N40/N41)^(1/4),2)</f>
        <v/>
      </c>
      <c r="O42" s="585">
        <f>ROUNDDOWN((O38*O26/4/O40/O41)^(1/4),2)</f>
        <v/>
      </c>
      <c r="P42" s="585">
        <f>ROUNDDOWN((P38*P26/4/P40/P41)^(1/4),2)</f>
        <v/>
      </c>
      <c r="Q42" s="585">
        <f>ROUNDDOWN((Q38*Q26/4/Q40/Q41)^(1/4),2)</f>
        <v/>
      </c>
      <c r="R42" s="585" t="n"/>
      <c r="S42" s="585">
        <f>ROUNDDOWN((S38*S26/4/S40/S41)^(1/4),2)</f>
        <v/>
      </c>
      <c r="T42" s="585">
        <f>ROUNDDOWN((T38*T26/4/T40/T41)^(1/4),2)</f>
        <v/>
      </c>
      <c r="U42" s="585">
        <f>ROUNDDOWN((U38*U26/4/U40/U41)^(1/4),2)</f>
        <v/>
      </c>
      <c r="V42" s="585">
        <f>ROUNDDOWN((V38*V26/4/V40/V41)^(1/4),2)</f>
        <v/>
      </c>
      <c r="W42" s="585" t="n"/>
      <c r="X42" s="585">
        <f>ROUNDDOWN((X38*X26/4/X40/X41)^(1/4),2)</f>
        <v/>
      </c>
      <c r="Y42" s="585">
        <f>ROUNDDOWN((Y38*Y26/4/Y40/Y41)^(1/4),2)</f>
        <v/>
      </c>
      <c r="Z42" s="585">
        <f>ROUNDDOWN((Z38*Z26/4/Z40/Z41)^(1/4),2)</f>
        <v/>
      </c>
      <c r="AA42" s="585">
        <f>ROUNDDOWN((AA38*AA26/4/AA40/AA41)^(1/4),2)</f>
        <v/>
      </c>
      <c r="AB42" s="585" t="n"/>
      <c r="AC42" s="585">
        <f>ROUNDDOWN((AC38*AC26/4/AC40/AC41)^(1/4),2)</f>
        <v/>
      </c>
      <c r="AD42" s="585">
        <f>ROUNDDOWN((AD38*AD26/4/AD40/AD41)^(1/4),2)</f>
        <v/>
      </c>
      <c r="AE42" s="585">
        <f>ROUNDDOWN((AE38*AE26/4/AE40/AE41)^(1/4),2)</f>
        <v/>
      </c>
      <c r="AF42" s="585">
        <f>ROUNDDOWN((AF38*AF26/4/AF40/AF41)^(1/4),2)</f>
        <v/>
      </c>
      <c r="AG42" s="585" t="n"/>
      <c r="AH42" s="585">
        <f>ROUNDDOWN((AH38*AH26/4/AH40/AH41)^(1/4),2)</f>
        <v/>
      </c>
      <c r="AI42" s="585">
        <f>ROUNDDOWN((AI38*AI26/4/AI40/AI41)^(1/4),2)</f>
        <v/>
      </c>
      <c r="AJ42" s="585">
        <f>ROUNDDOWN((AJ38*AJ26/4/AJ40/AJ41)^(1/4),2)</f>
        <v/>
      </c>
      <c r="AK42" s="586">
        <f>ROUNDDOWN((AK38*AK26/4/AK40/AK41)^(1/4),2)</f>
        <v/>
      </c>
      <c r="AL42" s="585" t="n"/>
      <c r="AM42" s="585" t="n"/>
      <c r="AN42" s="585" t="n"/>
      <c r="AO42" s="585" t="n"/>
      <c r="AP42" s="724" t="n"/>
    </row>
    <row r="43">
      <c r="K43" s="473" t="n"/>
      <c r="L43" s="9" t="inlineStr">
        <is>
          <t>L</t>
        </is>
      </c>
      <c r="M43" s="46" t="inlineStr">
        <is>
          <t>[m]</t>
        </is>
      </c>
      <c r="N43" s="567">
        <f>鉛直!O10</f>
        <v/>
      </c>
      <c r="O43" s="568">
        <f>鉛直!P10</f>
        <v/>
      </c>
      <c r="P43" s="568">
        <f>鉛直!Q10</f>
        <v/>
      </c>
      <c r="Q43" s="568">
        <f>鉛直!R10</f>
        <v/>
      </c>
      <c r="R43" s="568" t="n"/>
      <c r="S43" s="568" t="n">
        <v>16.2</v>
      </c>
      <c r="T43" s="568" t="n">
        <v>16.2</v>
      </c>
      <c r="U43" s="568" t="n">
        <v>16.2</v>
      </c>
      <c r="V43" s="568" t="n">
        <v>16.2</v>
      </c>
      <c r="W43" s="568" t="n"/>
      <c r="X43" s="568" t="n">
        <v>16.2</v>
      </c>
      <c r="Y43" s="568" t="n">
        <v>16.2</v>
      </c>
      <c r="Z43" s="568" t="n">
        <v>16.2</v>
      </c>
      <c r="AA43" s="568" t="n">
        <v>16.2</v>
      </c>
      <c r="AB43" s="568" t="n"/>
      <c r="AC43" s="568" t="n">
        <v>16.2</v>
      </c>
      <c r="AD43" s="568" t="n">
        <v>16.2</v>
      </c>
      <c r="AE43" s="568" t="n">
        <v>16.2</v>
      </c>
      <c r="AF43" s="568" t="n">
        <v>16.2</v>
      </c>
      <c r="AG43" s="568" t="n"/>
      <c r="AH43" s="568" t="n">
        <v>16.2</v>
      </c>
      <c r="AI43" s="568" t="n">
        <v>16.2</v>
      </c>
      <c r="AJ43" s="568" t="n">
        <v>16.2</v>
      </c>
      <c r="AK43" s="569" t="n">
        <v>16.2</v>
      </c>
      <c r="AL43" s="568" t="n"/>
      <c r="AM43" s="568" t="n"/>
      <c r="AN43" s="568" t="n"/>
      <c r="AO43" s="568" t="n"/>
      <c r="AP43" s="705" t="n"/>
    </row>
    <row r="44">
      <c r="A44" s="39" t="inlineStr">
        <is>
          <t>(4) 曲げモーメントの算定</t>
        </is>
      </c>
      <c r="K44" s="473" t="n"/>
      <c r="L44" s="9" t="inlineStr">
        <is>
          <t>z</t>
        </is>
      </c>
      <c r="M44" s="49" t="n"/>
      <c r="N44" s="567">
        <f>ROUNDDOWN(N42*N43,1)</f>
        <v/>
      </c>
      <c r="O44" s="568">
        <f>ROUNDDOWN(O42*O43,1)</f>
        <v/>
      </c>
      <c r="P44" s="568">
        <f>ROUNDDOWN(P42*P43,1)</f>
        <v/>
      </c>
      <c r="Q44" s="568">
        <f>ROUNDDOWN(Q42*Q43,1)</f>
        <v/>
      </c>
      <c r="R44" s="568" t="n"/>
      <c r="S44" s="568">
        <f>ROUNDDOWN(S42*S43,1)</f>
        <v/>
      </c>
      <c r="T44" s="568">
        <f>ROUNDDOWN(T42*T43,1)</f>
        <v/>
      </c>
      <c r="U44" s="568">
        <f>ROUNDDOWN(U42*U43,1)</f>
        <v/>
      </c>
      <c r="V44" s="568">
        <f>ROUNDDOWN(V42*V43,1)</f>
        <v/>
      </c>
      <c r="W44" s="568" t="n"/>
      <c r="X44" s="568">
        <f>ROUNDDOWN(X42*X43,1)</f>
        <v/>
      </c>
      <c r="Y44" s="568">
        <f>ROUNDDOWN(Y42*Y43,1)</f>
        <v/>
      </c>
      <c r="Z44" s="568">
        <f>ROUNDDOWN(Z42*Z43,1)</f>
        <v/>
      </c>
      <c r="AA44" s="568">
        <f>ROUNDDOWN(AA42*AA43,1)</f>
        <v/>
      </c>
      <c r="AB44" s="568" t="n"/>
      <c r="AC44" s="568">
        <f>ROUNDDOWN(AC42*AC43,1)</f>
        <v/>
      </c>
      <c r="AD44" s="568">
        <f>ROUNDDOWN(AD42*AD43,1)</f>
        <v/>
      </c>
      <c r="AE44" s="568">
        <f>ROUNDDOWN(AE42*AE43,1)</f>
        <v/>
      </c>
      <c r="AF44" s="568">
        <f>ROUNDDOWN(AF42*AF43,1)</f>
        <v/>
      </c>
      <c r="AG44" s="568" t="n"/>
      <c r="AH44" s="568">
        <f>ROUNDDOWN(AH42*AH43,1)</f>
        <v/>
      </c>
      <c r="AI44" s="568">
        <f>ROUNDDOWN(AI42*AI43,1)</f>
        <v/>
      </c>
      <c r="AJ44" s="568">
        <f>ROUNDDOWN(AJ42*AJ43,1)</f>
        <v/>
      </c>
      <c r="AK44" s="569">
        <f>ROUNDDOWN(AK42*AK43,1)</f>
        <v/>
      </c>
      <c r="AL44" s="568" t="n"/>
      <c r="AM44" s="568" t="n"/>
      <c r="AN44" s="568" t="n"/>
      <c r="AO44" s="568" t="n"/>
      <c r="AP44" s="705" t="n"/>
    </row>
    <row r="45">
      <c r="B45" s="27" t="inlineStr">
        <is>
          <t>地中部最大曲げモーメントMmax , 杭頭部曲げモーメントMoは,</t>
        </is>
      </c>
      <c r="K45" s="473" t="n"/>
      <c r="L45" s="9" t="inlineStr">
        <is>
          <t>RMmax</t>
        </is>
      </c>
      <c r="M45" s="49" t="n"/>
      <c r="N45" s="587">
        <f>IF($E$54=0.25,IF(N44&lt;5,VLOOKUP(N44,Sheet3!$A$5:$I$50,2,0),Sheet3!$B$50),IF(N44&lt;5,VLOOKUP(N44,Sheet3!$A$5:$I$50,6,0),Sheet3!$F$50))</f>
        <v/>
      </c>
      <c r="O45" s="588">
        <f>IF($E$54=0.25,IF(O44&lt;5,VLOOKUP(O44,Sheet3!$A$5:$I$50,2,0),Sheet3!$B$50),IF(O44&lt;5,VLOOKUP(O44,Sheet3!$A$5:$I$50,6,0),Sheet3!$F$50))</f>
        <v/>
      </c>
      <c r="P45" s="588">
        <f>IF($E$54=0.25,IF(P44&lt;5,VLOOKUP(P44,Sheet3!$A$5:$I$50,2,0),Sheet3!$B$50),IF(P44&lt;5,VLOOKUP(P44,Sheet3!$A$5:$I$50,6,0),Sheet3!$F$50))</f>
        <v/>
      </c>
      <c r="Q45" s="588">
        <f>IF($E$54=0.25,IF(Q44&lt;5,VLOOKUP(Q44,Sheet3!$A$5:$I$50,2,0),Sheet3!$B$50),IF(Q44&lt;5,VLOOKUP(Q44,Sheet3!$A$5:$I$50,6,0),Sheet3!$F$50))</f>
        <v/>
      </c>
      <c r="R45" s="588" t="n"/>
      <c r="S45" s="588">
        <f>IF($E$54=0.25,IF(S44&lt;5,VLOOKUP(S44,Sheet3!$A$5:$I$50,2,0),Sheet3!$B$50),IF(S44&lt;5,VLOOKUP(S44,Sheet3!$A$5:$I$50,6,0),Sheet3!$F$50))</f>
        <v/>
      </c>
      <c r="T45" s="588">
        <f>IF($E$54=0.25,IF(T44&lt;5,VLOOKUP(T44,Sheet3!$A$5:$I$50,2,0),Sheet3!$B$50),IF(T44&lt;5,VLOOKUP(T44,Sheet3!$A$5:$I$50,6,0),Sheet3!$F$50))</f>
        <v/>
      </c>
      <c r="U45" s="588">
        <f>IF($E$54=0.25,IF(U44&lt;5,VLOOKUP(U44,Sheet3!$A$5:$I$50,2,0),Sheet3!$B$50),IF(U44&lt;5,VLOOKUP(U44,Sheet3!$A$5:$I$50,6,0),Sheet3!$F$50))</f>
        <v/>
      </c>
      <c r="V45" s="588">
        <f>IF($E$54=0.25,IF(V44&lt;5,VLOOKUP(V44,Sheet3!$A$5:$I$50,2,0),Sheet3!$B$50),IF(V44&lt;5,VLOOKUP(V44,Sheet3!$A$5:$I$50,6,0),Sheet3!$F$50))</f>
        <v/>
      </c>
      <c r="W45" s="588" t="n"/>
      <c r="X45" s="588">
        <f>IF($E$54=0.25,IF(X44&lt;5,VLOOKUP(X44,Sheet3!$A$5:$I$50,2,0),Sheet3!$B$50),IF(X44&lt;5,VLOOKUP(X44,Sheet3!$A$5:$I$50,6,0),Sheet3!$F$50))</f>
        <v/>
      </c>
      <c r="Y45" s="588">
        <f>IF($E$54=0.25,IF(Y44&lt;5,VLOOKUP(Y44,Sheet3!$A$5:$I$50,2,0),Sheet3!$B$50),IF(Y44&lt;5,VLOOKUP(Y44,Sheet3!$A$5:$I$50,6,0),Sheet3!$F$50))</f>
        <v/>
      </c>
      <c r="Z45" s="588">
        <f>IF($E$54=0.25,IF(Z44&lt;5,VLOOKUP(Z44,Sheet3!$A$5:$I$50,2,0),Sheet3!$B$50),IF(Z44&lt;5,VLOOKUP(Z44,Sheet3!$A$5:$I$50,6,0),Sheet3!$F$50))</f>
        <v/>
      </c>
      <c r="AA45" s="588">
        <f>IF($E$54=0.25,IF(AA44&lt;5,VLOOKUP(AA44,Sheet3!$A$5:$I$50,2,0),Sheet3!$B$50),IF(AA44&lt;5,VLOOKUP(AA44,Sheet3!$A$5:$I$50,6,0),Sheet3!$F$50))</f>
        <v/>
      </c>
      <c r="AB45" s="588" t="n"/>
      <c r="AC45" s="588">
        <f>IF($E$54=0.25,IF(AC44&lt;5,VLOOKUP(AC44,Sheet3!$A$5:$I$50,2,0),Sheet3!$B$50),IF(AC44&lt;5,VLOOKUP(AC44,Sheet3!$A$5:$I$50,6,0),Sheet3!$F$50))</f>
        <v/>
      </c>
      <c r="AD45" s="588">
        <f>IF($E$54=0.25,IF(AD44&lt;5,VLOOKUP(AD44,Sheet3!$A$5:$I$50,2,0),Sheet3!$B$50),IF(AD44&lt;5,VLOOKUP(AD44,Sheet3!$A$5:$I$50,6,0),Sheet3!$F$50))</f>
        <v/>
      </c>
      <c r="AE45" s="588">
        <f>IF($E$54=0.25,IF(AE44&lt;5,VLOOKUP(AE44,Sheet3!$A$5:$I$50,2,0),Sheet3!$B$50),IF(AE44&lt;5,VLOOKUP(AE44,Sheet3!$A$5:$I$50,6,0),Sheet3!$F$50))</f>
        <v/>
      </c>
      <c r="AF45" s="588">
        <f>IF($E$54=0.25,IF(AF44&lt;5,VLOOKUP(AF44,Sheet3!$A$5:$I$50,2,0),Sheet3!$B$50),IF(AF44&lt;5,VLOOKUP(AF44,Sheet3!$A$5:$I$50,6,0),Sheet3!$F$50))</f>
        <v/>
      </c>
      <c r="AG45" s="588" t="n"/>
      <c r="AH45" s="588">
        <f>IF($E$54=0.25,IF(AH44&lt;5,VLOOKUP(AH44,Sheet3!$A$5:$I$50,2,0),Sheet3!$B$50),IF(AH44&lt;5,VLOOKUP(AH44,Sheet3!$A$5:$I$50,6,0),Sheet3!$F$50))</f>
        <v/>
      </c>
      <c r="AI45" s="588">
        <f>IF($E$54=0.25,IF(AI44&lt;5,VLOOKUP(AI44,Sheet3!$A$5:$I$50,2,0),Sheet3!$B$50),IF(AI44&lt;5,VLOOKUP(AI44,Sheet3!$A$5:$I$50,6,0),Sheet3!$F$50))</f>
        <v/>
      </c>
      <c r="AJ45" s="588">
        <f>IF($E$54=0.25,IF(AJ44&lt;5,VLOOKUP(AJ44,Sheet3!$A$5:$I$50,2,0),Sheet3!$B$50),IF(AJ44&lt;5,VLOOKUP(AJ44,Sheet3!$A$5:$I$50,6,0),Sheet3!$F$50))</f>
        <v/>
      </c>
      <c r="AK45" s="589">
        <f>IF($E$54=0.25,IF(AK44&lt;5,VLOOKUP(AK44,Sheet3!$A$5:$I$50,2,0),Sheet3!$B$50),IF(AK44&lt;5,VLOOKUP(AK44,Sheet3!$A$5:$I$50,6,0),Sheet3!$F$50))</f>
        <v/>
      </c>
      <c r="AL45" s="588" t="n"/>
      <c r="AM45" s="588" t="n"/>
      <c r="AN45" s="588" t="n"/>
      <c r="AO45" s="588" t="n"/>
      <c r="AP45" s="726" t="n"/>
    </row>
    <row r="46">
      <c r="B46" s="39" t="inlineStr">
        <is>
          <t>Mmax= ( Qp/ 2β)・RMmax</t>
        </is>
      </c>
      <c r="F46" s="39" t="inlineStr">
        <is>
          <t>(kNm)</t>
        </is>
      </c>
      <c r="K46" s="473" t="n"/>
      <c r="L46" s="9" t="inlineStr">
        <is>
          <t>RMo</t>
        </is>
      </c>
      <c r="M46" s="49" t="n"/>
      <c r="N46" s="587">
        <f>IF($E$54=0.25,IF(N44&lt;5,VLOOKUP(N44,Sheet3!$A$5:$I$50,3,0),Sheet3!$C$50),IF(N44&lt;5,VLOOKUP(N44,Sheet3!$A$5:$I$50,7,0),Sheet3!$G$50))</f>
        <v/>
      </c>
      <c r="O46" s="588">
        <f>IF($E$54=0.25,IF(O44&lt;5,VLOOKUP(O44,Sheet3!$A$5:$I$50,3,0),Sheet3!$C$50),IF(O44&lt;5,VLOOKUP(O44,Sheet3!$A$5:$I$50,7,0),Sheet3!$G$50))</f>
        <v/>
      </c>
      <c r="P46" s="588">
        <f>IF($E$54=0.25,IF(P44&lt;5,VLOOKUP(P44,Sheet3!$A$5:$I$50,3,0),Sheet3!$C$50),IF(P44&lt;5,VLOOKUP(P44,Sheet3!$A$5:$I$50,7,0),Sheet3!$G$50))</f>
        <v/>
      </c>
      <c r="Q46" s="588">
        <f>IF($E$54=0.25,IF(Q44&lt;5,VLOOKUP(Q44,Sheet3!$A$5:$I$50,3,0),Sheet3!$C$50),IF(Q44&lt;5,VLOOKUP(Q44,Sheet3!$A$5:$I$50,7,0),Sheet3!$G$50))</f>
        <v/>
      </c>
      <c r="R46" s="588" t="n"/>
      <c r="S46" s="588">
        <f>IF($E$54=0.25,IF(S44&lt;5,VLOOKUP(S44,Sheet3!$A$5:$I$50,3,0),Sheet3!$C$50),IF(S44&lt;5,VLOOKUP(S44,Sheet3!$A$5:$I$50,7,0),Sheet3!$G$50))</f>
        <v/>
      </c>
      <c r="T46" s="588">
        <f>IF($E$54=0.25,IF(T44&lt;5,VLOOKUP(T44,Sheet3!$A$5:$I$50,3,0),Sheet3!$C$50),IF(T44&lt;5,VLOOKUP(T44,Sheet3!$A$5:$I$50,7,0),Sheet3!$G$50))</f>
        <v/>
      </c>
      <c r="U46" s="588">
        <f>IF($E$54=0.25,IF(U44&lt;5,VLOOKUP(U44,Sheet3!$A$5:$I$50,3,0),Sheet3!$C$50),IF(U44&lt;5,VLOOKUP(U44,Sheet3!$A$5:$I$50,7,0),Sheet3!$G$50))</f>
        <v/>
      </c>
      <c r="V46" s="588">
        <f>IF($E$54=0.25,IF(V44&lt;5,VLOOKUP(V44,Sheet3!$A$5:$I$50,3,0),Sheet3!$C$50),IF(V44&lt;5,VLOOKUP(V44,Sheet3!$A$5:$I$50,7,0),Sheet3!$G$50))</f>
        <v/>
      </c>
      <c r="W46" s="588" t="n"/>
      <c r="X46" s="588">
        <f>IF($E$54=0.25,IF(X44&lt;5,VLOOKUP(X44,Sheet3!$A$5:$I$50,3,0),Sheet3!$C$50),IF(X44&lt;5,VLOOKUP(X44,Sheet3!$A$5:$I$50,7,0),Sheet3!$G$50))</f>
        <v/>
      </c>
      <c r="Y46" s="588">
        <f>IF($E$54=0.25,IF(Y44&lt;5,VLOOKUP(Y44,Sheet3!$A$5:$I$50,3,0),Sheet3!$C$50),IF(Y44&lt;5,VLOOKUP(Y44,Sheet3!$A$5:$I$50,7,0),Sheet3!$G$50))</f>
        <v/>
      </c>
      <c r="Z46" s="588">
        <f>IF($E$54=0.25,IF(Z44&lt;5,VLOOKUP(Z44,Sheet3!$A$5:$I$50,3,0),Sheet3!$C$50),IF(Z44&lt;5,VLOOKUP(Z44,Sheet3!$A$5:$I$50,7,0),Sheet3!$G$50))</f>
        <v/>
      </c>
      <c r="AA46" s="588">
        <f>IF($E$54=0.25,IF(AA44&lt;5,VLOOKUP(AA44,Sheet3!$A$5:$I$50,3,0),Sheet3!$C$50),IF(AA44&lt;5,VLOOKUP(AA44,Sheet3!$A$5:$I$50,7,0),Sheet3!$G$50))</f>
        <v/>
      </c>
      <c r="AB46" s="588" t="n"/>
      <c r="AC46" s="588">
        <f>IF($E$54=0.25,IF(AC44&lt;5,VLOOKUP(AC44,Sheet3!$A$5:$I$50,3,0),Sheet3!$C$50),IF(AC44&lt;5,VLOOKUP(AC44,Sheet3!$A$5:$I$50,7,0),Sheet3!$G$50))</f>
        <v/>
      </c>
      <c r="AD46" s="588">
        <f>IF($E$54=0.25,IF(AD44&lt;5,VLOOKUP(AD44,Sheet3!$A$5:$I$50,3,0),Sheet3!$C$50),IF(AD44&lt;5,VLOOKUP(AD44,Sheet3!$A$5:$I$50,7,0),Sheet3!$G$50))</f>
        <v/>
      </c>
      <c r="AE46" s="588">
        <f>IF($E$54=0.25,IF(AE44&lt;5,VLOOKUP(AE44,Sheet3!$A$5:$I$50,3,0),Sheet3!$C$50),IF(AE44&lt;5,VLOOKUP(AE44,Sheet3!$A$5:$I$50,7,0),Sheet3!$G$50))</f>
        <v/>
      </c>
      <c r="AF46" s="588">
        <f>IF($E$54=0.25,IF(AF44&lt;5,VLOOKUP(AF44,Sheet3!$A$5:$I$50,3,0),Sheet3!$C$50),IF(AF44&lt;5,VLOOKUP(AF44,Sheet3!$A$5:$I$50,7,0),Sheet3!$G$50))</f>
        <v/>
      </c>
      <c r="AG46" s="588" t="n"/>
      <c r="AH46" s="588">
        <f>IF($E$54=0.25,IF(AH44&lt;5,VLOOKUP(AH44,Sheet3!$A$5:$I$50,3,0),Sheet3!$C$50),IF(AH44&lt;5,VLOOKUP(AH44,Sheet3!$A$5:$I$50,7,0),Sheet3!$G$50))</f>
        <v/>
      </c>
      <c r="AI46" s="588">
        <f>IF($E$54=0.25,IF(AI44&lt;5,VLOOKUP(AI44,Sheet3!$A$5:$I$50,3,0),Sheet3!$C$50),IF(AI44&lt;5,VLOOKUP(AI44,Sheet3!$A$5:$I$50,7,0),Sheet3!$G$50))</f>
        <v/>
      </c>
      <c r="AJ46" s="588">
        <f>IF($E$54=0.25,IF(AJ44&lt;5,VLOOKUP(AJ44,Sheet3!$A$5:$I$50,3,0),Sheet3!$C$50),IF(AJ44&lt;5,VLOOKUP(AJ44,Sheet3!$A$5:$I$50,7,0),Sheet3!$G$50))</f>
        <v/>
      </c>
      <c r="AK46" s="589">
        <f>IF($E$54=0.25,IF(AK44&lt;5,VLOOKUP(AK44,Sheet3!$A$5:$I$50,3,0),Sheet3!$C$50),IF(AK44&lt;5,VLOOKUP(AK44,Sheet3!$A$5:$I$50,7,0),Sheet3!$G$50))</f>
        <v/>
      </c>
      <c r="AL46" s="588" t="n"/>
      <c r="AM46" s="588" t="n"/>
      <c r="AN46" s="588" t="n"/>
      <c r="AO46" s="588" t="n"/>
      <c r="AP46" s="726" t="n"/>
    </row>
    <row r="47">
      <c r="B47" s="39" t="inlineStr">
        <is>
          <t>Mo= ( Qp/ 2β)・RMo</t>
        </is>
      </c>
      <c r="F47" s="39" t="inlineStr">
        <is>
          <t>(kNm)</t>
        </is>
      </c>
      <c r="K47" s="473" t="n"/>
      <c r="L47" s="9" t="inlineStr">
        <is>
          <t>αr</t>
        </is>
      </c>
      <c r="M47" s="49" t="n"/>
      <c r="N47" s="587">
        <f>$E$54</f>
        <v/>
      </c>
      <c r="O47" s="588">
        <f>$E$54</f>
        <v/>
      </c>
      <c r="P47" s="588">
        <f>$E$54</f>
        <v/>
      </c>
      <c r="Q47" s="588">
        <f>$E$54</f>
        <v/>
      </c>
      <c r="R47" s="588" t="n"/>
      <c r="S47" s="588">
        <f>$E$54</f>
        <v/>
      </c>
      <c r="T47" s="588">
        <f>$E$54</f>
        <v/>
      </c>
      <c r="U47" s="588">
        <f>$E$54</f>
        <v/>
      </c>
      <c r="V47" s="588">
        <f>$E$54</f>
        <v/>
      </c>
      <c r="W47" s="588" t="n"/>
      <c r="X47" s="588">
        <f>$E$54</f>
        <v/>
      </c>
      <c r="Y47" s="588">
        <f>$E$54</f>
        <v/>
      </c>
      <c r="Z47" s="588">
        <f>$E$54</f>
        <v/>
      </c>
      <c r="AA47" s="588">
        <f>$E$54</f>
        <v/>
      </c>
      <c r="AB47" s="588" t="n"/>
      <c r="AC47" s="588">
        <f>$E$54</f>
        <v/>
      </c>
      <c r="AD47" s="588">
        <f>$E$54</f>
        <v/>
      </c>
      <c r="AE47" s="588">
        <f>$E$54</f>
        <v/>
      </c>
      <c r="AF47" s="588">
        <f>$E$54</f>
        <v/>
      </c>
      <c r="AG47" s="588" t="n"/>
      <c r="AH47" s="588">
        <f>$E$54</f>
        <v/>
      </c>
      <c r="AI47" s="588">
        <f>$E$54</f>
        <v/>
      </c>
      <c r="AJ47" s="588">
        <f>$E$54</f>
        <v/>
      </c>
      <c r="AK47" s="589">
        <f>$E$54</f>
        <v/>
      </c>
      <c r="AL47" s="588" t="n"/>
      <c r="AM47" s="588" t="n"/>
      <c r="AN47" s="588" t="n"/>
      <c r="AO47" s="588" t="n"/>
      <c r="AP47" s="726" t="n"/>
    </row>
    <row r="48">
      <c r="B48" s="39" t="inlineStr">
        <is>
          <t>Md=max(Mmax,Mo)</t>
        </is>
      </c>
      <c r="F48" s="39" t="inlineStr">
        <is>
          <t>(kNm)</t>
        </is>
      </c>
      <c r="K48" s="473" t="n"/>
      <c r="L48" s="9" t="inlineStr">
        <is>
          <t>Mmax</t>
        </is>
      </c>
      <c r="M48" s="46" t="inlineStr">
        <is>
          <t>[kN・m]</t>
        </is>
      </c>
      <c r="N48" s="584">
        <f>ROUNDDOWN(N22/2/N42*N45,2)</f>
        <v/>
      </c>
      <c r="O48" s="585">
        <f>ROUNDDOWN(O22/2/O42*O45,2)</f>
        <v/>
      </c>
      <c r="P48" s="585">
        <f>ROUNDDOWN(P22/2/P42*P45,2)</f>
        <v/>
      </c>
      <c r="Q48" s="585">
        <f>ROUNDDOWN(Q22/2/Q42*Q45,2)</f>
        <v/>
      </c>
      <c r="R48" s="585" t="n"/>
      <c r="S48" s="585">
        <f>ROUNDDOWN(S22/2/S42*S45,2)</f>
        <v/>
      </c>
      <c r="T48" s="585">
        <f>ROUNDDOWN(T22/2/T42*T45,2)</f>
        <v/>
      </c>
      <c r="U48" s="585">
        <f>ROUNDDOWN(U22/2/U42*U45,2)</f>
        <v/>
      </c>
      <c r="V48" s="585">
        <f>ROUNDDOWN(V22/2/V42*V45,2)</f>
        <v/>
      </c>
      <c r="W48" s="585" t="n"/>
      <c r="X48" s="585">
        <f>ROUNDDOWN(X22/2/X42*X45,2)</f>
        <v/>
      </c>
      <c r="Y48" s="585">
        <f>ROUNDDOWN(Y22/2/Y42*Y45,2)</f>
        <v/>
      </c>
      <c r="Z48" s="585">
        <f>ROUNDDOWN(Z22/2/Z42*Z45,2)</f>
        <v/>
      </c>
      <c r="AA48" s="585">
        <f>ROUNDDOWN(AA22/2/AA42*AA45,2)</f>
        <v/>
      </c>
      <c r="AB48" s="585" t="n"/>
      <c r="AC48" s="585">
        <f>ROUNDDOWN(AC22/2/AC42*AC45,2)</f>
        <v/>
      </c>
      <c r="AD48" s="585">
        <f>ROUNDDOWN(AD22/2/AD42*AD45,2)</f>
        <v/>
      </c>
      <c r="AE48" s="585">
        <f>ROUNDDOWN(AE22/2/AE42*AE45,2)</f>
        <v/>
      </c>
      <c r="AF48" s="585">
        <f>ROUNDDOWN(AF22/2/AF42*AF45,2)</f>
        <v/>
      </c>
      <c r="AG48" s="585" t="n"/>
      <c r="AH48" s="585">
        <f>ROUNDDOWN(AH22/2/AH42*AH45,2)</f>
        <v/>
      </c>
      <c r="AI48" s="585">
        <f>ROUNDDOWN(AI22/2/AI42*AI45,2)</f>
        <v/>
      </c>
      <c r="AJ48" s="585">
        <f>ROUNDDOWN(AJ22/2/AJ42*AJ45,2)</f>
        <v/>
      </c>
      <c r="AK48" s="586">
        <f>ROUNDDOWN(AK22/2/AK42*AK45,2)</f>
        <v/>
      </c>
      <c r="AL48" s="585" t="n"/>
      <c r="AM48" s="585" t="n"/>
      <c r="AN48" s="585" t="n"/>
      <c r="AO48" s="585" t="n"/>
      <c r="AP48" s="724" t="n"/>
    </row>
    <row r="49" ht="13.5" customHeight="1" s="160">
      <c r="C49" s="39" t="inlineStr">
        <is>
          <t>Qp : 1本の改良体の作用する水平荷重</t>
        </is>
      </c>
      <c r="G49" s="39" t="inlineStr">
        <is>
          <t>(kN)</t>
        </is>
      </c>
      <c r="K49" s="473" t="n"/>
      <c r="L49" s="9" t="inlineStr">
        <is>
          <t>Mo</t>
        </is>
      </c>
      <c r="M49" s="46" t="inlineStr">
        <is>
          <t>[kN・m]</t>
        </is>
      </c>
      <c r="N49" s="584">
        <f>ROUNDDOWN(N22/2/N42*N46,2)</f>
        <v/>
      </c>
      <c r="O49" s="585">
        <f>ROUNDDOWN(O22/2/O42*O46,2)</f>
        <v/>
      </c>
      <c r="P49" s="585">
        <f>ROUNDDOWN(P22/2/P42*P46,2)</f>
        <v/>
      </c>
      <c r="Q49" s="585">
        <f>ROUNDDOWN(Q22/2/Q42*Q46,2)</f>
        <v/>
      </c>
      <c r="R49" s="585" t="n"/>
      <c r="S49" s="585">
        <f>ROUNDDOWN(S22/2/S42*S46,2)</f>
        <v/>
      </c>
      <c r="T49" s="585">
        <f>ROUNDDOWN(T22/2/T42*T46,2)</f>
        <v/>
      </c>
      <c r="U49" s="585">
        <f>ROUNDDOWN(U22/2/U42*U46,2)</f>
        <v/>
      </c>
      <c r="V49" s="585">
        <f>ROUNDDOWN(V22/2/V42*V46,2)</f>
        <v/>
      </c>
      <c r="W49" s="585" t="n"/>
      <c r="X49" s="585">
        <f>ROUNDDOWN(X22/2/X42*X46,2)</f>
        <v/>
      </c>
      <c r="Y49" s="585">
        <f>ROUNDDOWN(Y22/2/Y42*Y46,2)</f>
        <v/>
      </c>
      <c r="Z49" s="585">
        <f>ROUNDDOWN(Z22/2/Z42*Z46,2)</f>
        <v/>
      </c>
      <c r="AA49" s="585">
        <f>ROUNDDOWN(AA22/2/AA42*AA46,2)</f>
        <v/>
      </c>
      <c r="AB49" s="585" t="n"/>
      <c r="AC49" s="585">
        <f>ROUNDDOWN(AC22/2/AC42*AC46,2)</f>
        <v/>
      </c>
      <c r="AD49" s="585">
        <f>ROUNDDOWN(AD22/2/AD42*AD46,2)</f>
        <v/>
      </c>
      <c r="AE49" s="585">
        <f>ROUNDDOWN(AE22/2/AE42*AE46,2)</f>
        <v/>
      </c>
      <c r="AF49" s="585">
        <f>ROUNDDOWN(AF22/2/AF42*AF46,2)</f>
        <v/>
      </c>
      <c r="AG49" s="585" t="n"/>
      <c r="AH49" s="585">
        <f>ROUNDDOWN(AH22/2/AH42*AH46,2)</f>
        <v/>
      </c>
      <c r="AI49" s="585">
        <f>ROUNDDOWN(AI22/2/AI42*AI46,2)</f>
        <v/>
      </c>
      <c r="AJ49" s="585">
        <f>ROUNDDOWN(AJ22/2/AJ42*AJ46,2)</f>
        <v/>
      </c>
      <c r="AK49" s="586">
        <f>ROUNDDOWN(AK22/2/AK42*AK46,2)</f>
        <v/>
      </c>
      <c r="AL49" s="585" t="n"/>
      <c r="AM49" s="585" t="n"/>
      <c r="AN49" s="585" t="n"/>
      <c r="AO49" s="585" t="n"/>
      <c r="AP49" s="724" t="n"/>
    </row>
    <row r="50">
      <c r="C50" s="39" t="inlineStr">
        <is>
          <t>β: (k'h・b/4Ep・Ip)1/4</t>
        </is>
      </c>
      <c r="K50" s="469" t="n"/>
      <c r="L50" s="10" t="inlineStr">
        <is>
          <t>Md</t>
        </is>
      </c>
      <c r="M50" s="50" t="inlineStr">
        <is>
          <t>[kN・m]</t>
        </is>
      </c>
      <c r="N50" s="576">
        <f>ROUNDDOWN(MAX(N48:N49),2)</f>
        <v/>
      </c>
      <c r="O50" s="577">
        <f>ROUNDDOWN(MAX(O48:O49),2)</f>
        <v/>
      </c>
      <c r="P50" s="577">
        <f>ROUNDDOWN(MAX(P48:P49),2)</f>
        <v/>
      </c>
      <c r="Q50" s="577">
        <f>ROUNDDOWN(MAX(Q48:Q49),2)</f>
        <v/>
      </c>
      <c r="R50" s="577" t="n"/>
      <c r="S50" s="577">
        <f>ROUNDDOWN(MAX(S48:S49),2)</f>
        <v/>
      </c>
      <c r="T50" s="577">
        <f>ROUNDDOWN(MAX(T48:T49),2)</f>
        <v/>
      </c>
      <c r="U50" s="577">
        <f>ROUNDDOWN(MAX(U48:U49),2)</f>
        <v/>
      </c>
      <c r="V50" s="577">
        <f>ROUNDDOWN(MAX(V48:V49),2)</f>
        <v/>
      </c>
      <c r="W50" s="577" t="n"/>
      <c r="X50" s="577">
        <f>ROUNDDOWN(MAX(X48:X49),2)</f>
        <v/>
      </c>
      <c r="Y50" s="577">
        <f>ROUNDDOWN(MAX(Y48:Y49),2)</f>
        <v/>
      </c>
      <c r="Z50" s="577">
        <f>ROUNDDOWN(MAX(Z48:Z49),2)</f>
        <v/>
      </c>
      <c r="AA50" s="577">
        <f>ROUNDDOWN(MAX(AA48:AA49),2)</f>
        <v/>
      </c>
      <c r="AB50" s="577" t="n"/>
      <c r="AC50" s="577">
        <f>ROUNDDOWN(MAX(AC48:AC49),2)</f>
        <v/>
      </c>
      <c r="AD50" s="577">
        <f>ROUNDDOWN(MAX(AD48:AD49),2)</f>
        <v/>
      </c>
      <c r="AE50" s="577">
        <f>ROUNDDOWN(MAX(AE48:AE49),2)</f>
        <v/>
      </c>
      <c r="AF50" s="577">
        <f>ROUNDDOWN(MAX(AF48:AF49),2)</f>
        <v/>
      </c>
      <c r="AG50" s="577" t="n"/>
      <c r="AH50" s="577">
        <f>ROUNDDOWN(MAX(AH48:AH49),2)</f>
        <v/>
      </c>
      <c r="AI50" s="577">
        <f>ROUNDDOWN(MAX(AI48:AI49),2)</f>
        <v/>
      </c>
      <c r="AJ50" s="577">
        <f>ROUNDDOWN(MAX(AJ48:AJ49),2)</f>
        <v/>
      </c>
      <c r="AK50" s="578">
        <f>ROUNDDOWN(MAX(AK48:AK49),2)</f>
        <v/>
      </c>
      <c r="AL50" s="577" t="n"/>
      <c r="AM50" s="577" t="n"/>
      <c r="AN50" s="577" t="n"/>
      <c r="AO50" s="577" t="n"/>
      <c r="AP50" s="713" t="n"/>
    </row>
    <row r="51">
      <c r="C51" s="39" t="inlineStr">
        <is>
          <t>Ep : 改良体のヤング率　（180Fc kN/㎡）</t>
        </is>
      </c>
      <c r="G51" s="39" t="inlineStr">
        <is>
          <t>(kN/㎡）</t>
        </is>
      </c>
      <c r="K51" s="486" t="inlineStr">
        <is>
          <t>縁応力度の
チェック</t>
        </is>
      </c>
      <c r="L51" s="8" t="inlineStr">
        <is>
          <t>Wp</t>
        </is>
      </c>
      <c r="M51" s="45" t="inlineStr">
        <is>
          <t>[kN]</t>
        </is>
      </c>
      <c r="N51" s="590">
        <f>(N13+N14+N17)/N18</f>
        <v/>
      </c>
      <c r="O51" s="591">
        <f>(O13+O14+O17)/O18</f>
        <v/>
      </c>
      <c r="P51" s="591">
        <f>(P13+P14+P17)/P18</f>
        <v/>
      </c>
      <c r="Q51" s="591">
        <f>(Q13+Q14+Q17)/Q18</f>
        <v/>
      </c>
      <c r="R51" s="591" t="n"/>
      <c r="S51" s="591">
        <f>(S13+S14+S17)/S18</f>
        <v/>
      </c>
      <c r="T51" s="591">
        <f>(T13+T14+T17)/T18</f>
        <v/>
      </c>
      <c r="U51" s="591">
        <f>(U13+U14+U17)/U18</f>
        <v/>
      </c>
      <c r="V51" s="591">
        <f>(V13+V14+V17)/V18</f>
        <v/>
      </c>
      <c r="W51" s="591" t="n"/>
      <c r="X51" s="591">
        <f>(X13+X14+X17)/X18</f>
        <v/>
      </c>
      <c r="Y51" s="591">
        <f>(Y13+Y14+Y17)/Y18</f>
        <v/>
      </c>
      <c r="Z51" s="591">
        <f>(Z13+Z14+Z17)/Z18</f>
        <v/>
      </c>
      <c r="AA51" s="591">
        <f>(AA13+AA14+AA17)/AA18</f>
        <v/>
      </c>
      <c r="AB51" s="591" t="n"/>
      <c r="AC51" s="591">
        <f>(AC13+AC14+AC17)/AC18</f>
        <v/>
      </c>
      <c r="AD51" s="591">
        <f>(AD13+AD14+AD17)/AD18</f>
        <v/>
      </c>
      <c r="AE51" s="591">
        <f>(AE13+AE14+AE17)/AE18</f>
        <v/>
      </c>
      <c r="AF51" s="591">
        <f>(AF13+AF14+AF17)/AF18</f>
        <v/>
      </c>
      <c r="AG51" s="591" t="n"/>
      <c r="AH51" s="591">
        <f>(AH13+AH14+AH17)/AH18</f>
        <v/>
      </c>
      <c r="AI51" s="591">
        <f>(AI13+AI14+AI17)/AI18</f>
        <v/>
      </c>
      <c r="AJ51" s="591">
        <f>(AJ13+AJ14+AJ17)/AJ18</f>
        <v/>
      </c>
      <c r="AK51" s="592">
        <f>(AK13+AK14+AK17)/AK18</f>
        <v/>
      </c>
      <c r="AL51" s="591" t="n"/>
      <c r="AM51" s="591" t="n"/>
      <c r="AN51" s="591" t="n"/>
      <c r="AO51" s="591" t="n"/>
      <c r="AP51" s="728" t="n"/>
    </row>
    <row r="52" ht="18" customHeight="1" s="160">
      <c r="C52" s="39" t="inlineStr">
        <is>
          <t>Ip:改良体の断面２次モーメント</t>
        </is>
      </c>
      <c r="G52" s="39" t="inlineStr">
        <is>
          <t>(m3）</t>
        </is>
      </c>
      <c r="K52" s="487" t="n"/>
      <c r="L52" s="9" t="inlineStr">
        <is>
          <t>σmax</t>
        </is>
      </c>
      <c r="M52" s="46" t="inlineStr">
        <is>
          <t>[kN/m2]</t>
        </is>
      </c>
      <c r="N52" s="593">
        <f>(N51/N58)+N50/(2*N41/N29)</f>
        <v/>
      </c>
      <c r="O52" s="594">
        <f>(O51/O58)+O50/(2*O41/O29)</f>
        <v/>
      </c>
      <c r="P52" s="594">
        <f>(P51/P58)+P50/(2*P41/P29)</f>
        <v/>
      </c>
      <c r="Q52" s="594">
        <f>(Q51/Q58)+Q50/(2*Q41/Q29)</f>
        <v/>
      </c>
      <c r="R52" s="594" t="n"/>
      <c r="S52" s="594">
        <f>(S51/S58)+S50/(2*S41/S29)</f>
        <v/>
      </c>
      <c r="T52" s="594">
        <f>(T51/T58)+T50/(2*T41/T29)</f>
        <v/>
      </c>
      <c r="U52" s="594">
        <f>(U51/U58)+U50/(2*U41/U29)</f>
        <v/>
      </c>
      <c r="V52" s="594">
        <f>(V51/V58)+V50/(2*V41/V29)</f>
        <v/>
      </c>
      <c r="W52" s="594" t="n"/>
      <c r="X52" s="594">
        <f>(X51/X58)+X50/(2*X41/X29)</f>
        <v/>
      </c>
      <c r="Y52" s="594">
        <f>(Y51/Y58)+Y50/(2*Y41/Y29)</f>
        <v/>
      </c>
      <c r="Z52" s="594">
        <f>(Z51/Z58)+Z50/(2*Z41/Z29)</f>
        <v/>
      </c>
      <c r="AA52" s="594">
        <f>(AA51/AA58)+AA50/(2*AA41/AA29)</f>
        <v/>
      </c>
      <c r="AB52" s="594" t="n"/>
      <c r="AC52" s="594">
        <f>(AC51/AC58)+AC50/(2*AC41/AC29)</f>
        <v/>
      </c>
      <c r="AD52" s="594">
        <f>(AD51/AD58)+AD50/(2*AD41/AD29)</f>
        <v/>
      </c>
      <c r="AE52" s="594">
        <f>(AE51/AE58)+AE50/(2*AE41/AE29)</f>
        <v/>
      </c>
      <c r="AF52" s="594">
        <f>(AF51/AF58)+AF50/(2*AF41/AF29)</f>
        <v/>
      </c>
      <c r="AG52" s="594" t="n"/>
      <c r="AH52" s="594">
        <f>(AH51/AH58)+AH50/(2*AH41/AH29)</f>
        <v/>
      </c>
      <c r="AI52" s="594">
        <f>(AI51/AI58)+AI50/(2*AI41/AI29)</f>
        <v/>
      </c>
      <c r="AJ52" s="594">
        <f>(AJ51/AJ58)+AJ50/(2*AJ41/AJ29)</f>
        <v/>
      </c>
      <c r="AK52" s="595">
        <f>(AK51/AK58)+AK50/(2*AK41/AK29)</f>
        <v/>
      </c>
      <c r="AL52" s="594" t="n"/>
      <c r="AM52" s="594" t="n"/>
      <c r="AN52" s="594" t="n"/>
      <c r="AO52" s="594" t="n"/>
      <c r="AP52" s="730" t="n"/>
    </row>
    <row r="53">
      <c r="C53" s="39" t="inlineStr">
        <is>
          <t>RMmax:RMo:曲げモーメントに関する係数</t>
        </is>
      </c>
      <c r="K53" s="487" t="n"/>
      <c r="L53" s="9" t="inlineStr">
        <is>
          <t>fc</t>
        </is>
      </c>
      <c r="M53" s="46" t="inlineStr">
        <is>
          <t>[kN/m2]</t>
        </is>
      </c>
      <c r="N53" s="593">
        <f>2/3*N39</f>
        <v/>
      </c>
      <c r="O53" s="594">
        <f>2/3*O39</f>
        <v/>
      </c>
      <c r="P53" s="594">
        <f>2/3*P39</f>
        <v/>
      </c>
      <c r="Q53" s="594">
        <f>2/3*Q39</f>
        <v/>
      </c>
      <c r="R53" s="594" t="n"/>
      <c r="S53" s="594">
        <f>2/3*S39</f>
        <v/>
      </c>
      <c r="T53" s="594">
        <f>2/3*T39</f>
        <v/>
      </c>
      <c r="U53" s="594">
        <f>2/3*U39</f>
        <v/>
      </c>
      <c r="V53" s="594">
        <f>2/3*V39</f>
        <v/>
      </c>
      <c r="W53" s="594" t="n"/>
      <c r="X53" s="594">
        <f>2/3*X39</f>
        <v/>
      </c>
      <c r="Y53" s="594">
        <f>2/3*Y39</f>
        <v/>
      </c>
      <c r="Z53" s="594">
        <f>2/3*Z39</f>
        <v/>
      </c>
      <c r="AA53" s="594">
        <f>2/3*AA39</f>
        <v/>
      </c>
      <c r="AB53" s="594" t="n"/>
      <c r="AC53" s="594">
        <f>2/3*AC39</f>
        <v/>
      </c>
      <c r="AD53" s="594">
        <f>2/3*AD39</f>
        <v/>
      </c>
      <c r="AE53" s="594">
        <f>2/3*AE39</f>
        <v/>
      </c>
      <c r="AF53" s="594">
        <f>2/3*AF39</f>
        <v/>
      </c>
      <c r="AG53" s="594" t="n"/>
      <c r="AH53" s="594">
        <f>2/3*AH39</f>
        <v/>
      </c>
      <c r="AI53" s="594">
        <f>2/3*AI39</f>
        <v/>
      </c>
      <c r="AJ53" s="594">
        <f>2/3*AJ39</f>
        <v/>
      </c>
      <c r="AK53" s="595">
        <f>2/3*AK39</f>
        <v/>
      </c>
      <c r="AL53" s="594" t="n"/>
      <c r="AM53" s="594" t="n"/>
      <c r="AN53" s="594" t="n"/>
      <c r="AO53" s="594" t="n"/>
      <c r="AP53" s="730" t="n"/>
    </row>
    <row r="54">
      <c r="C54" s="39" t="inlineStr">
        <is>
          <t>αr:杭頭固定度</t>
        </is>
      </c>
      <c r="E54" s="28" t="n">
        <v>0</v>
      </c>
      <c r="F54" s="87" t="inlineStr">
        <is>
          <t>※杭頭曲げは生じないものとする。</t>
        </is>
      </c>
      <c r="K54" s="487" t="n"/>
      <c r="L54" s="9" t="inlineStr">
        <is>
          <t>fc&gt;σmax</t>
        </is>
      </c>
      <c r="M54" s="49" t="n"/>
      <c r="N54" s="596">
        <f>IF(N53&gt;N52,"OK","NG")</f>
        <v/>
      </c>
      <c r="O54" s="597">
        <f>IF(O53&gt;O52,"OK","NG")</f>
        <v/>
      </c>
      <c r="P54" s="597">
        <f>IF(P53&gt;P52,"OK","NG")</f>
        <v/>
      </c>
      <c r="Q54" s="597">
        <f>IF(Q53&gt;Q52,"OK","NG")</f>
        <v/>
      </c>
      <c r="R54" s="597" t="n"/>
      <c r="S54" s="597">
        <f>IF(S53&gt;S52,"OK","NG")</f>
        <v/>
      </c>
      <c r="T54" s="597">
        <f>IF(T53&gt;T52,"OK","NG")</f>
        <v/>
      </c>
      <c r="U54" s="597">
        <f>IF(U53&gt;U52,"OK","NG")</f>
        <v/>
      </c>
      <c r="V54" s="597">
        <f>IF(V53&gt;V52,"OK","NG")</f>
        <v/>
      </c>
      <c r="W54" s="597" t="n"/>
      <c r="X54" s="597">
        <f>IF(X53&gt;X52,"OK","NG")</f>
        <v/>
      </c>
      <c r="Y54" s="597">
        <f>IF(Y53&gt;Y52,"OK","NG")</f>
        <v/>
      </c>
      <c r="Z54" s="597">
        <f>IF(Z53&gt;Z52,"OK","NG")</f>
        <v/>
      </c>
      <c r="AA54" s="597">
        <f>IF(AA53&gt;AA52,"OK","NG")</f>
        <v/>
      </c>
      <c r="AB54" s="597" t="n"/>
      <c r="AC54" s="597">
        <f>IF(AC53&gt;AC52,"OK","NG")</f>
        <v/>
      </c>
      <c r="AD54" s="597">
        <f>IF(AD53&gt;AD52,"OK","NG")</f>
        <v/>
      </c>
      <c r="AE54" s="597">
        <f>IF(AE53&gt;AE52,"OK","NG")</f>
        <v/>
      </c>
      <c r="AF54" s="597">
        <f>IF(AF53&gt;AF52,"OK","NG")</f>
        <v/>
      </c>
      <c r="AG54" s="597" t="n"/>
      <c r="AH54" s="597">
        <f>IF(AH53&gt;AH52,"OK","NG")</f>
        <v/>
      </c>
      <c r="AI54" s="597">
        <f>IF(AI53&gt;AI52,"OK","NG")</f>
        <v/>
      </c>
      <c r="AJ54" s="597">
        <f>IF(AJ53&gt;AJ52,"OK","NG")</f>
        <v/>
      </c>
      <c r="AK54" s="598">
        <f>IF(AK53&gt;AK52,"OK","NG")</f>
        <v/>
      </c>
      <c r="AL54" s="597" t="n"/>
      <c r="AM54" s="597" t="n"/>
      <c r="AN54" s="597" t="n"/>
      <c r="AO54" s="597" t="n"/>
      <c r="AP54" s="732" t="n"/>
    </row>
    <row r="55">
      <c r="K55" s="487" t="n"/>
      <c r="L55" s="9" t="inlineStr">
        <is>
          <t>σmin</t>
        </is>
      </c>
      <c r="M55" s="46" t="inlineStr">
        <is>
          <t>[kN/m2]</t>
        </is>
      </c>
      <c r="N55" s="593">
        <f>(N51/N58)-N50/(2*N41/N29)</f>
        <v/>
      </c>
      <c r="O55" s="594">
        <f>(O51/O58)-O50/(2*O41/O29)</f>
        <v/>
      </c>
      <c r="P55" s="594">
        <f>(P51/P58)-P50/(2*P41/P29)</f>
        <v/>
      </c>
      <c r="Q55" s="594">
        <f>(Q51/Q58)-Q50/(2*Q41/Q29)</f>
        <v/>
      </c>
      <c r="R55" s="594" t="n"/>
      <c r="S55" s="594">
        <f>(S51/S58)-S50/(2*S41/S29)</f>
        <v/>
      </c>
      <c r="T55" s="594">
        <f>(T51/T58)-T50/(2*T41/T29)</f>
        <v/>
      </c>
      <c r="U55" s="594">
        <f>(U51/U58)-U50/(2*U41/U29)</f>
        <v/>
      </c>
      <c r="V55" s="594">
        <f>(V51/V58)-V50/(2*V41/V29)</f>
        <v/>
      </c>
      <c r="W55" s="594" t="n"/>
      <c r="X55" s="594">
        <f>(X51/X58)-X50/(2*X41/X29)</f>
        <v/>
      </c>
      <c r="Y55" s="594">
        <f>(Y51/Y58)-Y50/(2*Y41/Y29)</f>
        <v/>
      </c>
      <c r="Z55" s="594">
        <f>(Z51/Z58)-Z50/(2*Z41/Z29)</f>
        <v/>
      </c>
      <c r="AA55" s="594">
        <f>(AA51/AA58)-AA50/(2*AA41/AA29)</f>
        <v/>
      </c>
      <c r="AB55" s="594" t="n"/>
      <c r="AC55" s="594">
        <f>(AC51/AC58)-AC50/(2*AC41/AC29)</f>
        <v/>
      </c>
      <c r="AD55" s="594">
        <f>(AD51/AD58)-AD50/(2*AD41/AD29)</f>
        <v/>
      </c>
      <c r="AE55" s="594">
        <f>(AE51/AE58)-AE50/(2*AE41/AE29)</f>
        <v/>
      </c>
      <c r="AF55" s="594">
        <f>(AF51/AF58)-AF50/(2*AF41/AF29)</f>
        <v/>
      </c>
      <c r="AG55" s="594" t="n"/>
      <c r="AH55" s="594">
        <f>(AH51/AH58)-AH50/(2*AH41/AH29)</f>
        <v/>
      </c>
      <c r="AI55" s="594">
        <f>(AI51/AI58)-AI50/(2*AI41/AI29)</f>
        <v/>
      </c>
      <c r="AJ55" s="594">
        <f>(AJ51/AJ58)-AJ50/(2*AJ41/AJ29)</f>
        <v/>
      </c>
      <c r="AK55" s="595">
        <f>(AK51/AK58)-AK50/(2*AK41/AK29)</f>
        <v/>
      </c>
      <c r="AL55" s="594" t="n"/>
      <c r="AM55" s="594" t="n"/>
      <c r="AN55" s="594" t="n"/>
      <c r="AO55" s="594" t="n"/>
      <c r="AP55" s="730" t="n"/>
    </row>
    <row r="56" ht="15.75" customHeight="1" s="160">
      <c r="A56" s="39" t="inlineStr">
        <is>
          <t>(5) 曲げによる縁応力度の算定</t>
        </is>
      </c>
      <c r="K56" s="487" t="n"/>
      <c r="L56" s="9" t="inlineStr">
        <is>
          <t>ft</t>
        </is>
      </c>
      <c r="M56" s="46" t="inlineStr">
        <is>
          <t>[kN/m2]</t>
        </is>
      </c>
      <c r="N56" s="593">
        <f>-0.2*N53</f>
        <v/>
      </c>
      <c r="O56" s="594">
        <f>-0.2*O53</f>
        <v/>
      </c>
      <c r="P56" s="594">
        <f>-0.2*P53</f>
        <v/>
      </c>
      <c r="Q56" s="594">
        <f>-0.2*Q53</f>
        <v/>
      </c>
      <c r="R56" s="594" t="n"/>
      <c r="S56" s="594">
        <f>-0.2*S53</f>
        <v/>
      </c>
      <c r="T56" s="594">
        <f>-0.2*T53</f>
        <v/>
      </c>
      <c r="U56" s="594">
        <f>-0.2*U53</f>
        <v/>
      </c>
      <c r="V56" s="594">
        <f>-0.2*V53</f>
        <v/>
      </c>
      <c r="W56" s="594" t="n"/>
      <c r="X56" s="594">
        <f>-0.2*X53</f>
        <v/>
      </c>
      <c r="Y56" s="594">
        <f>-0.2*Y53</f>
        <v/>
      </c>
      <c r="Z56" s="594">
        <f>-0.2*Z53</f>
        <v/>
      </c>
      <c r="AA56" s="594">
        <f>-0.2*AA53</f>
        <v/>
      </c>
      <c r="AB56" s="594" t="n"/>
      <c r="AC56" s="594">
        <f>-0.2*AC53</f>
        <v/>
      </c>
      <c r="AD56" s="594">
        <f>-0.2*AD53</f>
        <v/>
      </c>
      <c r="AE56" s="594">
        <f>-0.2*AE53</f>
        <v/>
      </c>
      <c r="AF56" s="594">
        <f>-0.2*AF53</f>
        <v/>
      </c>
      <c r="AG56" s="594" t="n"/>
      <c r="AH56" s="594">
        <f>-0.2*AH53</f>
        <v/>
      </c>
      <c r="AI56" s="594">
        <f>-0.2*AI53</f>
        <v/>
      </c>
      <c r="AJ56" s="594">
        <f>-0.2*AJ53</f>
        <v/>
      </c>
      <c r="AK56" s="595">
        <f>-0.2*AK53</f>
        <v/>
      </c>
      <c r="AL56" s="594" t="n"/>
      <c r="AM56" s="594" t="n"/>
      <c r="AN56" s="594" t="n"/>
      <c r="AO56" s="594" t="n"/>
      <c r="AP56" s="730" t="n"/>
    </row>
    <row r="57">
      <c r="B57" s="39" t="inlineStr">
        <is>
          <t>σmax= （Wp/Ap） + Md/(2Ip/b)</t>
        </is>
      </c>
      <c r="F57" s="39" t="inlineStr">
        <is>
          <t>(kN/㎡）</t>
        </is>
      </c>
      <c r="K57" s="488" t="n"/>
      <c r="L57" s="10" t="inlineStr">
        <is>
          <t>ft&lt;σmin</t>
        </is>
      </c>
      <c r="M57" s="51" t="n"/>
      <c r="N57" s="599">
        <f>IF(N55&gt;N56,"OK","NG")</f>
        <v/>
      </c>
      <c r="O57" s="600">
        <f>IF(O55&gt;O56,"OK","NG")</f>
        <v/>
      </c>
      <c r="P57" s="600">
        <f>IF(P55&gt;P56,"OK","NG")</f>
        <v/>
      </c>
      <c r="Q57" s="600">
        <f>IF(Q55&gt;Q56,"OK","NG")</f>
        <v/>
      </c>
      <c r="R57" s="600" t="n"/>
      <c r="S57" s="600">
        <f>IF(S55&gt;S56,"OK","NG")</f>
        <v/>
      </c>
      <c r="T57" s="600">
        <f>IF(T55&gt;T56,"OK","NG")</f>
        <v/>
      </c>
      <c r="U57" s="600">
        <f>IF(U55&gt;U56,"OK","NG")</f>
        <v/>
      </c>
      <c r="V57" s="600">
        <f>IF(V55&gt;V56,"OK","NG")</f>
        <v/>
      </c>
      <c r="W57" s="600" t="n"/>
      <c r="X57" s="600">
        <f>IF(X55&gt;X56,"OK","NG")</f>
        <v/>
      </c>
      <c r="Y57" s="600">
        <f>IF(Y55&gt;Y56,"OK","NG")</f>
        <v/>
      </c>
      <c r="Z57" s="600">
        <f>IF(Z55&gt;Z56,"OK","NG")</f>
        <v/>
      </c>
      <c r="AA57" s="600">
        <f>IF(AA55&gt;AA56,"OK","NG")</f>
        <v/>
      </c>
      <c r="AB57" s="600" t="n"/>
      <c r="AC57" s="600">
        <f>IF(AC55&gt;AC56,"OK","NG")</f>
        <v/>
      </c>
      <c r="AD57" s="600">
        <f>IF(AD55&gt;AD56,"OK","NG")</f>
        <v/>
      </c>
      <c r="AE57" s="600">
        <f>IF(AE55&gt;AE56,"OK","NG")</f>
        <v/>
      </c>
      <c r="AF57" s="600">
        <f>IF(AF55&gt;AF56,"OK","NG")</f>
        <v/>
      </c>
      <c r="AG57" s="600" t="n"/>
      <c r="AH57" s="600">
        <f>IF(AH55&gt;AH56,"OK","NG")</f>
        <v/>
      </c>
      <c r="AI57" s="600">
        <f>IF(AI55&gt;AI56,"OK","NG")</f>
        <v/>
      </c>
      <c r="AJ57" s="600">
        <f>IF(AJ55&gt;AJ56,"OK","NG")</f>
        <v/>
      </c>
      <c r="AK57" s="601">
        <f>IF(AK55&gt;AK56,"OK","NG")</f>
        <v/>
      </c>
      <c r="AL57" s="600" t="n"/>
      <c r="AM57" s="600" t="n"/>
      <c r="AN57" s="600" t="n"/>
      <c r="AO57" s="600" t="n"/>
      <c r="AP57" s="734" t="n"/>
    </row>
    <row r="58">
      <c r="B58" s="39" t="inlineStr">
        <is>
          <t>σmin= （Wp/Ap） - Md/(2Ip/b)</t>
        </is>
      </c>
      <c r="F58" s="39" t="inlineStr">
        <is>
          <t>(kN/㎡）</t>
        </is>
      </c>
      <c r="K58" s="486" t="inlineStr">
        <is>
          <t>せん断
応力度の
チェック</t>
        </is>
      </c>
      <c r="L58" s="8" t="inlineStr">
        <is>
          <t>Ap</t>
        </is>
      </c>
      <c r="M58" s="45" t="inlineStr">
        <is>
          <t>[m2]</t>
        </is>
      </c>
      <c r="N58" s="602">
        <f>(N28/2)^2*PI()</f>
        <v/>
      </c>
      <c r="O58" s="603">
        <f>(O28/2)^2*PI()</f>
        <v/>
      </c>
      <c r="P58" s="603">
        <f>(P28/2)^2*PI()</f>
        <v/>
      </c>
      <c r="Q58" s="603">
        <f>(Q28/2)^2*PI()</f>
        <v/>
      </c>
      <c r="R58" s="603" t="n"/>
      <c r="S58" s="603">
        <f>(S28/2)^2*PI()</f>
        <v/>
      </c>
      <c r="T58" s="603">
        <f>(T28/2)^2*PI()</f>
        <v/>
      </c>
      <c r="U58" s="603">
        <f>(U28/2)^2*PI()</f>
        <v/>
      </c>
      <c r="V58" s="603">
        <f>(V28/2)^2*PI()</f>
        <v/>
      </c>
      <c r="W58" s="603" t="n"/>
      <c r="X58" s="603">
        <f>(X28/2)^2*PI()</f>
        <v/>
      </c>
      <c r="Y58" s="603">
        <f>(Y28/2)^2*PI()</f>
        <v/>
      </c>
      <c r="Z58" s="603">
        <f>(Z28/2)^2*PI()</f>
        <v/>
      </c>
      <c r="AA58" s="603">
        <f>(AA28/2)^2*PI()</f>
        <v/>
      </c>
      <c r="AB58" s="603" t="n"/>
      <c r="AC58" s="603">
        <f>(AC28/2)^2*PI()</f>
        <v/>
      </c>
      <c r="AD58" s="603">
        <f>(AD28/2)^2*PI()</f>
        <v/>
      </c>
      <c r="AE58" s="603">
        <f>(AE28/2)^2*PI()</f>
        <v/>
      </c>
      <c r="AF58" s="603">
        <f>(AF28/2)^2*PI()</f>
        <v/>
      </c>
      <c r="AG58" s="603" t="n"/>
      <c r="AH58" s="603">
        <f>(AH28/2)^2*PI()</f>
        <v/>
      </c>
      <c r="AI58" s="603">
        <f>(AI28/2)^2*PI()</f>
        <v/>
      </c>
      <c r="AJ58" s="603">
        <f>(AJ28/2)^2*PI()</f>
        <v/>
      </c>
      <c r="AK58" s="604">
        <f>(AK28/2)^2*PI()</f>
        <v/>
      </c>
      <c r="AL58" s="603" t="n"/>
      <c r="AM58" s="603" t="n"/>
      <c r="AN58" s="603" t="n"/>
      <c r="AO58" s="603" t="n"/>
      <c r="AP58" s="736" t="n"/>
    </row>
    <row r="59">
      <c r="C59" s="39" t="inlineStr">
        <is>
          <t>Wp:改良体にかかる地震時鉛直荷重</t>
        </is>
      </c>
      <c r="F59" s="39" t="inlineStr">
        <is>
          <t>(kN）</t>
        </is>
      </c>
      <c r="K59" s="487" t="n"/>
      <c r="L59" s="9" t="inlineStr">
        <is>
          <t>σn</t>
        </is>
      </c>
      <c r="M59" s="46" t="inlineStr">
        <is>
          <t>[kN/m2]</t>
        </is>
      </c>
      <c r="N59" s="593">
        <f>N22/N58</f>
        <v/>
      </c>
      <c r="O59" s="594">
        <f>O22/O58</f>
        <v/>
      </c>
      <c r="P59" s="594">
        <f>P22/P58</f>
        <v/>
      </c>
      <c r="Q59" s="594">
        <f>Q22/Q58</f>
        <v/>
      </c>
      <c r="R59" s="594" t="n"/>
      <c r="S59" s="594">
        <f>S22/S58</f>
        <v/>
      </c>
      <c r="T59" s="594">
        <f>T22/T58</f>
        <v/>
      </c>
      <c r="U59" s="594">
        <f>U22/U58</f>
        <v/>
      </c>
      <c r="V59" s="594">
        <f>V22/V58</f>
        <v/>
      </c>
      <c r="W59" s="594" t="n"/>
      <c r="X59" s="594">
        <f>X22/X58</f>
        <v/>
      </c>
      <c r="Y59" s="594">
        <f>Y22/Y58</f>
        <v/>
      </c>
      <c r="Z59" s="594">
        <f>Z22/Z58</f>
        <v/>
      </c>
      <c r="AA59" s="594">
        <f>AA22/AA58</f>
        <v/>
      </c>
      <c r="AB59" s="594" t="n"/>
      <c r="AC59" s="594">
        <f>AC22/AC58</f>
        <v/>
      </c>
      <c r="AD59" s="594">
        <f>AD22/AD58</f>
        <v/>
      </c>
      <c r="AE59" s="594">
        <f>AE22/AE58</f>
        <v/>
      </c>
      <c r="AF59" s="594">
        <f>AF22/AF58</f>
        <v/>
      </c>
      <c r="AG59" s="594" t="n"/>
      <c r="AH59" s="594">
        <f>AH22/AH58</f>
        <v/>
      </c>
      <c r="AI59" s="594">
        <f>AI22/AI58</f>
        <v/>
      </c>
      <c r="AJ59" s="594">
        <f>AJ22/AJ58</f>
        <v/>
      </c>
      <c r="AK59" s="595">
        <f>AK22/AK58</f>
        <v/>
      </c>
      <c r="AL59" s="594" t="n"/>
      <c r="AM59" s="594" t="n"/>
      <c r="AN59" s="594" t="n"/>
      <c r="AO59" s="594" t="n"/>
      <c r="AP59" s="730" t="n"/>
    </row>
    <row r="60">
      <c r="C60" s="39" t="inlineStr">
        <is>
          <t xml:space="preserve">    Wp=(NL+NE+Wf)/n</t>
        </is>
      </c>
      <c r="K60" s="487" t="n"/>
      <c r="L60" s="9" t="inlineStr">
        <is>
          <t>Fr</t>
        </is>
      </c>
      <c r="M60" s="46" t="inlineStr">
        <is>
          <t>[kN/m2]</t>
        </is>
      </c>
      <c r="N60" s="593">
        <f>MIN((0.3*N39+N59*TAN(30*PI()/180)),0.5*N39)</f>
        <v/>
      </c>
      <c r="O60" s="594">
        <f>MIN((0.3*O39+O59*TAN(30*PI()/180)),0.5*O39)</f>
        <v/>
      </c>
      <c r="P60" s="594">
        <f>MIN((0.3*P39+P59*TAN(30*PI()/180)),0.5*P39)</f>
        <v/>
      </c>
      <c r="Q60" s="594">
        <f>MIN((0.3*Q39+Q59*TAN(30*PI()/180)),0.5*Q39)</f>
        <v/>
      </c>
      <c r="R60" s="594" t="n"/>
      <c r="S60" s="594">
        <f>MIN((0.3*S39+S59*TAN(30*PI()/180)),0.5*S39)</f>
        <v/>
      </c>
      <c r="T60" s="594">
        <f>MIN((0.3*T39+T59*TAN(30*PI()/180)),0.5*T39)</f>
        <v/>
      </c>
      <c r="U60" s="594">
        <f>MIN((0.3*U39+U59*TAN(30*PI()/180)),0.5*U39)</f>
        <v/>
      </c>
      <c r="V60" s="594">
        <f>MIN((0.3*V39+V59*TAN(30*PI()/180)),0.5*V39)</f>
        <v/>
      </c>
      <c r="W60" s="594" t="n"/>
      <c r="X60" s="594">
        <f>MIN((0.3*X39+X59*TAN(30*PI()/180)),0.5*X39)</f>
        <v/>
      </c>
      <c r="Y60" s="594">
        <f>MIN((0.3*Y39+Y59*TAN(30*PI()/180)),0.5*Y39)</f>
        <v/>
      </c>
      <c r="Z60" s="594">
        <f>MIN((0.3*Z39+Z59*TAN(30*PI()/180)),0.5*Z39)</f>
        <v/>
      </c>
      <c r="AA60" s="594">
        <f>MIN((0.3*AA39+AA59*TAN(30*PI()/180)),0.5*AA39)</f>
        <v/>
      </c>
      <c r="AB60" s="594" t="n"/>
      <c r="AC60" s="594">
        <f>MIN((0.3*AC39+AC59*TAN(30*PI()/180)),0.5*AC39)</f>
        <v/>
      </c>
      <c r="AD60" s="594">
        <f>MIN((0.3*AD39+AD59*TAN(30*PI()/180)),0.5*AD39)</f>
        <v/>
      </c>
      <c r="AE60" s="594">
        <f>MIN((0.3*AE39+AE59*TAN(30*PI()/180)),0.5*AE39)</f>
        <v/>
      </c>
      <c r="AF60" s="594">
        <f>MIN((0.3*AF39+AF59*TAN(30*PI()/180)),0.5*AF39)</f>
        <v/>
      </c>
      <c r="AG60" s="594" t="n"/>
      <c r="AH60" s="594">
        <f>MIN((0.3*AH39+AH59*TAN(30*PI()/180)),0.5*AH39)</f>
        <v/>
      </c>
      <c r="AI60" s="594">
        <f>MIN((0.3*AI39+AI59*TAN(30*PI()/180)),0.5*AI39)</f>
        <v/>
      </c>
      <c r="AJ60" s="594">
        <f>MIN((0.3*AJ39+AJ59*TAN(30*PI()/180)),0.5*AJ39)</f>
        <v/>
      </c>
      <c r="AK60" s="595">
        <f>MIN((0.3*AK39+AK59*TAN(30*PI()/180)),0.5*AK39)</f>
        <v/>
      </c>
      <c r="AL60" s="594" t="n"/>
      <c r="AM60" s="594" t="n"/>
      <c r="AN60" s="594" t="n"/>
      <c r="AO60" s="594" t="n"/>
      <c r="AP60" s="730" t="n"/>
    </row>
    <row r="61">
      <c r="C61" s="39" t="inlineStr">
        <is>
          <t>n:改良体本数</t>
        </is>
      </c>
      <c r="K61" s="487" t="n"/>
      <c r="L61" s="9" t="inlineStr">
        <is>
          <t>fr</t>
        </is>
      </c>
      <c r="M61" s="46" t="inlineStr">
        <is>
          <t>[kN/m2]</t>
        </is>
      </c>
      <c r="N61" s="593">
        <f>2/3*N60</f>
        <v/>
      </c>
      <c r="O61" s="594">
        <f>2/3*O60</f>
        <v/>
      </c>
      <c r="P61" s="594">
        <f>2/3*P60</f>
        <v/>
      </c>
      <c r="Q61" s="594">
        <f>2/3*Q60</f>
        <v/>
      </c>
      <c r="R61" s="594" t="n"/>
      <c r="S61" s="594">
        <f>2/3*S60</f>
        <v/>
      </c>
      <c r="T61" s="594">
        <f>2/3*T60</f>
        <v/>
      </c>
      <c r="U61" s="594">
        <f>2/3*U60</f>
        <v/>
      </c>
      <c r="V61" s="594">
        <f>2/3*V60</f>
        <v/>
      </c>
      <c r="W61" s="594" t="n"/>
      <c r="X61" s="594">
        <f>2/3*X60</f>
        <v/>
      </c>
      <c r="Y61" s="594">
        <f>2/3*Y60</f>
        <v/>
      </c>
      <c r="Z61" s="594">
        <f>2/3*Z60</f>
        <v/>
      </c>
      <c r="AA61" s="594">
        <f>2/3*AA60</f>
        <v/>
      </c>
      <c r="AB61" s="594" t="n"/>
      <c r="AC61" s="594">
        <f>2/3*AC60</f>
        <v/>
      </c>
      <c r="AD61" s="594">
        <f>2/3*AD60</f>
        <v/>
      </c>
      <c r="AE61" s="594">
        <f>2/3*AE60</f>
        <v/>
      </c>
      <c r="AF61" s="594">
        <f>2/3*AF60</f>
        <v/>
      </c>
      <c r="AG61" s="594" t="n"/>
      <c r="AH61" s="594">
        <f>2/3*AH60</f>
        <v/>
      </c>
      <c r="AI61" s="594">
        <f>2/3*AI60</f>
        <v/>
      </c>
      <c r="AJ61" s="594">
        <f>2/3*AJ60</f>
        <v/>
      </c>
      <c r="AK61" s="595">
        <f>2/3*AK60</f>
        <v/>
      </c>
      <c r="AL61" s="594" t="n"/>
      <c r="AM61" s="594" t="n"/>
      <c r="AN61" s="594" t="n"/>
      <c r="AO61" s="594" t="n"/>
      <c r="AP61" s="730" t="n"/>
    </row>
    <row r="62">
      <c r="K62" s="487" t="n"/>
      <c r="L62" s="9" t="inlineStr">
        <is>
          <t>τmax</t>
        </is>
      </c>
      <c r="M62" s="46" t="inlineStr">
        <is>
          <t>[kN/m2]</t>
        </is>
      </c>
      <c r="N62" s="593">
        <f>4/3*(N22/N58)</f>
        <v/>
      </c>
      <c r="O62" s="594">
        <f>4/3*(O22/O58)</f>
        <v/>
      </c>
      <c r="P62" s="594">
        <f>4/3*(P22/P58)</f>
        <v/>
      </c>
      <c r="Q62" s="594">
        <f>4/3*(Q22/Q58)</f>
        <v/>
      </c>
      <c r="R62" s="594" t="n"/>
      <c r="S62" s="594">
        <f>4/3*(S22/S58)</f>
        <v/>
      </c>
      <c r="T62" s="594">
        <f>4/3*(T22/T58)</f>
        <v/>
      </c>
      <c r="U62" s="594">
        <f>4/3*(U22/U58)</f>
        <v/>
      </c>
      <c r="V62" s="594">
        <f>4/3*(V22/V58)</f>
        <v/>
      </c>
      <c r="W62" s="594" t="n"/>
      <c r="X62" s="594">
        <f>4/3*(X22/X58)</f>
        <v/>
      </c>
      <c r="Y62" s="594">
        <f>4/3*(Y22/Y58)</f>
        <v/>
      </c>
      <c r="Z62" s="594">
        <f>4/3*(Z22/Z58)</f>
        <v/>
      </c>
      <c r="AA62" s="594">
        <f>4/3*(AA22/AA58)</f>
        <v/>
      </c>
      <c r="AB62" s="594" t="n"/>
      <c r="AC62" s="594">
        <f>4/3*(AC22/AC58)</f>
        <v/>
      </c>
      <c r="AD62" s="594">
        <f>4/3*(AD22/AD58)</f>
        <v/>
      </c>
      <c r="AE62" s="594">
        <f>4/3*(AE22/AE58)</f>
        <v/>
      </c>
      <c r="AF62" s="594">
        <f>4/3*(AF22/AF58)</f>
        <v/>
      </c>
      <c r="AG62" s="594" t="n"/>
      <c r="AH62" s="594">
        <f>4/3*(AH22/AH58)</f>
        <v/>
      </c>
      <c r="AI62" s="594">
        <f>4/3*(AI22/AI58)</f>
        <v/>
      </c>
      <c r="AJ62" s="594">
        <f>4/3*(AJ22/AJ58)</f>
        <v/>
      </c>
      <c r="AK62" s="595">
        <f>4/3*(AK22/AK58)</f>
        <v/>
      </c>
      <c r="AL62" s="594" t="n"/>
      <c r="AM62" s="594" t="n"/>
      <c r="AN62" s="594" t="n"/>
      <c r="AO62" s="594" t="n"/>
      <c r="AP62" s="730" t="n"/>
    </row>
    <row r="63">
      <c r="A63" s="39" t="inlineStr">
        <is>
          <t>(6) 縁応力度のチェック</t>
        </is>
      </c>
      <c r="K63" s="488" t="n"/>
      <c r="L63" s="10" t="inlineStr">
        <is>
          <t>fr&gt;τmax</t>
        </is>
      </c>
      <c r="M63" s="51" t="n"/>
      <c r="N63" s="599">
        <f>IF(N61&gt;N62,"OK","NG")</f>
        <v/>
      </c>
      <c r="O63" s="600">
        <f>IF(O61&gt;O62,"OK","NG")</f>
        <v/>
      </c>
      <c r="P63" s="600">
        <f>IF(P61&gt;P62,"OK","NG")</f>
        <v/>
      </c>
      <c r="Q63" s="600">
        <f>IF(Q61&gt;Q62,"OK","NG")</f>
        <v/>
      </c>
      <c r="R63" s="600" t="n"/>
      <c r="S63" s="600">
        <f>IF(S61&gt;S62,"OK","NG")</f>
        <v/>
      </c>
      <c r="T63" s="600">
        <f>IF(T61&gt;T62,"OK","NG")</f>
        <v/>
      </c>
      <c r="U63" s="600">
        <f>IF(U61&gt;U62,"OK","NG")</f>
        <v/>
      </c>
      <c r="V63" s="600">
        <f>IF(V61&gt;V62,"OK","NG")</f>
        <v/>
      </c>
      <c r="W63" s="600" t="n"/>
      <c r="X63" s="600">
        <f>IF(X61&gt;X62,"OK","NG")</f>
        <v/>
      </c>
      <c r="Y63" s="600">
        <f>IF(Y61&gt;Y62,"OK","NG")</f>
        <v/>
      </c>
      <c r="Z63" s="600">
        <f>IF(Z61&gt;Z62,"OK","NG")</f>
        <v/>
      </c>
      <c r="AA63" s="600">
        <f>IF(AA61&gt;AA62,"OK","NG")</f>
        <v/>
      </c>
      <c r="AB63" s="600" t="n"/>
      <c r="AC63" s="600">
        <f>IF(AC61&gt;AC62,"OK","NG")</f>
        <v/>
      </c>
      <c r="AD63" s="600">
        <f>IF(AD61&gt;AD62,"OK","NG")</f>
        <v/>
      </c>
      <c r="AE63" s="600">
        <f>IF(AE61&gt;AE62,"OK","NG")</f>
        <v/>
      </c>
      <c r="AF63" s="600">
        <f>IF(AF61&gt;AF62,"OK","NG")</f>
        <v/>
      </c>
      <c r="AG63" s="600" t="n"/>
      <c r="AH63" s="600">
        <f>IF(AH61&gt;AH62,"OK","NG")</f>
        <v/>
      </c>
      <c r="AI63" s="600">
        <f>IF(AI61&gt;AI62,"OK","NG")</f>
        <v/>
      </c>
      <c r="AJ63" s="600">
        <f>IF(AJ61&gt;AJ62,"OK","NG")</f>
        <v/>
      </c>
      <c r="AK63" s="601">
        <f>IF(AK61&gt;AK62,"OK","NG")</f>
        <v/>
      </c>
      <c r="AL63" s="600" t="n"/>
      <c r="AM63" s="600" t="n"/>
      <c r="AN63" s="600" t="n"/>
      <c r="AO63" s="600" t="n"/>
      <c r="AP63" s="734" t="n"/>
    </row>
    <row r="64">
      <c r="B64" s="27" t="inlineStr">
        <is>
          <t>許容圧縮応力度fc=2/3・Fc</t>
        </is>
      </c>
      <c r="E64" s="39" t="inlineStr">
        <is>
          <t>&gt;σmax</t>
        </is>
      </c>
    </row>
    <row r="65">
      <c r="B65" s="27" t="inlineStr">
        <is>
          <t>許容引張応力度ft=-0.2・fc</t>
        </is>
      </c>
      <c r="E65" s="39" t="inlineStr">
        <is>
          <t>&lt;σmin</t>
        </is>
      </c>
    </row>
    <row r="67">
      <c r="A67" s="39" t="inlineStr">
        <is>
          <t>(7) せん断応力度のチェック</t>
        </is>
      </c>
    </row>
    <row r="68">
      <c r="B68" s="39" t="inlineStr">
        <is>
          <t>τmax=χ・τ=χ・(Qp/Ap)</t>
        </is>
      </c>
    </row>
    <row r="69">
      <c r="B69" s="27" t="inlineStr">
        <is>
          <t>設計せん断強さ Fr = min｛(0.3Fc+σn・tanφ), 0.5Fc｝</t>
        </is>
      </c>
    </row>
    <row r="70">
      <c r="B70" s="27" t="inlineStr">
        <is>
          <t>設計せん断応力度fr=2/3・Fr  &gt; τmax</t>
        </is>
      </c>
    </row>
    <row r="71">
      <c r="C71" s="39" t="inlineStr">
        <is>
          <t>χ:形状係数（円形1.33）</t>
        </is>
      </c>
      <c r="D71" s="11" t="n"/>
    </row>
    <row r="72">
      <c r="C72" s="39" t="inlineStr">
        <is>
          <t>σn:せん断に作用する垂直応力（Qp/Ap）</t>
        </is>
      </c>
      <c r="G72" s="39" t="inlineStr">
        <is>
          <t>(kN/㎡）</t>
        </is>
      </c>
    </row>
    <row r="73">
      <c r="C73" s="39" t="inlineStr">
        <is>
          <t>φ:改良体の内部摩擦角（30°）</t>
        </is>
      </c>
    </row>
    <row r="74">
      <c r="C74" s="39" t="inlineStr">
        <is>
          <t>Ap:一本当りの改良体の面積</t>
        </is>
      </c>
    </row>
  </sheetData>
  <mergeCells count="8">
    <mergeCell ref="K51:K57"/>
    <mergeCell ref="K58:K63"/>
    <mergeCell ref="K3:L3"/>
    <mergeCell ref="K4:L4"/>
    <mergeCell ref="K10:K22"/>
    <mergeCell ref="K23:K27"/>
    <mergeCell ref="K28:K38"/>
    <mergeCell ref="K39:K50"/>
  </mergeCells>
  <conditionalFormatting sqref="N54:AP54">
    <cfRule type="cellIs" priority="1" operator="equal" dxfId="1" stopIfTrue="1">
      <formula>"NG"</formula>
    </cfRule>
  </conditionalFormatting>
  <conditionalFormatting sqref="N57:AP57 N63:AP63">
    <cfRule type="cellIs" priority="2" operator="equal" dxfId="0" stopIfTrue="1">
      <formula>"NG"</formula>
    </cfRule>
  </conditionalFormatting>
  <pageMargins left="0.75" right="0.75" top="1" bottom="1" header="0.512" footer="0.512"/>
  <pageSetup orientation="portrait" paperSize="9" scale="67" fitToWidth="2" blackAndWhite="1"/>
  <colBreaks count="3" manualBreakCount="3">
    <brk id="10" min="0" max="67" man="1"/>
    <brk id="23" min="0" max="67" man="1"/>
    <brk id="33" min="0" max="67" man="1"/>
  </colBreak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大和ハウス工業株式会社</dc:creator>
  <dcterms:created xsi:type="dcterms:W3CDTF">2005-05-20T00:44:21Z</dcterms:created>
  <dcterms:modified xsi:type="dcterms:W3CDTF">2020-09-09T02:15:44Z</dcterms:modified>
  <cp:lastModifiedBy>Administrator</cp:lastModifiedBy>
  <cp:lastPrinted>2020-09-02T06:14:40Z</cp:lastPrinted>
</cp:coreProperties>
</file>