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465" windowWidth="25605" windowHeight="14880" tabRatio="500"/>
  </bookViews>
  <sheets>
    <sheet name="Sheet1" sheetId="18" r:id="rId1"/>
  </sheets>
  <definedNames>
    <definedName name="_xlnm._FilterDatabase" localSheetId="0">Sheet1!$C$1:$AA$30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1" i="18" l="1"/>
  <c r="AA30" i="18"/>
  <c r="AA29" i="18"/>
  <c r="AA28" i="18"/>
  <c r="AA27" i="18"/>
  <c r="AA25" i="18"/>
  <c r="AA24" i="18"/>
  <c r="AA23" i="18"/>
  <c r="AA22" i="18"/>
  <c r="AA21" i="18"/>
  <c r="AA20" i="18"/>
  <c r="AA19" i="18"/>
  <c r="AA18" i="18"/>
  <c r="AA17" i="18"/>
  <c r="AA16" i="18"/>
  <c r="AA15" i="18"/>
  <c r="L15" i="18"/>
  <c r="AA14" i="18"/>
  <c r="L14" i="18"/>
  <c r="AA13" i="18"/>
  <c r="AA12" i="18"/>
  <c r="AA11" i="18"/>
  <c r="AA10" i="18"/>
  <c r="AA9" i="18"/>
  <c r="AA8" i="18"/>
  <c r="AA7" i="18"/>
  <c r="AA4" i="18"/>
  <c r="AA2" i="18"/>
</calcChain>
</file>

<file path=xl/sharedStrings.xml><?xml version="1.0" encoding="utf-8"?>
<sst xmlns="http://schemas.openxmlformats.org/spreadsheetml/2006/main" count="290" uniqueCount="190">
  <si>
    <t>Community</t>
  </si>
  <si>
    <t>First-level Hospital</t>
  </si>
  <si>
    <t>Drainage of superficial abscess</t>
  </si>
  <si>
    <t>Appendectomy</t>
  </si>
  <si>
    <t>Malaria</t>
  </si>
  <si>
    <t>Health Center</t>
  </si>
  <si>
    <t>PMTCT of HIV (Option B+) and syphilis</t>
  </si>
  <si>
    <t>Combination therapy, including low-dose corticosteroids and generic disease-modifying antirheumatic drugs (including methotrexate), for individuals with moderate to severe rheumatoid arthritis</t>
  </si>
  <si>
    <t>HIV education and counseling for pregnant women, sex workers, people who inject drugs, men who have sex with men, and transgender individuals, and PLHIV and their partners</t>
  </si>
  <si>
    <t>Management of depression and anxiety disorders with psycological and generic antidepressant therapy</t>
  </si>
  <si>
    <t>Diabetes mellitus</t>
  </si>
  <si>
    <t>Epilepsy</t>
  </si>
  <si>
    <t>HIV/AIDS</t>
  </si>
  <si>
    <t>Maternal abortion, miscarriage, and ectopic pregnancy</t>
  </si>
  <si>
    <t>Neonatal sepsis and other neonatal infections</t>
  </si>
  <si>
    <t>Tetanus</t>
  </si>
  <si>
    <t>Medical management of acute heart failure</t>
  </si>
  <si>
    <t>Health Center*</t>
  </si>
  <si>
    <t>Early detection and treatment of neonatal pneumonia with oral antibiotics</t>
  </si>
  <si>
    <t>Tetanus toxoid immunization among schoolchildren and among women attending antenatal care</t>
  </si>
  <si>
    <t>Opportunistic screening for hypertension for all adults and initiation of treatment among individuals with severe hypertension and/or multiple risk factors</t>
  </si>
  <si>
    <t>Long term management of ischemic heart disease, stroke, and peripheral vascular disease with aspirin, beta blockers, ACEi, and statins (as indicated) to reduce risk of further events</t>
  </si>
  <si>
    <t>Screening and management of diabetes among at-risk adults, including glycemic control, management of blood pressure and lipids, and consistent foot care</t>
  </si>
  <si>
    <t>Adolescent-friendly health services including: provision of condoms to prevent STIs; provision of reversible contraception; treatment of injury in general and abuse in particular; and screening and treatment for STIs</t>
  </si>
  <si>
    <t>In all malaria-endemic countries, diagnosis with rapid test or microscopy (including speciation) followed by treatment with ACTs (or current first-line combination)</t>
  </si>
  <si>
    <t>In low malaria transmission settings, case investigation, reactive case detection, proactive case detection (including mass screening and treatment)</t>
  </si>
  <si>
    <t>In low malaria transmision settings, addition of single low-dose primaquine to first-line treatment</t>
  </si>
  <si>
    <t>Psychosocial support and counseling services for individuals with serious, complex, or life-limiting health problems and their caregivers</t>
  </si>
  <si>
    <t>Management of osteomyelitis, including surgical debridement for refractory cases</t>
  </si>
  <si>
    <t>Pneumococcus vaccination</t>
  </si>
  <si>
    <t xml:space="preserve">Surgical termination of pregnancy by manual vacuum aspiration and dilation and curettage </t>
  </si>
  <si>
    <t>Management of labor and delivery in low risk women by skilled attendants, including basic neonatal resuscitation following delivery</t>
  </si>
  <si>
    <t>Education on handwashing and safe disposal of children's stools</t>
  </si>
  <si>
    <t>Provision of iron and folic acid supplementation to pregnant women, and provision of food or caloric supplementation to pregnant women in food insecure households</t>
  </si>
  <si>
    <t>Provider-initiated testing and counseling for HIV, STIs, and hepatitis, for all in contact with health system in high-prevalence settings, including prenatal care with appropriate referral or linkage to care including immediate ART initiation for those testing positive for HIV</t>
  </si>
  <si>
    <t>Syndromic management of common sexual and reproductive tract infections (for example uretheral discharge, genital ulcer, and others) according to WHO guidelines</t>
  </si>
  <si>
    <t>Management of epilepsy, including acute stabilization and long-term management with generic anti-epileptics</t>
  </si>
  <si>
    <t>Psychological treatment for mood, anxiety, ADHD, and disruptive behavior disorders</t>
  </si>
  <si>
    <t>Management of eclampsia with magnesium sulfate, including initial stabilization at health centers</t>
  </si>
  <si>
    <t>Management of neonatal sepsis, pneumonia, and meningitis using injectable and oral antibiotics</t>
  </si>
  <si>
    <t>Management of labor and delivery in high risk women, including operative delivery (CEmNOC)</t>
  </si>
  <si>
    <t>HIV education and counseling</t>
  </si>
  <si>
    <t>Case detection strategies for malaria</t>
  </si>
  <si>
    <t>Treatment of neonatal pneumonia</t>
  </si>
  <si>
    <t>Opportunistic screening for hypertension</t>
  </si>
  <si>
    <t xml:space="preserve">Surgical termination of pregnancy </t>
  </si>
  <si>
    <t>Education on hygiene</t>
  </si>
  <si>
    <t>Diagnosis of and treatment of malaria</t>
  </si>
  <si>
    <t>Primaquine first-line malaria treatment</t>
  </si>
  <si>
    <t>Low-risk labor and delivery</t>
  </si>
  <si>
    <t>Iron and folic acid for pregnant women</t>
  </si>
  <si>
    <t>Tetanus toxoid immunization</t>
  </si>
  <si>
    <t>Psychological treatment</t>
  </si>
  <si>
    <t>Labor and delivery in high risk women</t>
  </si>
  <si>
    <t>Psycological and antidepressant therapy</t>
  </si>
  <si>
    <t>Psychosocial support and counseling</t>
  </si>
  <si>
    <t>Diabetes screening and care for at-risk adults</t>
  </si>
  <si>
    <t>Therapy for moderate to severe arthritis</t>
  </si>
  <si>
    <t>Testing and counseling for HIV, STIs, hepatitis</t>
  </si>
  <si>
    <t>Management of sexual and tract infections</t>
  </si>
  <si>
    <t>Care for neonatal sepsis, pneumonia, meningitis</t>
  </si>
  <si>
    <t>Adolescent-friendly services for STIs</t>
  </si>
  <si>
    <t>Epilepsy management</t>
  </si>
  <si>
    <t>Eclampsia management</t>
  </si>
  <si>
    <t>Osteomyelitis management</t>
  </si>
  <si>
    <t>IHD, stroke and PVD management</t>
  </si>
  <si>
    <t>HPP</t>
  </si>
  <si>
    <t>Urgency</t>
  </si>
  <si>
    <t>CVD</t>
  </si>
  <si>
    <t>Urgent</t>
  </si>
  <si>
    <t>Child Health</t>
  </si>
  <si>
    <t>C23</t>
  </si>
  <si>
    <t>Adolescent Health; HIV</t>
  </si>
  <si>
    <t>4; 6</t>
  </si>
  <si>
    <t>Non-urgent</t>
  </si>
  <si>
    <t>FLH31</t>
  </si>
  <si>
    <t>Surgery</t>
  </si>
  <si>
    <t>Continuing</t>
  </si>
  <si>
    <t>1; 18</t>
  </si>
  <si>
    <t>Mental Health</t>
  </si>
  <si>
    <t>Maternal and Newborn Health</t>
  </si>
  <si>
    <t>Maternal and Newborn Health; Surgery</t>
  </si>
  <si>
    <t>Reproductive Health; HIV</t>
  </si>
  <si>
    <t>5; 6</t>
  </si>
  <si>
    <t>HC6</t>
  </si>
  <si>
    <t>C39</t>
  </si>
  <si>
    <t>Adult Febrile Illness</t>
  </si>
  <si>
    <t>HIV</t>
  </si>
  <si>
    <t>HC40</t>
  </si>
  <si>
    <t>C35</t>
  </si>
  <si>
    <t>HC59</t>
  </si>
  <si>
    <t>FLH4</t>
  </si>
  <si>
    <t>C10</t>
  </si>
  <si>
    <t>Musculoskeletal</t>
  </si>
  <si>
    <t>HC51</t>
  </si>
  <si>
    <t>Palliative Care</t>
  </si>
  <si>
    <t>C6</t>
  </si>
  <si>
    <t>Maternal and Newborn Health; HIV</t>
  </si>
  <si>
    <t>1; 6</t>
  </si>
  <si>
    <t>HC43</t>
  </si>
  <si>
    <t>C27</t>
  </si>
  <si>
    <t>Reproductive Health; CVD</t>
  </si>
  <si>
    <t>5; 11</t>
  </si>
  <si>
    <t>FLH8</t>
  </si>
  <si>
    <t>4; 13</t>
  </si>
  <si>
    <t>Adolescent Health; Mental Health</t>
  </si>
  <si>
    <t>C3</t>
  </si>
  <si>
    <t>HC17</t>
  </si>
  <si>
    <t>FLH23</t>
  </si>
  <si>
    <t>FLH40</t>
  </si>
  <si>
    <t>HC45</t>
  </si>
  <si>
    <t>HC8</t>
  </si>
  <si>
    <t>C11</t>
  </si>
  <si>
    <t>C38</t>
  </si>
  <si>
    <t>HC14</t>
  </si>
  <si>
    <t>HC66</t>
  </si>
  <si>
    <t>HC50</t>
  </si>
  <si>
    <t>FLH10</t>
  </si>
  <si>
    <t>HC23</t>
  </si>
  <si>
    <t>C5</t>
  </si>
  <si>
    <t>Maternal and Newborn Health; School-age Health; Reproductive Health</t>
  </si>
  <si>
    <t>1; 3; 5</t>
  </si>
  <si>
    <t>FLH26</t>
  </si>
  <si>
    <t>HC1</t>
  </si>
  <si>
    <t>Spending</t>
  </si>
  <si>
    <t>Maternal obstructed labor and uterine rupture</t>
  </si>
  <si>
    <t>Pneumococcal meningitis</t>
  </si>
  <si>
    <t>Skin and subcutaneous diseases</t>
  </si>
  <si>
    <t>Maternal hypertensive disorders</t>
  </si>
  <si>
    <t>Diarrheal diseases</t>
  </si>
  <si>
    <t>Outcome measured</t>
  </si>
  <si>
    <t>Mortality</t>
  </si>
  <si>
    <t>-</t>
  </si>
  <si>
    <t>Safer sexual behaviour (such as condom use for sexual intercourse)</t>
  </si>
  <si>
    <t>OR 1.75</t>
  </si>
  <si>
    <t>Infeciousness, day 3-4</t>
  </si>
  <si>
    <t>In hospital mortality</t>
  </si>
  <si>
    <t>Number of tender joints</t>
  </si>
  <si>
    <t>Preterm birth among pregnants with RTIs</t>
  </si>
  <si>
    <t xml:space="preserve"> The levels of glycated haemoglobin (HbA1c)</t>
  </si>
  <si>
    <t>1 Year mortality after acute myocardial infarction (AMI)</t>
  </si>
  <si>
    <t>Propotion of hypertention cases identified during opportunistic screening</t>
  </si>
  <si>
    <t>Response rate of depression</t>
  </si>
  <si>
    <t>recurrence of febrile seizures</t>
  </si>
  <si>
    <t>Fatigue post intervention</t>
  </si>
  <si>
    <t>Incidence</t>
  </si>
  <si>
    <t>Prevalence</t>
  </si>
  <si>
    <t>Coverage</t>
  </si>
  <si>
    <t>Rheumatoid arthritis</t>
  </si>
  <si>
    <t>Other musculoskeletal disorders</t>
  </si>
  <si>
    <t>Appendicitis</t>
  </si>
  <si>
    <t>Other cardiovascular and circulatory diseases</t>
  </si>
  <si>
    <t>Anxiety disorders</t>
  </si>
  <si>
    <t>Attention-deficit/hyperactivity disorder</t>
  </si>
  <si>
    <t>Chronic kidney disease due to hypertension</t>
  </si>
  <si>
    <t>Conduct disorder</t>
  </si>
  <si>
    <t>Depressive disorders</t>
  </si>
  <si>
    <t>Hypertensive heart disease</t>
  </si>
  <si>
    <t>Ischemic heart disease</t>
  </si>
  <si>
    <t>Ischemic stroke</t>
  </si>
  <si>
    <t>Other nutritional deficiencies</t>
  </si>
  <si>
    <t>Self-harm and interpersonal violence</t>
  </si>
  <si>
    <t>Sexually transmitted diseases excluding HIV</t>
  </si>
  <si>
    <t>Syphilis</t>
  </si>
  <si>
    <t>Acute hepatitis</t>
  </si>
  <si>
    <t>Urinary tract infections</t>
  </si>
  <si>
    <t>Stroke</t>
  </si>
  <si>
    <t>BoD (2)</t>
  </si>
  <si>
    <t>BoD (1)</t>
  </si>
  <si>
    <t>Fraction (1)</t>
  </si>
  <si>
    <t>Fraction (2)</t>
  </si>
  <si>
    <t>BoD (3)</t>
  </si>
  <si>
    <t>Fraction (3)</t>
  </si>
  <si>
    <t>ICER</t>
  </si>
  <si>
    <t>Unit cost</t>
  </si>
  <si>
    <t>FRP</t>
  </si>
  <si>
    <t>Equity</t>
  </si>
  <si>
    <t>Platform</t>
  </si>
  <si>
    <t>Short name</t>
  </si>
  <si>
    <t>Full name</t>
  </si>
  <si>
    <t>Package number</t>
  </si>
  <si>
    <t>Relative risk (RR)</t>
  </si>
  <si>
    <t>RR (lower)</t>
  </si>
  <si>
    <t>RR (upper)</t>
  </si>
  <si>
    <t>DCP3 packages</t>
  </si>
  <si>
    <t>No.</t>
  </si>
  <si>
    <t>DCP number</t>
  </si>
  <si>
    <t>Implemented?</t>
  </si>
  <si>
    <t>Active</t>
  </si>
  <si>
    <t>Iron-deficiency anemia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</si>
</sst>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right" wrapText="1"/>
    </xf>
    <xf numFmtId="164" fontId="7" fillId="0" borderId="0" xfId="445" applyNumberFormat="1" applyFont="1" applyFill="1" applyAlignment="1">
      <alignment wrapText="1"/>
    </xf>
    <xf numFmtId="164" fontId="0" fillId="0" borderId="0" xfId="445" applyNumberFormat="1" applyFont="1" applyFill="1" applyAlignment="1">
      <alignment wrapText="1"/>
    </xf>
    <xf numFmtId="164" fontId="0" fillId="0" borderId="0" xfId="445" applyNumberFormat="1" applyFont="1" applyFill="1" applyAlignment="1">
      <alignment horizontal="right" wrapText="1"/>
    </xf>
    <xf numFmtId="0" fontId="0" fillId="0" borderId="0" xfId="0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43" fontId="0" fillId="0" borderId="0" xfId="445" applyFont="1" applyFill="1" applyAlignment="1">
      <alignment wrapText="1"/>
    </xf>
    <xf numFmtId="0" fontId="6" fillId="0" borderId="0" xfId="0" applyFont="1" applyFill="1" applyAlignment="1">
      <alignment wrapText="1"/>
    </xf>
    <xf numFmtId="0" fontId="0" fillId="0" borderId="0" xfId="0" applyFont="1" applyFill="1" applyAlignment="1">
      <alignment vertical="center" wrapText="1"/>
    </xf>
    <xf numFmtId="164" fontId="9" fillId="0" borderId="0" xfId="445" applyNumberFormat="1" applyFont="1" applyFill="1" applyAlignment="1">
      <alignment horizontal="right" wrapText="1"/>
    </xf>
    <xf numFmtId="9" fontId="5" fillId="0" borderId="0" xfId="462" applyFont="1" applyFill="1" applyBorder="1" applyAlignment="1">
      <alignment vertical="center" wrapText="1"/>
    </xf>
    <xf numFmtId="164" fontId="8" fillId="0" borderId="0" xfId="445" quotePrefix="1" applyNumberFormat="1" applyFont="1" applyFill="1" applyAlignment="1">
      <alignment wrapText="1"/>
    </xf>
    <xf numFmtId="9" fontId="0" fillId="0" borderId="0" xfId="462" applyFont="1" applyFill="1" applyAlignment="1">
      <alignment wrapText="1"/>
    </xf>
    <xf numFmtId="0" fontId="9" fillId="0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0" fontId="10" fillId="2" borderId="1" xfId="0" applyFont="1" applyFill="1" applyBorder="1" applyAlignment="1">
      <alignment wrapText="1"/>
    </xf>
    <xf numFmtId="164" fontId="10" fillId="2" borderId="1" xfId="445" applyNumberFormat="1" applyFont="1" applyFill="1" applyBorder="1" applyAlignment="1">
      <alignment wrapText="1"/>
    </xf>
    <xf numFmtId="43" fontId="10" fillId="2" borderId="1" xfId="445" applyFont="1" applyFill="1" applyBorder="1" applyAlignment="1">
      <alignment wrapText="1"/>
    </xf>
    <xf numFmtId="0" fontId="10" fillId="2" borderId="1" xfId="0" applyFont="1" applyFill="1" applyBorder="1" applyAlignment="1">
      <alignment horizontal="left" wrapText="1"/>
    </xf>
  </cellXfs>
  <cellStyles count="471">
    <cellStyle name="Comma" xfId="4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Normal" xfId="0" builtinId="0"/>
    <cellStyle name="Percent" xfId="462" builtinId="5"/>
  </cellStyles>
  <dxfs count="31"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9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rgb="FFF5F1E3"/>
        </patternFill>
      </fill>
    </dxf>
    <dxf>
      <font>
        <u val="none"/>
        <color theme="3"/>
      </font>
      <fill>
        <patternFill>
          <bgColor theme="0" tint="-4.9989318521683403E-2"/>
        </patternFill>
      </fill>
    </dxf>
  </dxfs>
  <tableStyles count="1" defaultTableStyle="TableStyleMedium9" defaultPivotStyle="PivotStyleMedium7">
    <tableStyle name="Table Style 1" pivot="0" count="2">
      <tableStyleElement type="headerRow" dxfId="30"/>
      <tableStyleElement type="firstRowStripe" dxfId="29"/>
    </tableStyle>
  </tableStyles>
  <colors>
    <mruColors>
      <color rgb="FFF5F1E3"/>
      <color rgb="FFFFEFD9"/>
      <color rgb="FFCC0000"/>
      <color rgb="FFFFE1C4"/>
      <color rgb="FFFFE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A31" totalsRowShown="0" headerRowDxfId="28" dataDxfId="0">
  <autoFilter ref="A1:AA31"/>
  <tableColumns count="27">
    <tableColumn id="1" name="No." dataDxfId="27"/>
    <tableColumn id="27" name="Active" dataDxfId="26"/>
    <tableColumn id="2" name="Full name" dataDxfId="25"/>
    <tableColumn id="3" name="Short name" dataDxfId="24"/>
    <tableColumn id="4" name="Platform" dataDxfId="23"/>
    <tableColumn id="5" name="BoD (1)" dataDxfId="22"/>
    <tableColumn id="6" name="Fraction (1)" dataDxfId="21"/>
    <tableColumn id="7" name="BoD (2)" dataDxfId="20"/>
    <tableColumn id="8" name="Fraction (2)" dataDxfId="19"/>
    <tableColumn id="9" name="BoD (3)" dataDxfId="18"/>
    <tableColumn id="10" name="Fraction (3)" dataDxfId="17"/>
    <tableColumn id="11" name="ICER" dataDxfId="16" dataCellStyle="Comma"/>
    <tableColumn id="12" name="Unit cost" dataDxfId="15" dataCellStyle="Comma"/>
    <tableColumn id="13" name="Spending" dataDxfId="14" dataCellStyle="Comma"/>
    <tableColumn id="14" name="FRP" dataDxfId="13"/>
    <tableColumn id="15" name="Equity" dataDxfId="12"/>
    <tableColumn id="16" name="HPP" dataDxfId="11"/>
    <tableColumn id="17" name="DCP3 packages" dataDxfId="10"/>
    <tableColumn id="18" name="Package number" dataDxfId="9"/>
    <tableColumn id="19" name="DCP number" dataDxfId="8"/>
    <tableColumn id="20" name="Urgency" dataDxfId="7"/>
    <tableColumn id="21" name="Implemented?" dataDxfId="6"/>
    <tableColumn id="22" name="Outcome measured" dataDxfId="5"/>
    <tableColumn id="23" name="Relative risk (RR)" dataDxfId="4"/>
    <tableColumn id="24" name="RR (lower)" dataDxfId="3"/>
    <tableColumn id="25" name="RR (upper)" dataDxfId="2"/>
    <tableColumn id="26" name="Coverage" dataDxfId="1" dataCellStyle="Percen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abSelected="1" zoomScaleNormal="100" workbookViewId="0">
      <pane ySplit="1" topLeftCell="A14" activePane="bottomLeft" state="frozen"/>
      <selection pane="bottomLeft" activeCell="F23" sqref="F23"/>
    </sheetView>
  </sheetViews>
  <sheetFormatPr defaultColWidth="8.875" defaultRowHeight="15" x14ac:dyDescent="0.25"/>
  <cols>
    <col min="1" max="1" width="5.625" style="2" customWidth="1"/>
    <col min="2" max="2" width="8.625" style="2" customWidth="1"/>
    <col min="3" max="3" width="76.75" style="2" customWidth="1"/>
    <col min="4" max="4" width="32.5" style="2" customWidth="1"/>
    <col min="5" max="5" width="19.5" style="9" customWidth="1"/>
    <col min="6" max="6" width="29" style="9" customWidth="1"/>
    <col min="7" max="7" width="13.625" style="9" customWidth="1"/>
    <col min="8" max="8" width="25.625" style="9" customWidth="1"/>
    <col min="9" max="9" width="12.5" style="9" customWidth="1"/>
    <col min="10" max="10" width="24.375" style="9" customWidth="1"/>
    <col min="11" max="11" width="13.5" style="7" customWidth="1"/>
    <col min="12" max="12" width="8.625" style="11" customWidth="1"/>
    <col min="13" max="13" width="11.5" style="7" customWidth="1"/>
    <col min="14" max="14" width="12.5" style="2" customWidth="1"/>
    <col min="15" max="15" width="7.125" style="2" customWidth="1"/>
    <col min="16" max="16" width="9.625" style="2" customWidth="1"/>
    <col min="17" max="17" width="7.625" style="2" customWidth="1"/>
    <col min="18" max="18" width="31.375" style="3" customWidth="1"/>
    <col min="19" max="19" width="20.25" style="2" customWidth="1"/>
    <col min="20" max="21" width="14.875" style="2" customWidth="1"/>
    <col min="22" max="22" width="17.25" style="9" customWidth="1"/>
    <col min="23" max="23" width="37.125" style="2" customWidth="1"/>
    <col min="24" max="24" width="18.5" style="2" customWidth="1"/>
    <col min="25" max="25" width="14.75" style="2" customWidth="1"/>
    <col min="26" max="26" width="11.875" style="17" bestFit="1" customWidth="1"/>
    <col min="27" max="27" width="11.875" style="17" customWidth="1"/>
    <col min="28" max="16384" width="8.875" style="2"/>
  </cols>
  <sheetData>
    <row r="1" spans="1:28" ht="32.1" customHeight="1" thickBot="1" x14ac:dyDescent="0.3">
      <c r="A1" s="19" t="s">
        <v>185</v>
      </c>
      <c r="B1" s="19" t="s">
        <v>188</v>
      </c>
      <c r="C1" s="20" t="s">
        <v>179</v>
      </c>
      <c r="D1" s="20" t="s">
        <v>178</v>
      </c>
      <c r="E1" s="20" t="s">
        <v>177</v>
      </c>
      <c r="F1" s="20" t="s">
        <v>168</v>
      </c>
      <c r="G1" s="20" t="s">
        <v>169</v>
      </c>
      <c r="H1" s="20" t="s">
        <v>167</v>
      </c>
      <c r="I1" s="20" t="s">
        <v>170</v>
      </c>
      <c r="J1" s="20" t="s">
        <v>171</v>
      </c>
      <c r="K1" s="20" t="s">
        <v>172</v>
      </c>
      <c r="L1" s="21" t="s">
        <v>173</v>
      </c>
      <c r="M1" s="22" t="s">
        <v>174</v>
      </c>
      <c r="N1" s="20" t="s">
        <v>124</v>
      </c>
      <c r="O1" s="20" t="s">
        <v>175</v>
      </c>
      <c r="P1" s="20" t="s">
        <v>176</v>
      </c>
      <c r="Q1" s="20" t="s">
        <v>66</v>
      </c>
      <c r="R1" s="20" t="s">
        <v>184</v>
      </c>
      <c r="S1" s="23" t="s">
        <v>180</v>
      </c>
      <c r="T1" s="20" t="s">
        <v>186</v>
      </c>
      <c r="U1" s="20" t="s">
        <v>67</v>
      </c>
      <c r="V1" s="20" t="s">
        <v>187</v>
      </c>
      <c r="W1" s="20" t="s">
        <v>130</v>
      </c>
      <c r="X1" s="20" t="s">
        <v>181</v>
      </c>
      <c r="Y1" s="20" t="s">
        <v>182</v>
      </c>
      <c r="Z1" s="20" t="s">
        <v>183</v>
      </c>
      <c r="AA1" s="20" t="s">
        <v>147</v>
      </c>
      <c r="AB1" s="15"/>
    </row>
    <row r="2" spans="1:28" ht="30" x14ac:dyDescent="0.25">
      <c r="A2" s="2">
        <v>1</v>
      </c>
      <c r="B2" s="2">
        <v>1</v>
      </c>
      <c r="C2" s="9" t="s">
        <v>38</v>
      </c>
      <c r="D2" s="9" t="s">
        <v>63</v>
      </c>
      <c r="E2" s="2" t="s">
        <v>1</v>
      </c>
      <c r="F2" s="9" t="s">
        <v>128</v>
      </c>
      <c r="G2" s="9">
        <v>0.7</v>
      </c>
      <c r="K2" s="9"/>
      <c r="L2" s="8">
        <v>7</v>
      </c>
      <c r="M2" s="11">
        <v>0.78435308805910964</v>
      </c>
      <c r="N2" s="7">
        <v>2249.183019582937</v>
      </c>
      <c r="O2" s="2">
        <v>5</v>
      </c>
      <c r="P2" s="2">
        <v>3</v>
      </c>
      <c r="Q2" s="2">
        <v>1</v>
      </c>
      <c r="R2" s="4" t="s">
        <v>80</v>
      </c>
      <c r="S2" s="5">
        <v>1</v>
      </c>
      <c r="T2" s="9" t="s">
        <v>91</v>
      </c>
      <c r="U2" s="4" t="s">
        <v>69</v>
      </c>
      <c r="V2" s="2">
        <v>1</v>
      </c>
      <c r="W2" s="9" t="s">
        <v>145</v>
      </c>
      <c r="X2" s="2">
        <v>0.41</v>
      </c>
      <c r="Y2" s="2">
        <v>0.28999999999999998</v>
      </c>
      <c r="Z2" s="2">
        <v>0.57999999999999996</v>
      </c>
      <c r="AA2" s="17">
        <f>0.210614324578582*(0.88)</f>
        <v>0.18534060562915217</v>
      </c>
      <c r="AB2" s="17"/>
    </row>
    <row r="3" spans="1:28" s="18" customFormat="1" ht="30" x14ac:dyDescent="0.25">
      <c r="A3" s="18">
        <v>2</v>
      </c>
      <c r="B3" s="18">
        <v>1</v>
      </c>
      <c r="C3" s="13" t="s">
        <v>6</v>
      </c>
      <c r="D3" s="13" t="s">
        <v>6</v>
      </c>
      <c r="E3" s="4" t="s">
        <v>5</v>
      </c>
      <c r="F3" s="13" t="s">
        <v>12</v>
      </c>
      <c r="G3" s="13">
        <v>0.05</v>
      </c>
      <c r="H3" s="13" t="s">
        <v>163</v>
      </c>
      <c r="I3" s="13">
        <v>0.5</v>
      </c>
      <c r="J3" s="13"/>
      <c r="K3" s="13"/>
      <c r="L3" s="14">
        <v>250</v>
      </c>
      <c r="M3" s="11">
        <v>254.60902660160465</v>
      </c>
      <c r="N3" s="7">
        <v>3533205.6138780504</v>
      </c>
      <c r="O3" s="4">
        <v>5</v>
      </c>
      <c r="P3" s="4">
        <v>1</v>
      </c>
      <c r="Q3" s="4">
        <v>1</v>
      </c>
      <c r="R3" s="4" t="s">
        <v>97</v>
      </c>
      <c r="S3" s="5" t="s">
        <v>98</v>
      </c>
      <c r="T3" s="13" t="s">
        <v>111</v>
      </c>
      <c r="U3" s="4" t="s">
        <v>77</v>
      </c>
      <c r="V3" s="4">
        <v>1</v>
      </c>
      <c r="W3" s="13"/>
      <c r="X3" s="4"/>
      <c r="Y3" s="4"/>
      <c r="Z3" s="4"/>
      <c r="AA3" s="17">
        <v>0.4</v>
      </c>
      <c r="AB3" s="17"/>
    </row>
    <row r="4" spans="1:28" x14ac:dyDescent="0.25">
      <c r="A4" s="2">
        <v>3</v>
      </c>
      <c r="B4" s="2">
        <v>1</v>
      </c>
      <c r="C4" s="2" t="s">
        <v>3</v>
      </c>
      <c r="D4" s="2" t="s">
        <v>3</v>
      </c>
      <c r="E4" s="2" t="s">
        <v>1</v>
      </c>
      <c r="F4" s="9" t="s">
        <v>150</v>
      </c>
      <c r="G4" s="2">
        <v>0.3</v>
      </c>
      <c r="H4" s="2"/>
      <c r="I4" s="2"/>
      <c r="J4" s="2"/>
      <c r="K4" s="2"/>
      <c r="L4" s="2">
        <v>11</v>
      </c>
      <c r="M4" s="11">
        <v>1.2581054540850005</v>
      </c>
      <c r="N4" s="7">
        <v>547.48769225846445</v>
      </c>
      <c r="O4" s="2">
        <v>6</v>
      </c>
      <c r="P4" s="2">
        <v>1</v>
      </c>
      <c r="Q4" s="2">
        <v>1</v>
      </c>
      <c r="R4" s="4" t="s">
        <v>76</v>
      </c>
      <c r="S4" s="5">
        <v>18</v>
      </c>
      <c r="T4" s="2" t="s">
        <v>75</v>
      </c>
      <c r="U4" s="4" t="s">
        <v>69</v>
      </c>
      <c r="V4" s="4">
        <v>1</v>
      </c>
      <c r="W4" s="2" t="s">
        <v>131</v>
      </c>
      <c r="X4" s="2">
        <v>0.31200000000000006</v>
      </c>
      <c r="Y4" s="2" t="s">
        <v>132</v>
      </c>
      <c r="Z4" s="2" t="s">
        <v>132</v>
      </c>
      <c r="AA4" s="17">
        <f>0.1*(0.88)</f>
        <v>8.8000000000000009E-2</v>
      </c>
      <c r="AB4" s="17"/>
    </row>
    <row r="5" spans="1:28" ht="30" x14ac:dyDescent="0.25">
      <c r="A5" s="18">
        <v>4</v>
      </c>
      <c r="B5" s="18">
        <v>1</v>
      </c>
      <c r="C5" s="9" t="s">
        <v>26</v>
      </c>
      <c r="D5" s="9" t="s">
        <v>48</v>
      </c>
      <c r="E5" s="2" t="s">
        <v>0</v>
      </c>
      <c r="F5" s="9" t="s">
        <v>4</v>
      </c>
      <c r="G5" s="9">
        <v>0.8</v>
      </c>
      <c r="K5" s="9"/>
      <c r="L5" s="8">
        <v>13</v>
      </c>
      <c r="M5" s="11">
        <v>2.0230000000000001E-2</v>
      </c>
      <c r="N5" s="7">
        <v>193.21521892743283</v>
      </c>
      <c r="O5" s="2">
        <v>2</v>
      </c>
      <c r="P5" s="2">
        <v>1</v>
      </c>
      <c r="R5" s="2" t="s">
        <v>86</v>
      </c>
      <c r="S5" s="3">
        <v>8</v>
      </c>
      <c r="T5" s="9" t="s">
        <v>113</v>
      </c>
      <c r="U5" s="2" t="s">
        <v>74</v>
      </c>
      <c r="V5" s="2">
        <v>1</v>
      </c>
      <c r="W5" s="9" t="s">
        <v>135</v>
      </c>
      <c r="X5" s="2">
        <v>0.12</v>
      </c>
      <c r="Y5" s="2">
        <v>0.02</v>
      </c>
      <c r="Z5" s="2">
        <v>0.88</v>
      </c>
      <c r="AA5" s="17">
        <v>0.4</v>
      </c>
      <c r="AB5" s="17"/>
    </row>
    <row r="6" spans="1:28" ht="30" x14ac:dyDescent="0.25">
      <c r="A6" s="2">
        <v>5</v>
      </c>
      <c r="B6" s="2">
        <v>1</v>
      </c>
      <c r="C6" s="9" t="s">
        <v>25</v>
      </c>
      <c r="D6" s="9" t="s">
        <v>42</v>
      </c>
      <c r="E6" s="2" t="s">
        <v>0</v>
      </c>
      <c r="F6" s="9" t="s">
        <v>4</v>
      </c>
      <c r="G6" s="9">
        <v>0.8</v>
      </c>
      <c r="K6" s="9"/>
      <c r="L6" s="8">
        <v>13</v>
      </c>
      <c r="M6" s="11">
        <v>1.7790273640275014</v>
      </c>
      <c r="N6" s="7">
        <v>16991.35747001816</v>
      </c>
      <c r="O6" s="2">
        <v>1</v>
      </c>
      <c r="P6" s="2">
        <v>1</v>
      </c>
      <c r="R6" s="2" t="s">
        <v>86</v>
      </c>
      <c r="S6" s="3">
        <v>8</v>
      </c>
      <c r="T6" s="9" t="s">
        <v>85</v>
      </c>
      <c r="U6" s="2" t="s">
        <v>74</v>
      </c>
      <c r="V6" s="2">
        <v>1</v>
      </c>
      <c r="W6" s="9"/>
      <c r="Z6" s="2"/>
      <c r="AA6" s="17">
        <v>0.4</v>
      </c>
      <c r="AB6" s="17"/>
    </row>
    <row r="7" spans="1:28" ht="30" x14ac:dyDescent="0.25">
      <c r="A7" s="18">
        <v>6</v>
      </c>
      <c r="B7" s="18">
        <v>1</v>
      </c>
      <c r="C7" s="2" t="s">
        <v>16</v>
      </c>
      <c r="D7" s="2" t="s">
        <v>16</v>
      </c>
      <c r="E7" s="2" t="s">
        <v>1</v>
      </c>
      <c r="F7" s="9" t="s">
        <v>151</v>
      </c>
      <c r="G7" s="2">
        <v>0.2</v>
      </c>
      <c r="H7" s="2"/>
      <c r="I7" s="2"/>
      <c r="J7" s="2"/>
      <c r="K7" s="2"/>
      <c r="L7" s="2">
        <v>13</v>
      </c>
      <c r="M7" s="11">
        <v>1.2581054540850005</v>
      </c>
      <c r="N7" s="7">
        <v>36317.200212839991</v>
      </c>
      <c r="O7" s="2">
        <v>5</v>
      </c>
      <c r="P7" s="2">
        <v>3</v>
      </c>
      <c r="Q7" s="2">
        <v>1</v>
      </c>
      <c r="R7" s="2" t="s">
        <v>68</v>
      </c>
      <c r="S7" s="3">
        <v>11</v>
      </c>
      <c r="T7" s="2" t="s">
        <v>108</v>
      </c>
      <c r="U7" s="2" t="s">
        <v>69</v>
      </c>
      <c r="V7" s="2">
        <v>1</v>
      </c>
      <c r="W7" s="2" t="s">
        <v>136</v>
      </c>
      <c r="X7" s="2">
        <v>0.66</v>
      </c>
      <c r="Y7" s="2">
        <v>0.48</v>
      </c>
      <c r="Z7" s="2">
        <v>0.89</v>
      </c>
      <c r="AA7" s="17">
        <f>0.1*(0.88)</f>
        <v>8.8000000000000009E-2</v>
      </c>
      <c r="AB7" s="17"/>
    </row>
    <row r="8" spans="1:28" ht="30" x14ac:dyDescent="0.25">
      <c r="A8" s="2">
        <v>7</v>
      </c>
      <c r="B8" s="2">
        <v>1</v>
      </c>
      <c r="C8" s="9" t="s">
        <v>31</v>
      </c>
      <c r="D8" s="9" t="s">
        <v>49</v>
      </c>
      <c r="E8" s="2" t="s">
        <v>0</v>
      </c>
      <c r="F8" s="9" t="s">
        <v>125</v>
      </c>
      <c r="G8" s="2">
        <v>0.1</v>
      </c>
      <c r="H8" s="2"/>
      <c r="I8" s="2"/>
      <c r="J8" s="2"/>
      <c r="K8" s="2"/>
      <c r="L8" s="8">
        <v>14</v>
      </c>
      <c r="M8" s="11">
        <v>48.128585671910834</v>
      </c>
      <c r="N8" s="6">
        <v>19671.661741774085</v>
      </c>
      <c r="O8" s="1">
        <v>4</v>
      </c>
      <c r="P8" s="1">
        <v>3</v>
      </c>
      <c r="Q8" s="1">
        <v>1</v>
      </c>
      <c r="R8" s="2" t="s">
        <v>80</v>
      </c>
      <c r="S8" s="3">
        <v>1</v>
      </c>
      <c r="T8" s="9" t="s">
        <v>106</v>
      </c>
      <c r="U8" s="2" t="s">
        <v>69</v>
      </c>
      <c r="V8" s="2">
        <v>1</v>
      </c>
      <c r="W8" s="2" t="s">
        <v>131</v>
      </c>
      <c r="X8" s="2">
        <v>0.8</v>
      </c>
      <c r="Y8" s="2">
        <v>0.5</v>
      </c>
      <c r="Z8" s="2">
        <v>0.9</v>
      </c>
      <c r="AA8" s="17">
        <f>0.068635045612025*(0.88)</f>
        <v>6.0398840138582002E-2</v>
      </c>
      <c r="AB8" s="17"/>
    </row>
    <row r="9" spans="1:28" ht="30" x14ac:dyDescent="0.25">
      <c r="A9" s="18">
        <v>8</v>
      </c>
      <c r="B9" s="18">
        <v>1</v>
      </c>
      <c r="C9" s="9" t="s">
        <v>22</v>
      </c>
      <c r="D9" s="9" t="s">
        <v>56</v>
      </c>
      <c r="E9" s="2" t="s">
        <v>5</v>
      </c>
      <c r="F9" s="9" t="s">
        <v>10</v>
      </c>
      <c r="G9" s="9">
        <v>0.2</v>
      </c>
      <c r="K9" s="9"/>
      <c r="L9" s="8">
        <v>20</v>
      </c>
      <c r="M9" s="11">
        <v>1.2581054540850005</v>
      </c>
      <c r="N9" s="7">
        <v>165691.53429320332</v>
      </c>
      <c r="O9" s="2">
        <v>3</v>
      </c>
      <c r="P9" s="2">
        <v>1</v>
      </c>
      <c r="Q9" s="2">
        <v>1</v>
      </c>
      <c r="R9" s="2" t="s">
        <v>68</v>
      </c>
      <c r="S9" s="3">
        <v>11</v>
      </c>
      <c r="T9" s="9" t="s">
        <v>88</v>
      </c>
      <c r="U9" s="2" t="s">
        <v>77</v>
      </c>
      <c r="V9" s="2">
        <v>1</v>
      </c>
      <c r="W9" s="9" t="s">
        <v>139</v>
      </c>
      <c r="X9" s="2">
        <v>3.7000000000000002E-3</v>
      </c>
      <c r="Y9" s="2">
        <v>2.8E-3</v>
      </c>
      <c r="Z9" s="2">
        <v>4.4999999999999997E-3</v>
      </c>
      <c r="AA9" s="17">
        <f>0.1*(0.88)</f>
        <v>8.8000000000000009E-2</v>
      </c>
      <c r="AB9" s="17"/>
    </row>
    <row r="10" spans="1:28" x14ac:dyDescent="0.25">
      <c r="A10" s="2">
        <v>9</v>
      </c>
      <c r="B10" s="2">
        <v>1</v>
      </c>
      <c r="C10" s="9" t="s">
        <v>2</v>
      </c>
      <c r="D10" s="9" t="s">
        <v>2</v>
      </c>
      <c r="E10" s="2" t="s">
        <v>5</v>
      </c>
      <c r="F10" s="9" t="s">
        <v>127</v>
      </c>
      <c r="G10" s="9">
        <v>0.4</v>
      </c>
      <c r="K10" s="9"/>
      <c r="L10" s="8">
        <v>22</v>
      </c>
      <c r="M10" s="11">
        <v>1.6708715227994324</v>
      </c>
      <c r="N10" s="7">
        <v>3963955.5316596483</v>
      </c>
      <c r="O10" s="2">
        <v>3</v>
      </c>
      <c r="P10" s="2">
        <v>1</v>
      </c>
      <c r="Q10" s="2">
        <v>1</v>
      </c>
      <c r="R10" s="4" t="s">
        <v>76</v>
      </c>
      <c r="S10" s="5">
        <v>18</v>
      </c>
      <c r="T10" s="9" t="s">
        <v>90</v>
      </c>
      <c r="U10" s="4" t="s">
        <v>69</v>
      </c>
      <c r="V10" s="2">
        <v>1</v>
      </c>
      <c r="W10" s="9"/>
      <c r="Z10" s="2"/>
      <c r="AA10" s="17">
        <f>0.306720966623047*(0.88)</f>
        <v>0.26991445062828134</v>
      </c>
      <c r="AB10" s="17"/>
    </row>
    <row r="11" spans="1:28" ht="45" x14ac:dyDescent="0.25">
      <c r="A11" s="18">
        <v>10</v>
      </c>
      <c r="B11" s="18">
        <v>1</v>
      </c>
      <c r="C11" s="2" t="s">
        <v>7</v>
      </c>
      <c r="D11" s="2" t="s">
        <v>57</v>
      </c>
      <c r="E11" s="2" t="s">
        <v>1</v>
      </c>
      <c r="F11" s="9" t="s">
        <v>148</v>
      </c>
      <c r="G11" s="9">
        <v>0.85</v>
      </c>
      <c r="H11" s="2"/>
      <c r="I11" s="2"/>
      <c r="J11" s="2"/>
      <c r="K11" s="2"/>
      <c r="L11" s="2">
        <v>23</v>
      </c>
      <c r="M11" s="11">
        <v>1.1496900605005875</v>
      </c>
      <c r="N11" s="7">
        <v>61220.64852115501</v>
      </c>
      <c r="O11" s="2">
        <v>4</v>
      </c>
      <c r="P11" s="2">
        <v>1</v>
      </c>
      <c r="Q11" s="2">
        <v>1</v>
      </c>
      <c r="R11" s="2" t="s">
        <v>93</v>
      </c>
      <c r="S11" s="3">
        <v>14</v>
      </c>
      <c r="T11" s="2" t="s">
        <v>122</v>
      </c>
      <c r="U11" s="2" t="s">
        <v>77</v>
      </c>
      <c r="V11" s="2">
        <v>1</v>
      </c>
      <c r="W11" s="2" t="s">
        <v>137</v>
      </c>
      <c r="X11" s="2">
        <v>4.8</v>
      </c>
      <c r="Y11" s="2">
        <v>0.7</v>
      </c>
      <c r="Z11" s="2">
        <v>8.9</v>
      </c>
      <c r="AA11" s="17">
        <f>0.924908816360775*(0.88)</f>
        <v>0.8139197583974821</v>
      </c>
      <c r="AB11" s="17"/>
    </row>
    <row r="12" spans="1:28" ht="45" x14ac:dyDescent="0.25">
      <c r="A12" s="2">
        <v>11</v>
      </c>
      <c r="B12" s="2">
        <v>1</v>
      </c>
      <c r="C12" s="9" t="s">
        <v>34</v>
      </c>
      <c r="D12" s="9" t="s">
        <v>58</v>
      </c>
      <c r="E12" s="2" t="s">
        <v>5</v>
      </c>
      <c r="F12" s="9" t="s">
        <v>12</v>
      </c>
      <c r="G12" s="9">
        <v>0.05</v>
      </c>
      <c r="H12" s="9" t="s">
        <v>162</v>
      </c>
      <c r="I12" s="9">
        <v>0.03</v>
      </c>
      <c r="J12" s="9" t="s">
        <v>164</v>
      </c>
      <c r="K12" s="9">
        <v>0.02</v>
      </c>
      <c r="L12" s="8">
        <v>28</v>
      </c>
      <c r="M12" s="11">
        <v>4.819458994482523</v>
      </c>
      <c r="N12" s="7">
        <v>1623532.4666199405</v>
      </c>
      <c r="O12" s="2">
        <v>3</v>
      </c>
      <c r="P12" s="2">
        <v>1</v>
      </c>
      <c r="Q12" s="2">
        <v>1</v>
      </c>
      <c r="R12" s="2" t="s">
        <v>87</v>
      </c>
      <c r="S12" s="3">
        <v>6</v>
      </c>
      <c r="T12" s="9" t="s">
        <v>118</v>
      </c>
      <c r="U12" s="2" t="s">
        <v>77</v>
      </c>
      <c r="V12" s="2">
        <v>1</v>
      </c>
      <c r="W12" s="9"/>
      <c r="Z12" s="2"/>
      <c r="AA12" s="17">
        <f>0.104473979264733*(0.88)</f>
        <v>9.1937101752965031E-2</v>
      </c>
      <c r="AB12" s="17"/>
    </row>
    <row r="13" spans="1:28" ht="30" x14ac:dyDescent="0.25">
      <c r="A13" s="18">
        <v>12</v>
      </c>
      <c r="B13" s="18">
        <v>1</v>
      </c>
      <c r="C13" s="9" t="s">
        <v>24</v>
      </c>
      <c r="D13" s="9" t="s">
        <v>47</v>
      </c>
      <c r="E13" s="2" t="s">
        <v>0</v>
      </c>
      <c r="F13" s="9" t="s">
        <v>4</v>
      </c>
      <c r="G13" s="9">
        <v>0.4</v>
      </c>
      <c r="K13" s="9"/>
      <c r="L13" s="8">
        <v>31</v>
      </c>
      <c r="M13" s="11">
        <v>1.344397990175465</v>
      </c>
      <c r="N13" s="7">
        <v>8235.4710468978228</v>
      </c>
      <c r="O13" s="2">
        <v>3</v>
      </c>
      <c r="P13" s="2">
        <v>1</v>
      </c>
      <c r="Q13" s="2">
        <v>1</v>
      </c>
      <c r="R13" s="2" t="s">
        <v>86</v>
      </c>
      <c r="S13" s="3">
        <v>8</v>
      </c>
      <c r="T13" s="9" t="s">
        <v>89</v>
      </c>
      <c r="U13" s="2" t="s">
        <v>69</v>
      </c>
      <c r="V13" s="2">
        <v>1</v>
      </c>
      <c r="W13" s="2" t="s">
        <v>131</v>
      </c>
      <c r="X13" s="2">
        <v>0.57999999999999996</v>
      </c>
      <c r="Y13" s="2">
        <v>0.44</v>
      </c>
      <c r="Z13" s="2">
        <v>0.77</v>
      </c>
      <c r="AA13" s="17">
        <f>0.291536181212621*(0.88)</f>
        <v>0.25655183946710647</v>
      </c>
      <c r="AB13" s="17"/>
    </row>
    <row r="14" spans="1:28" x14ac:dyDescent="0.25">
      <c r="A14" s="2">
        <v>13</v>
      </c>
      <c r="B14" s="2">
        <v>1</v>
      </c>
      <c r="C14" s="9" t="s">
        <v>18</v>
      </c>
      <c r="D14" s="9" t="s">
        <v>43</v>
      </c>
      <c r="E14" s="2" t="s">
        <v>5</v>
      </c>
      <c r="F14" s="9" t="s">
        <v>126</v>
      </c>
      <c r="G14" s="9">
        <v>0.4</v>
      </c>
      <c r="K14" s="9"/>
      <c r="L14" s="14">
        <f>L17</f>
        <v>103</v>
      </c>
      <c r="M14" s="11">
        <v>19.359239841281244</v>
      </c>
      <c r="N14" s="7">
        <v>116615.41965520391</v>
      </c>
      <c r="O14" s="2">
        <v>3</v>
      </c>
      <c r="P14" s="2">
        <v>1</v>
      </c>
      <c r="Q14" s="2">
        <v>1</v>
      </c>
      <c r="R14" s="2" t="s">
        <v>80</v>
      </c>
      <c r="S14" s="3">
        <v>1</v>
      </c>
      <c r="T14" s="9" t="s">
        <v>123</v>
      </c>
      <c r="U14" s="2" t="s">
        <v>69</v>
      </c>
      <c r="V14" s="2">
        <v>1</v>
      </c>
      <c r="W14" s="12" t="s">
        <v>131</v>
      </c>
      <c r="X14" s="2">
        <v>0.57999999999999996</v>
      </c>
      <c r="Y14" s="2">
        <v>0.41</v>
      </c>
      <c r="Z14" s="2">
        <v>0.82</v>
      </c>
      <c r="AA14" s="17">
        <f>0.253110379496502*(0.88)</f>
        <v>0.22273713395692177</v>
      </c>
      <c r="AB14" s="17"/>
    </row>
    <row r="15" spans="1:28" ht="30" x14ac:dyDescent="0.25">
      <c r="A15" s="18">
        <v>14</v>
      </c>
      <c r="B15" s="18">
        <v>1</v>
      </c>
      <c r="C15" s="9" t="s">
        <v>35</v>
      </c>
      <c r="D15" s="9" t="s">
        <v>59</v>
      </c>
      <c r="E15" s="2" t="s">
        <v>5</v>
      </c>
      <c r="F15" s="9" t="s">
        <v>162</v>
      </c>
      <c r="G15" s="9">
        <v>0.2</v>
      </c>
      <c r="H15" s="9" t="s">
        <v>165</v>
      </c>
      <c r="I15" s="9">
        <v>0.6</v>
      </c>
      <c r="K15" s="9"/>
      <c r="L15" s="14">
        <f>L24</f>
        <v>576</v>
      </c>
      <c r="M15" s="11">
        <v>7.4900031183195228</v>
      </c>
      <c r="N15" s="7">
        <v>17032516.326998692</v>
      </c>
      <c r="O15" s="2">
        <v>3</v>
      </c>
      <c r="P15" s="2">
        <v>1</v>
      </c>
      <c r="Q15" s="2">
        <v>1</v>
      </c>
      <c r="R15" s="2" t="s">
        <v>82</v>
      </c>
      <c r="S15" s="3" t="s">
        <v>83</v>
      </c>
      <c r="T15" s="9" t="s">
        <v>107</v>
      </c>
      <c r="U15" s="2" t="s">
        <v>69</v>
      </c>
      <c r="V15" s="2">
        <v>1</v>
      </c>
      <c r="W15" s="9" t="s">
        <v>138</v>
      </c>
      <c r="X15" s="2">
        <v>0.5</v>
      </c>
      <c r="Y15" s="2">
        <v>0.3</v>
      </c>
      <c r="Z15" s="2">
        <v>0.9</v>
      </c>
      <c r="AA15" s="17">
        <f>0.708210560611961*(0.88)</f>
        <v>0.62322529333852561</v>
      </c>
      <c r="AB15" s="17"/>
    </row>
    <row r="16" spans="1:28" x14ac:dyDescent="0.25">
      <c r="A16" s="2">
        <v>15</v>
      </c>
      <c r="B16" s="2">
        <v>1</v>
      </c>
      <c r="C16" s="2" t="s">
        <v>32</v>
      </c>
      <c r="D16" s="2" t="s">
        <v>46</v>
      </c>
      <c r="E16" s="2" t="s">
        <v>0</v>
      </c>
      <c r="F16" s="9" t="s">
        <v>129</v>
      </c>
      <c r="G16" s="2">
        <v>0.3</v>
      </c>
      <c r="H16" s="2"/>
      <c r="I16" s="2"/>
      <c r="J16" s="2"/>
      <c r="K16" s="2"/>
      <c r="L16" s="2">
        <v>95</v>
      </c>
      <c r="M16" s="11">
        <v>216.54621737662529</v>
      </c>
      <c r="N16" s="7">
        <v>16215973.791515743</v>
      </c>
      <c r="O16" s="2">
        <v>3</v>
      </c>
      <c r="P16" s="2">
        <v>1</v>
      </c>
      <c r="Q16" s="2">
        <v>1</v>
      </c>
      <c r="R16" s="2" t="s">
        <v>70</v>
      </c>
      <c r="S16" s="3">
        <v>2</v>
      </c>
      <c r="T16" s="2" t="s">
        <v>92</v>
      </c>
      <c r="U16" s="2" t="s">
        <v>74</v>
      </c>
      <c r="V16" s="2">
        <v>1</v>
      </c>
      <c r="W16" s="2" t="s">
        <v>145</v>
      </c>
      <c r="X16" s="2">
        <v>0.7</v>
      </c>
      <c r="Y16" s="2">
        <v>0.57999999999999996</v>
      </c>
      <c r="Z16" s="2">
        <v>0.85</v>
      </c>
      <c r="AA16" s="17">
        <f>0.14396030496079*(0.88)</f>
        <v>0.1266850683654952</v>
      </c>
      <c r="AB16" s="17"/>
    </row>
    <row r="17" spans="1:28" x14ac:dyDescent="0.25">
      <c r="A17" s="18">
        <v>16</v>
      </c>
      <c r="B17" s="18">
        <v>1</v>
      </c>
      <c r="C17" s="2" t="s">
        <v>29</v>
      </c>
      <c r="D17" s="2" t="s">
        <v>29</v>
      </c>
      <c r="E17" s="2" t="s">
        <v>0</v>
      </c>
      <c r="F17" s="9" t="s">
        <v>126</v>
      </c>
      <c r="G17" s="2">
        <v>0.7</v>
      </c>
      <c r="H17" s="2"/>
      <c r="I17" s="2"/>
      <c r="J17" s="2"/>
      <c r="K17" s="2"/>
      <c r="L17" s="2">
        <v>103</v>
      </c>
      <c r="M17" s="11">
        <v>1.2581054540850005</v>
      </c>
      <c r="N17" s="6">
        <v>17964.950282769361</v>
      </c>
      <c r="O17" s="2">
        <v>2</v>
      </c>
      <c r="P17" s="2">
        <v>2</v>
      </c>
      <c r="Q17" s="2">
        <v>1</v>
      </c>
      <c r="R17" s="2" t="s">
        <v>70</v>
      </c>
      <c r="S17" s="3">
        <v>2</v>
      </c>
      <c r="T17" s="2" t="s">
        <v>112</v>
      </c>
      <c r="U17" s="2" t="s">
        <v>74</v>
      </c>
      <c r="V17" s="2">
        <v>1</v>
      </c>
      <c r="W17" s="2" t="s">
        <v>145</v>
      </c>
      <c r="X17" s="2">
        <v>0.57999999999999996</v>
      </c>
      <c r="Y17" s="2">
        <v>0.18</v>
      </c>
      <c r="Z17" s="2">
        <v>1.9</v>
      </c>
      <c r="AA17" s="17">
        <f>0.6*(0.88)</f>
        <v>0.52800000000000002</v>
      </c>
      <c r="AB17" s="17"/>
    </row>
    <row r="18" spans="1:28" ht="30" x14ac:dyDescent="0.25">
      <c r="A18" s="2">
        <v>17</v>
      </c>
      <c r="B18" s="2">
        <v>1</v>
      </c>
      <c r="C18" s="9" t="s">
        <v>36</v>
      </c>
      <c r="D18" s="9" t="s">
        <v>62</v>
      </c>
      <c r="E18" s="2" t="s">
        <v>5</v>
      </c>
      <c r="F18" s="9" t="s">
        <v>11</v>
      </c>
      <c r="G18" s="9">
        <v>0.4</v>
      </c>
      <c r="K18" s="9"/>
      <c r="L18" s="8">
        <v>115</v>
      </c>
      <c r="M18" s="11">
        <v>21.299447386134773</v>
      </c>
      <c r="N18" s="7">
        <v>325775.66857809632</v>
      </c>
      <c r="O18" s="2">
        <v>4</v>
      </c>
      <c r="P18" s="2">
        <v>3</v>
      </c>
      <c r="Q18" s="2">
        <v>1</v>
      </c>
      <c r="R18" s="2" t="s">
        <v>79</v>
      </c>
      <c r="S18" s="3">
        <v>13</v>
      </c>
      <c r="T18" s="9" t="s">
        <v>94</v>
      </c>
      <c r="U18" s="2" t="s">
        <v>77</v>
      </c>
      <c r="V18" s="2">
        <v>1</v>
      </c>
      <c r="W18" s="9" t="s">
        <v>143</v>
      </c>
      <c r="X18" s="2">
        <v>0.51</v>
      </c>
      <c r="Y18" s="2">
        <v>0.32</v>
      </c>
      <c r="Z18" s="2">
        <v>0.82</v>
      </c>
      <c r="AA18" s="17">
        <f>0.212487306783715*(0.88)</f>
        <v>0.1869888299696692</v>
      </c>
      <c r="AB18" s="17"/>
    </row>
    <row r="19" spans="1:28" ht="30" x14ac:dyDescent="0.25">
      <c r="A19" s="18">
        <v>18</v>
      </c>
      <c r="B19" s="18">
        <v>1</v>
      </c>
      <c r="C19" s="9" t="s">
        <v>33</v>
      </c>
      <c r="D19" s="9" t="s">
        <v>50</v>
      </c>
      <c r="E19" s="2" t="s">
        <v>0</v>
      </c>
      <c r="F19" s="9" t="s">
        <v>189</v>
      </c>
      <c r="G19" s="9">
        <v>0.8</v>
      </c>
      <c r="H19" s="9" t="s">
        <v>160</v>
      </c>
      <c r="I19" s="9">
        <v>0.5</v>
      </c>
      <c r="K19" s="9"/>
      <c r="L19" s="8">
        <v>285</v>
      </c>
      <c r="M19" s="11">
        <v>3.5904528499278299</v>
      </c>
      <c r="N19" s="7">
        <v>12089034.749908645</v>
      </c>
      <c r="O19" s="2">
        <v>2</v>
      </c>
      <c r="P19" s="2">
        <v>1</v>
      </c>
      <c r="Q19" s="2">
        <v>1</v>
      </c>
      <c r="R19" s="4" t="s">
        <v>101</v>
      </c>
      <c r="S19" s="5" t="s">
        <v>102</v>
      </c>
      <c r="T19" s="9" t="s">
        <v>100</v>
      </c>
      <c r="U19" s="4" t="s">
        <v>77</v>
      </c>
      <c r="V19" s="2">
        <v>1</v>
      </c>
      <c r="W19" s="2" t="s">
        <v>131</v>
      </c>
      <c r="X19" s="2">
        <v>0.81</v>
      </c>
      <c r="Y19" s="2">
        <v>0.51</v>
      </c>
      <c r="Z19" s="2">
        <v>1.3</v>
      </c>
      <c r="AA19" s="17">
        <f>0.8*(0.88)</f>
        <v>0.70400000000000007</v>
      </c>
      <c r="AB19" s="17"/>
    </row>
    <row r="20" spans="1:28" ht="30" x14ac:dyDescent="0.25">
      <c r="A20" s="2">
        <v>19</v>
      </c>
      <c r="B20" s="2">
        <v>1</v>
      </c>
      <c r="C20" s="2" t="s">
        <v>21</v>
      </c>
      <c r="D20" s="2" t="s">
        <v>65</v>
      </c>
      <c r="E20" s="2" t="s">
        <v>17</v>
      </c>
      <c r="F20" s="9" t="s">
        <v>158</v>
      </c>
      <c r="G20" s="2">
        <v>0.05</v>
      </c>
      <c r="H20" s="2" t="s">
        <v>166</v>
      </c>
      <c r="I20" s="2">
        <v>0.05</v>
      </c>
      <c r="J20" s="2" t="s">
        <v>159</v>
      </c>
      <c r="K20" s="2">
        <v>0.05</v>
      </c>
      <c r="L20" s="8">
        <v>380</v>
      </c>
      <c r="M20" s="11">
        <v>1.2581054540850005</v>
      </c>
      <c r="N20" s="7">
        <v>87661.259262234264</v>
      </c>
      <c r="O20" s="2">
        <v>2</v>
      </c>
      <c r="P20" s="2">
        <v>1</v>
      </c>
      <c r="Q20" s="2">
        <v>1</v>
      </c>
      <c r="R20" s="2" t="s">
        <v>68</v>
      </c>
      <c r="S20" s="3">
        <v>11</v>
      </c>
      <c r="T20" s="2" t="s">
        <v>99</v>
      </c>
      <c r="U20" s="2" t="s">
        <v>77</v>
      </c>
      <c r="V20" s="2">
        <v>1</v>
      </c>
      <c r="W20" s="2" t="s">
        <v>140</v>
      </c>
      <c r="X20" s="2">
        <v>0.6</v>
      </c>
      <c r="Y20" s="2">
        <v>0.44</v>
      </c>
      <c r="Z20" s="2">
        <v>0.81</v>
      </c>
      <c r="AA20" s="17">
        <f>0.1*(0.88)</f>
        <v>8.8000000000000009E-2</v>
      </c>
      <c r="AB20" s="17"/>
    </row>
    <row r="21" spans="1:28" ht="30" x14ac:dyDescent="0.25">
      <c r="A21" s="18">
        <v>20</v>
      </c>
      <c r="B21" s="18">
        <v>1</v>
      </c>
      <c r="C21" s="2" t="s">
        <v>9</v>
      </c>
      <c r="D21" s="2" t="s">
        <v>54</v>
      </c>
      <c r="E21" s="2" t="s">
        <v>5</v>
      </c>
      <c r="F21" s="9" t="s">
        <v>156</v>
      </c>
      <c r="G21" s="2">
        <v>0.2</v>
      </c>
      <c r="H21" s="2" t="s">
        <v>152</v>
      </c>
      <c r="I21" s="2">
        <v>0.2</v>
      </c>
      <c r="K21" s="2"/>
      <c r="L21" s="2">
        <v>437</v>
      </c>
      <c r="M21" s="11">
        <v>21.299447386134773</v>
      </c>
      <c r="N21" s="7">
        <v>10246902.750900846</v>
      </c>
      <c r="O21" s="2">
        <v>3</v>
      </c>
      <c r="P21" s="2">
        <v>1</v>
      </c>
      <c r="Q21" s="2">
        <v>1</v>
      </c>
      <c r="R21" s="2" t="s">
        <v>79</v>
      </c>
      <c r="S21" s="3">
        <v>13</v>
      </c>
      <c r="T21" s="2" t="s">
        <v>116</v>
      </c>
      <c r="U21" s="2" t="s">
        <v>77</v>
      </c>
      <c r="V21" s="2">
        <v>1</v>
      </c>
      <c r="W21" s="2" t="s">
        <v>142</v>
      </c>
      <c r="X21" s="2">
        <v>1.49</v>
      </c>
      <c r="Y21" s="2">
        <v>1.29</v>
      </c>
      <c r="Z21" s="2">
        <v>1.72</v>
      </c>
      <c r="AA21" s="17">
        <f>0.212487306783715*(0.88)</f>
        <v>0.1869888299696692</v>
      </c>
      <c r="AB21" s="17"/>
    </row>
    <row r="22" spans="1:28" x14ac:dyDescent="0.25">
      <c r="A22" s="2">
        <v>21</v>
      </c>
      <c r="B22" s="2">
        <v>1</v>
      </c>
      <c r="C22" s="2" t="s">
        <v>28</v>
      </c>
      <c r="D22" s="2" t="s">
        <v>64</v>
      </c>
      <c r="E22" s="2" t="s">
        <v>1</v>
      </c>
      <c r="F22" s="9" t="s">
        <v>149</v>
      </c>
      <c r="G22" s="2">
        <v>0.85</v>
      </c>
      <c r="H22" s="2"/>
      <c r="I22" s="2"/>
      <c r="J22" s="2"/>
      <c r="K22" s="2"/>
      <c r="L22" s="2">
        <v>440.3</v>
      </c>
      <c r="M22" s="11">
        <v>1.1496900605005875</v>
      </c>
      <c r="N22" s="7">
        <v>864625.4042493247</v>
      </c>
      <c r="O22" s="2">
        <v>5</v>
      </c>
      <c r="P22" s="2">
        <v>2</v>
      </c>
      <c r="Q22" s="2">
        <v>1</v>
      </c>
      <c r="R22" s="2" t="s">
        <v>76</v>
      </c>
      <c r="S22" s="3">
        <v>18</v>
      </c>
      <c r="T22" s="2" t="s">
        <v>109</v>
      </c>
      <c r="U22" s="2" t="s">
        <v>69</v>
      </c>
      <c r="V22" s="7">
        <v>1</v>
      </c>
      <c r="W22" s="2" t="s">
        <v>146</v>
      </c>
      <c r="X22" s="2">
        <v>0.96199999999999997</v>
      </c>
      <c r="Y22" s="2">
        <v>0.80400000000000005</v>
      </c>
      <c r="Z22" s="2">
        <v>0.999</v>
      </c>
      <c r="AA22" s="17">
        <f>0.924908816360775*(0.88)</f>
        <v>0.8139197583974821</v>
      </c>
      <c r="AB22" s="17"/>
    </row>
    <row r="23" spans="1:28" ht="30" x14ac:dyDescent="0.25">
      <c r="A23" s="18">
        <v>22</v>
      </c>
      <c r="B23" s="18">
        <v>1</v>
      </c>
      <c r="C23" s="2" t="s">
        <v>27</v>
      </c>
      <c r="D23" s="2" t="s">
        <v>55</v>
      </c>
      <c r="E23" s="2" t="s">
        <v>5</v>
      </c>
      <c r="F23" s="9" t="s">
        <v>156</v>
      </c>
      <c r="G23" s="2">
        <v>0.05</v>
      </c>
      <c r="H23" s="2" t="s">
        <v>152</v>
      </c>
      <c r="I23" s="2">
        <v>0.2</v>
      </c>
      <c r="K23" s="2"/>
      <c r="L23" s="8">
        <v>566</v>
      </c>
      <c r="M23" s="11">
        <v>1.2581054540850005</v>
      </c>
      <c r="N23" s="7">
        <v>284844.82375269063</v>
      </c>
      <c r="O23" s="2">
        <v>0</v>
      </c>
      <c r="P23" s="2">
        <v>0</v>
      </c>
      <c r="R23" s="2" t="s">
        <v>95</v>
      </c>
      <c r="S23" s="3">
        <v>20</v>
      </c>
      <c r="T23" s="2" t="s">
        <v>115</v>
      </c>
      <c r="U23" s="2" t="s">
        <v>77</v>
      </c>
      <c r="V23" s="2">
        <v>1</v>
      </c>
      <c r="W23" s="2" t="s">
        <v>144</v>
      </c>
      <c r="X23" s="2">
        <v>-0.25</v>
      </c>
      <c r="Y23" s="2">
        <v>-0.5</v>
      </c>
      <c r="Z23" s="2">
        <v>0</v>
      </c>
      <c r="AA23" s="17">
        <f>0.1*(0.88)</f>
        <v>8.8000000000000009E-2</v>
      </c>
      <c r="AB23" s="17"/>
    </row>
    <row r="24" spans="1:28" ht="45" x14ac:dyDescent="0.25">
      <c r="A24" s="2">
        <v>23</v>
      </c>
      <c r="B24" s="2">
        <v>1</v>
      </c>
      <c r="C24" s="2" t="s">
        <v>23</v>
      </c>
      <c r="D24" s="2" t="s">
        <v>61</v>
      </c>
      <c r="E24" s="2" t="s">
        <v>0</v>
      </c>
      <c r="F24" s="9" t="s">
        <v>162</v>
      </c>
      <c r="G24" s="2">
        <v>0.3</v>
      </c>
      <c r="H24" s="2" t="s">
        <v>161</v>
      </c>
      <c r="I24" s="2">
        <v>0.05</v>
      </c>
      <c r="K24" s="2"/>
      <c r="L24" s="8">
        <v>576</v>
      </c>
      <c r="M24" s="11">
        <v>1.6278196387318138</v>
      </c>
      <c r="N24" s="7">
        <v>2087282.1552937152</v>
      </c>
      <c r="O24" s="1">
        <v>0</v>
      </c>
      <c r="P24" s="1">
        <v>0</v>
      </c>
      <c r="Q24" s="1"/>
      <c r="R24" s="4" t="s">
        <v>72</v>
      </c>
      <c r="S24" s="5" t="s">
        <v>73</v>
      </c>
      <c r="T24" s="2" t="s">
        <v>71</v>
      </c>
      <c r="U24" s="4" t="s">
        <v>74</v>
      </c>
      <c r="V24" s="2">
        <v>1</v>
      </c>
      <c r="W24" s="2" t="s">
        <v>133</v>
      </c>
      <c r="X24" s="2" t="s">
        <v>134</v>
      </c>
      <c r="Y24" s="2">
        <v>1.18</v>
      </c>
      <c r="Z24" s="2">
        <v>2.59</v>
      </c>
      <c r="AA24" s="17">
        <f>0.322446666744185*(0.88)</f>
        <v>0.28375306673488276</v>
      </c>
      <c r="AB24" s="17"/>
    </row>
    <row r="25" spans="1:28" ht="30" x14ac:dyDescent="0.25">
      <c r="A25" s="18">
        <v>24</v>
      </c>
      <c r="B25" s="18">
        <v>1</v>
      </c>
      <c r="C25" s="9" t="s">
        <v>30</v>
      </c>
      <c r="D25" s="9" t="s">
        <v>45</v>
      </c>
      <c r="E25" s="2" t="s">
        <v>1</v>
      </c>
      <c r="F25" s="10" t="s">
        <v>13</v>
      </c>
      <c r="G25" s="2">
        <v>0.2</v>
      </c>
      <c r="H25" s="2"/>
      <c r="I25" s="2"/>
      <c r="K25" s="2"/>
      <c r="L25" s="8">
        <v>624</v>
      </c>
      <c r="M25" s="11">
        <v>0.92177949382319446</v>
      </c>
      <c r="N25" s="7">
        <v>168.48926117059352</v>
      </c>
      <c r="Q25" s="2">
        <v>1</v>
      </c>
      <c r="R25" s="2" t="s">
        <v>81</v>
      </c>
      <c r="S25" s="3" t="s">
        <v>78</v>
      </c>
      <c r="T25" s="9" t="s">
        <v>117</v>
      </c>
      <c r="U25" s="2" t="s">
        <v>69</v>
      </c>
      <c r="V25" s="2">
        <v>1</v>
      </c>
      <c r="W25" s="10"/>
      <c r="Z25" s="2"/>
      <c r="AA25" s="17">
        <f>0.1*(0.88)</f>
        <v>8.8000000000000009E-2</v>
      </c>
      <c r="AB25" s="17"/>
    </row>
    <row r="26" spans="1:28" ht="30" x14ac:dyDescent="0.25">
      <c r="A26" s="2">
        <v>25</v>
      </c>
      <c r="B26" s="2">
        <v>1</v>
      </c>
      <c r="C26" s="2" t="s">
        <v>8</v>
      </c>
      <c r="D26" s="2" t="s">
        <v>41</v>
      </c>
      <c r="E26" s="2" t="s">
        <v>0</v>
      </c>
      <c r="F26" s="9" t="s">
        <v>12</v>
      </c>
      <c r="G26" s="2">
        <v>0.6</v>
      </c>
      <c r="H26" s="2"/>
      <c r="I26" s="2"/>
      <c r="J26" s="2"/>
      <c r="K26" s="2"/>
      <c r="L26" s="2">
        <v>1186</v>
      </c>
      <c r="M26" s="11">
        <v>0.248529494536535</v>
      </c>
      <c r="N26" s="7">
        <v>357.06339814683844</v>
      </c>
      <c r="O26" s="2">
        <v>2</v>
      </c>
      <c r="P26" s="2">
        <v>1</v>
      </c>
      <c r="R26" s="2" t="s">
        <v>97</v>
      </c>
      <c r="S26" s="3" t="s">
        <v>98</v>
      </c>
      <c r="T26" s="2" t="s">
        <v>96</v>
      </c>
      <c r="U26" s="2" t="s">
        <v>74</v>
      </c>
      <c r="V26" s="2">
        <v>1</v>
      </c>
      <c r="Z26" s="2"/>
      <c r="AA26" s="17">
        <v>0.4</v>
      </c>
      <c r="AB26" s="17"/>
    </row>
    <row r="27" spans="1:28" ht="45" x14ac:dyDescent="0.25">
      <c r="A27" s="18">
        <v>26</v>
      </c>
      <c r="B27" s="18">
        <v>1</v>
      </c>
      <c r="C27" s="9" t="s">
        <v>19</v>
      </c>
      <c r="D27" s="9" t="s">
        <v>51</v>
      </c>
      <c r="E27" s="2" t="s">
        <v>0</v>
      </c>
      <c r="F27" s="9" t="s">
        <v>15</v>
      </c>
      <c r="G27" s="2">
        <v>0.8</v>
      </c>
      <c r="H27" s="2"/>
      <c r="I27" s="2"/>
      <c r="J27" s="2"/>
      <c r="K27" s="2"/>
      <c r="L27" s="8">
        <v>1830</v>
      </c>
      <c r="M27" s="11">
        <v>0.26010121047192036</v>
      </c>
      <c r="N27" s="7">
        <v>39.434643534151753</v>
      </c>
      <c r="O27" s="2">
        <v>1</v>
      </c>
      <c r="P27" s="2">
        <v>3</v>
      </c>
      <c r="Q27" s="2">
        <v>1</v>
      </c>
      <c r="R27" s="2" t="s">
        <v>120</v>
      </c>
      <c r="S27" s="3" t="s">
        <v>121</v>
      </c>
      <c r="T27" s="9" t="s">
        <v>119</v>
      </c>
      <c r="U27" s="2" t="s">
        <v>74</v>
      </c>
      <c r="V27" s="2">
        <v>1</v>
      </c>
      <c r="W27" s="12" t="s">
        <v>131</v>
      </c>
      <c r="X27" s="2">
        <v>0.38</v>
      </c>
      <c r="Y27" s="2">
        <v>0.27</v>
      </c>
      <c r="Z27" s="2">
        <v>0.55000000000000004</v>
      </c>
      <c r="AA27" s="17">
        <f>0.8*(0.88)</f>
        <v>0.70400000000000007</v>
      </c>
      <c r="AB27" s="17"/>
    </row>
    <row r="28" spans="1:28" ht="30" x14ac:dyDescent="0.25">
      <c r="A28" s="2">
        <v>27</v>
      </c>
      <c r="B28" s="2">
        <v>1</v>
      </c>
      <c r="C28" s="9" t="s">
        <v>40</v>
      </c>
      <c r="D28" s="9" t="s">
        <v>53</v>
      </c>
      <c r="E28" s="2" t="s">
        <v>1</v>
      </c>
      <c r="F28" s="10" t="s">
        <v>125</v>
      </c>
      <c r="G28" s="2">
        <v>0.5</v>
      </c>
      <c r="H28" s="2"/>
      <c r="I28" s="2"/>
      <c r="J28" s="2"/>
      <c r="K28" s="2"/>
      <c r="L28" s="8">
        <v>2040</v>
      </c>
      <c r="M28" s="11">
        <v>12.313176410983239</v>
      </c>
      <c r="N28" s="7">
        <v>28689.751829313835</v>
      </c>
      <c r="O28" s="2">
        <v>6</v>
      </c>
      <c r="P28" s="2">
        <v>1</v>
      </c>
      <c r="Q28" s="2">
        <v>1</v>
      </c>
      <c r="R28" s="2" t="s">
        <v>81</v>
      </c>
      <c r="S28" s="3" t="s">
        <v>78</v>
      </c>
      <c r="T28" s="9" t="s">
        <v>103</v>
      </c>
      <c r="U28" s="2" t="s">
        <v>69</v>
      </c>
      <c r="V28" s="2">
        <v>1</v>
      </c>
      <c r="W28" s="12" t="s">
        <v>131</v>
      </c>
      <c r="X28" s="2">
        <v>0.15</v>
      </c>
      <c r="Y28" s="2">
        <v>0.12</v>
      </c>
      <c r="Z28" s="2">
        <v>0.32</v>
      </c>
      <c r="AA28" s="17">
        <f>0.391259294961732*(0.88)</f>
        <v>0.34430817956632415</v>
      </c>
      <c r="AB28" s="17"/>
    </row>
    <row r="29" spans="1:28" ht="30" x14ac:dyDescent="0.25">
      <c r="A29" s="18">
        <v>28</v>
      </c>
      <c r="B29" s="18">
        <v>1</v>
      </c>
      <c r="C29" s="9" t="s">
        <v>20</v>
      </c>
      <c r="D29" s="9" t="s">
        <v>44</v>
      </c>
      <c r="E29" s="2" t="s">
        <v>5</v>
      </c>
      <c r="F29" s="9" t="s">
        <v>157</v>
      </c>
      <c r="G29" s="9">
        <v>0.2</v>
      </c>
      <c r="H29" s="9" t="s">
        <v>154</v>
      </c>
      <c r="I29" s="9">
        <v>0.05</v>
      </c>
      <c r="J29" s="9" t="s">
        <v>128</v>
      </c>
      <c r="K29" s="9">
        <v>0.1</v>
      </c>
      <c r="L29" s="8">
        <v>4393</v>
      </c>
      <c r="M29" s="11">
        <v>0.78435308805910964</v>
      </c>
      <c r="N29" s="7">
        <v>31255.550710902706</v>
      </c>
      <c r="O29" s="2">
        <v>0</v>
      </c>
      <c r="P29" s="2">
        <v>1</v>
      </c>
      <c r="R29" s="2" t="s">
        <v>68</v>
      </c>
      <c r="S29" s="3">
        <v>11</v>
      </c>
      <c r="T29" s="9" t="s">
        <v>110</v>
      </c>
      <c r="U29" s="2" t="s">
        <v>77</v>
      </c>
      <c r="V29" s="2">
        <v>1</v>
      </c>
      <c r="W29" s="9" t="s">
        <v>141</v>
      </c>
      <c r="X29" s="2">
        <v>7.2300000000000003E-2</v>
      </c>
      <c r="Y29" s="2" t="s">
        <v>132</v>
      </c>
      <c r="Z29" s="2" t="s">
        <v>132</v>
      </c>
      <c r="AA29" s="17">
        <f>0.210614324578582*(0.88)</f>
        <v>0.18534060562915217</v>
      </c>
      <c r="AB29" s="17"/>
    </row>
    <row r="30" spans="1:28" ht="30" x14ac:dyDescent="0.25">
      <c r="A30" s="2">
        <v>29</v>
      </c>
      <c r="B30" s="2">
        <v>1</v>
      </c>
      <c r="C30" s="9" t="s">
        <v>39</v>
      </c>
      <c r="D30" s="9" t="s">
        <v>60</v>
      </c>
      <c r="E30" s="2" t="s">
        <v>17</v>
      </c>
      <c r="F30" s="9" t="s">
        <v>14</v>
      </c>
      <c r="G30" s="9">
        <v>0.4</v>
      </c>
      <c r="K30" s="9"/>
      <c r="L30" s="8">
        <v>5488</v>
      </c>
      <c r="M30" s="11">
        <v>19.359239841281244</v>
      </c>
      <c r="N30" s="16">
        <v>190292.44749432051</v>
      </c>
      <c r="O30" s="2">
        <v>3</v>
      </c>
      <c r="P30" s="2">
        <v>3</v>
      </c>
      <c r="Q30" s="2">
        <v>1</v>
      </c>
      <c r="R30" s="2" t="s">
        <v>80</v>
      </c>
      <c r="S30" s="3">
        <v>1</v>
      </c>
      <c r="T30" s="9" t="s">
        <v>84</v>
      </c>
      <c r="U30" s="2" t="s">
        <v>69</v>
      </c>
      <c r="V30" s="2">
        <v>1</v>
      </c>
      <c r="W30" s="9"/>
      <c r="Z30" s="2"/>
      <c r="AA30" s="17">
        <f>0.253110379496502*(0.88)</f>
        <v>0.22273713395692177</v>
      </c>
      <c r="AB30" s="17"/>
    </row>
    <row r="31" spans="1:28" ht="30" x14ac:dyDescent="0.25">
      <c r="A31" s="18">
        <v>30</v>
      </c>
      <c r="B31" s="18">
        <v>1</v>
      </c>
      <c r="C31" s="9" t="s">
        <v>37</v>
      </c>
      <c r="D31" s="9" t="s">
        <v>52</v>
      </c>
      <c r="E31" s="2" t="s">
        <v>5</v>
      </c>
      <c r="F31" s="9" t="s">
        <v>152</v>
      </c>
      <c r="G31" s="9">
        <v>0.2</v>
      </c>
      <c r="H31" s="9" t="s">
        <v>153</v>
      </c>
      <c r="I31" s="9">
        <v>0.05</v>
      </c>
      <c r="J31" s="9" t="s">
        <v>155</v>
      </c>
      <c r="K31" s="9">
        <v>0.05</v>
      </c>
      <c r="L31" s="8">
        <v>11484</v>
      </c>
      <c r="M31" s="11">
        <v>21.299447386134773</v>
      </c>
      <c r="N31" s="7">
        <v>9111068.3478771001</v>
      </c>
      <c r="O31" s="2">
        <v>2</v>
      </c>
      <c r="P31" s="2">
        <v>1</v>
      </c>
      <c r="R31" s="2" t="s">
        <v>105</v>
      </c>
      <c r="S31" s="3" t="s">
        <v>104</v>
      </c>
      <c r="T31" s="9" t="s">
        <v>114</v>
      </c>
      <c r="U31" s="2" t="s">
        <v>77</v>
      </c>
      <c r="V31" s="2">
        <v>1</v>
      </c>
      <c r="W31" s="9" t="s">
        <v>146</v>
      </c>
      <c r="X31" s="2">
        <v>0.34</v>
      </c>
      <c r="Y31" s="2" t="s">
        <v>132</v>
      </c>
      <c r="Z31" s="2" t="s">
        <v>132</v>
      </c>
      <c r="AA31" s="17">
        <f>0.212487306783715*(0.88)</f>
        <v>0.1869888299696692</v>
      </c>
      <c r="AB31" s="17"/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>UW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Grasso</dc:creator>
  <cp:lastModifiedBy>cliffk</cp:lastModifiedBy>
  <cp:lastPrinted>2017-06-07T16:15:30Z</cp:lastPrinted>
  <dcterms:created xsi:type="dcterms:W3CDTF">2016-06-09T18:22:12Z</dcterms:created>
  <dcterms:modified xsi:type="dcterms:W3CDTF">2018-09-28T01:58:23Z</dcterms:modified>
</cp:coreProperties>
</file>