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465" windowWidth="27375" windowHeight="16185" tabRatio="500" activeTab="6"/>
  </bookViews>
  <sheets>
    <sheet name="Inteventions in UHC (Table 3A2)" sheetId="3" r:id="rId1"/>
    <sheet name="Miscellaneous" sheetId="5" state="hidden" r:id="rId2"/>
    <sheet name="Condensed UHC Table (3A1)" sheetId="6" state="hidden" r:id="rId3"/>
    <sheet name="Epi data" sheetId="7" r:id="rId4"/>
    <sheet name="Notes" sheetId="4" r:id="rId5"/>
    <sheet name="Sheet2" sheetId="8" r:id="rId6"/>
    <sheet name="Deduplicated w Conflicts" sheetId="10" r:id="rId7"/>
  </sheets>
  <definedNames>
    <definedName name="_xlnm.Print_Area" localSheetId="0">'Inteventions in UHC (Table 3A2)'!$A$140:$D$167</definedName>
    <definedName name="_xlnm.Print_Titles" localSheetId="0">'Inteventions in UHC (Table 3A2)'!$2:$3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4" i="3" l="1"/>
  <c r="S168" i="3"/>
  <c r="Y168" i="3"/>
  <c r="Y169" i="3"/>
  <c r="Y170" i="3"/>
  <c r="Y171" i="3"/>
  <c r="AA19" i="3"/>
  <c r="AB19" i="3"/>
  <c r="AA20" i="3"/>
  <c r="AB20" i="3"/>
  <c r="K21" i="3"/>
  <c r="AA21" i="3"/>
  <c r="AB21" i="3"/>
  <c r="K22" i="3"/>
  <c r="AA22" i="3"/>
  <c r="AB22" i="3"/>
  <c r="K23" i="3"/>
  <c r="AA23" i="3"/>
  <c r="AB23" i="3"/>
  <c r="K24" i="3"/>
  <c r="AA24" i="3"/>
  <c r="AB24" i="3"/>
  <c r="K25" i="3"/>
  <c r="AA25" i="3"/>
  <c r="AB25" i="3"/>
  <c r="K26" i="3"/>
  <c r="AA26" i="3"/>
  <c r="AB26" i="3"/>
  <c r="K27" i="3"/>
  <c r="AA27" i="3"/>
  <c r="AB27" i="3"/>
  <c r="AA28" i="3"/>
  <c r="AB28" i="3"/>
  <c r="K29" i="3"/>
  <c r="AA29" i="3"/>
  <c r="AB29" i="3"/>
  <c r="K30" i="3"/>
  <c r="AA30" i="3"/>
  <c r="AB30" i="3"/>
  <c r="AA31" i="3"/>
  <c r="AB31" i="3"/>
  <c r="AA32" i="3"/>
  <c r="AB32" i="3"/>
  <c r="K33" i="3"/>
  <c r="AA33" i="3"/>
  <c r="AB33" i="3"/>
  <c r="K34" i="3"/>
  <c r="AA34" i="3"/>
  <c r="AB34" i="3"/>
  <c r="AA35" i="3"/>
  <c r="AB35" i="3"/>
  <c r="AA36" i="3"/>
  <c r="AB36" i="3"/>
  <c r="AA37" i="3"/>
  <c r="AB37" i="3"/>
  <c r="AA38" i="3"/>
  <c r="AB38" i="3"/>
  <c r="AA39" i="3"/>
  <c r="AB39" i="3"/>
  <c r="AA40" i="3"/>
  <c r="AB40" i="3"/>
  <c r="AA41" i="3"/>
  <c r="AB41" i="3"/>
  <c r="AA42" i="3"/>
  <c r="AB42" i="3"/>
  <c r="AA43" i="3"/>
  <c r="AB43" i="3"/>
  <c r="K44" i="3"/>
  <c r="AA44" i="3"/>
  <c r="AB44" i="3"/>
  <c r="K45" i="3"/>
  <c r="AA45" i="3"/>
  <c r="AB45" i="3"/>
  <c r="AA46" i="3"/>
  <c r="AB46" i="3"/>
  <c r="AA47" i="3"/>
  <c r="AB47" i="3"/>
  <c r="AA48" i="3"/>
  <c r="AB48" i="3"/>
  <c r="AA49" i="3"/>
  <c r="AB49" i="3"/>
  <c r="K50" i="3"/>
  <c r="AA50" i="3"/>
  <c r="AB50" i="3"/>
  <c r="AA51" i="3"/>
  <c r="AB51" i="3"/>
  <c r="AA52" i="3"/>
  <c r="AB52" i="3"/>
  <c r="AA53" i="3"/>
  <c r="AB53" i="3"/>
  <c r="AA54" i="3"/>
  <c r="AB54" i="3"/>
  <c r="K55" i="3"/>
  <c r="AA55" i="3"/>
  <c r="AB55" i="3"/>
  <c r="AA56" i="3"/>
  <c r="AB56" i="3"/>
  <c r="AA57" i="3"/>
  <c r="AB57" i="3"/>
  <c r="K58" i="3"/>
  <c r="AA58" i="3"/>
  <c r="AB58" i="3"/>
  <c r="AA59" i="3"/>
  <c r="AB59" i="3"/>
  <c r="K60" i="3"/>
  <c r="AA60" i="3"/>
  <c r="AB60" i="3"/>
  <c r="K61" i="3"/>
  <c r="AA61" i="3"/>
  <c r="AB61" i="3"/>
  <c r="AA62" i="3"/>
  <c r="AB62" i="3"/>
  <c r="K63" i="3"/>
  <c r="AA63" i="3"/>
  <c r="AB63" i="3"/>
  <c r="K64" i="3"/>
  <c r="AA64" i="3"/>
  <c r="AB64" i="3"/>
  <c r="K65" i="3"/>
  <c r="AA65" i="3"/>
  <c r="AB65" i="3"/>
  <c r="AA66" i="3"/>
  <c r="AB66" i="3"/>
  <c r="AA67" i="3"/>
  <c r="AB67" i="3"/>
  <c r="K68" i="3"/>
  <c r="AA68" i="3"/>
  <c r="AB68" i="3"/>
  <c r="AA69" i="3"/>
  <c r="AB69" i="3"/>
  <c r="AA70" i="3"/>
  <c r="AB70" i="3"/>
  <c r="AA71" i="3"/>
  <c r="AB71" i="3"/>
  <c r="AA72" i="3"/>
  <c r="AB72" i="3"/>
  <c r="AA73" i="3"/>
  <c r="AB73" i="3"/>
  <c r="K74" i="3"/>
  <c r="AA74" i="3"/>
  <c r="AB74" i="3"/>
  <c r="AA75" i="3"/>
  <c r="AB75" i="3"/>
  <c r="K76" i="3"/>
  <c r="AA76" i="3"/>
  <c r="AB76" i="3"/>
  <c r="K77" i="3"/>
  <c r="AA77" i="3"/>
  <c r="AB77" i="3"/>
  <c r="K78" i="3"/>
  <c r="AA78" i="3"/>
  <c r="AB78" i="3"/>
  <c r="AA79" i="3"/>
  <c r="AB79" i="3"/>
  <c r="K80" i="3"/>
  <c r="AA80" i="3"/>
  <c r="AB80" i="3"/>
  <c r="AA81" i="3"/>
  <c r="AB81" i="3"/>
  <c r="AA82" i="3"/>
  <c r="AB82" i="3"/>
  <c r="K83" i="3"/>
  <c r="AA83" i="3"/>
  <c r="AB83" i="3"/>
  <c r="AA84" i="3"/>
  <c r="AB84" i="3"/>
  <c r="AA85" i="3"/>
  <c r="AB85" i="3"/>
  <c r="K86" i="3"/>
  <c r="AA86" i="3"/>
  <c r="AB86" i="3"/>
  <c r="AA87" i="3"/>
  <c r="AB87" i="3"/>
  <c r="K88" i="3"/>
  <c r="AA88" i="3"/>
  <c r="AB88" i="3"/>
  <c r="AA89" i="3"/>
  <c r="AB89" i="3"/>
  <c r="K90" i="3"/>
  <c r="AA90" i="3"/>
  <c r="AB90" i="3"/>
  <c r="AA91" i="3"/>
  <c r="AB91" i="3"/>
  <c r="AA92" i="3"/>
  <c r="AB92" i="3"/>
  <c r="AA93" i="3"/>
  <c r="AB93" i="3"/>
  <c r="K94" i="3"/>
  <c r="AA94" i="3"/>
  <c r="AB94" i="3"/>
  <c r="K95" i="3"/>
  <c r="AA95" i="3"/>
  <c r="AB95" i="3"/>
  <c r="K96" i="3"/>
  <c r="AA96" i="3"/>
  <c r="AB96" i="3"/>
  <c r="K97" i="3"/>
  <c r="AA97" i="3"/>
  <c r="AB97" i="3"/>
  <c r="AA98" i="3"/>
  <c r="AB98" i="3"/>
  <c r="K99" i="3"/>
  <c r="AA99" i="3"/>
  <c r="AB99" i="3"/>
  <c r="K100" i="3"/>
  <c r="AA100" i="3"/>
  <c r="AB100" i="3"/>
  <c r="K101" i="3"/>
  <c r="AA101" i="3"/>
  <c r="AB101" i="3"/>
  <c r="K102" i="3"/>
  <c r="AA102" i="3"/>
  <c r="AB102" i="3"/>
  <c r="AA103" i="3"/>
  <c r="AB103" i="3"/>
  <c r="AA104" i="3"/>
  <c r="AB104" i="3"/>
  <c r="K105" i="3"/>
  <c r="AA105" i="3"/>
  <c r="AB105" i="3"/>
  <c r="AA106" i="3"/>
  <c r="AB106" i="3"/>
  <c r="K107" i="3"/>
  <c r="AA107" i="3"/>
  <c r="AB107" i="3"/>
  <c r="K108" i="3"/>
  <c r="AA108" i="3"/>
  <c r="AB108" i="3"/>
  <c r="K109" i="3"/>
  <c r="AA109" i="3"/>
  <c r="AB109" i="3"/>
  <c r="K110" i="3"/>
  <c r="AA110" i="3"/>
  <c r="AB110" i="3"/>
  <c r="K111" i="3"/>
  <c r="AA111" i="3"/>
  <c r="AB111" i="3"/>
  <c r="K112" i="3"/>
  <c r="AA112" i="3"/>
  <c r="AB112" i="3"/>
  <c r="K113" i="3"/>
  <c r="AA113" i="3"/>
  <c r="AB113" i="3"/>
  <c r="K114" i="3"/>
  <c r="AA114" i="3"/>
  <c r="AB114" i="3"/>
  <c r="K115" i="3"/>
  <c r="AA115" i="3"/>
  <c r="AB115" i="3"/>
  <c r="K116" i="3"/>
  <c r="AA116" i="3"/>
  <c r="AB116" i="3"/>
  <c r="AA117" i="3"/>
  <c r="AB117" i="3"/>
  <c r="AA118" i="3"/>
  <c r="AB118" i="3"/>
  <c r="K119" i="3"/>
  <c r="AA119" i="3"/>
  <c r="AB119" i="3"/>
  <c r="K120" i="3"/>
  <c r="AA120" i="3"/>
  <c r="AB120" i="3"/>
  <c r="AA121" i="3"/>
  <c r="AB121" i="3"/>
  <c r="K122" i="3"/>
  <c r="AA122" i="3"/>
  <c r="AB122" i="3"/>
  <c r="K123" i="3"/>
  <c r="AA123" i="3"/>
  <c r="AB123" i="3"/>
  <c r="AA124" i="3"/>
  <c r="AB124" i="3"/>
  <c r="K125" i="3"/>
  <c r="AA125" i="3"/>
  <c r="AB125" i="3"/>
  <c r="AA126" i="3"/>
  <c r="AB126" i="3"/>
  <c r="K127" i="3"/>
  <c r="AA127" i="3"/>
  <c r="AB127" i="3"/>
  <c r="K128" i="3"/>
  <c r="AA128" i="3"/>
  <c r="AB128" i="3"/>
  <c r="AA129" i="3"/>
  <c r="AB129" i="3"/>
  <c r="AA130" i="3"/>
  <c r="AB130" i="3"/>
  <c r="AA131" i="3"/>
  <c r="AB131" i="3"/>
  <c r="AA132" i="3"/>
  <c r="AB132" i="3"/>
  <c r="AA133" i="3"/>
  <c r="AB133" i="3"/>
  <c r="AA134" i="3"/>
  <c r="AB134" i="3"/>
  <c r="AA135" i="3"/>
  <c r="AB135" i="3"/>
  <c r="AA136" i="3"/>
  <c r="AB136" i="3"/>
  <c r="AA137" i="3"/>
  <c r="AB137" i="3"/>
  <c r="AA138" i="3"/>
  <c r="AB138" i="3"/>
  <c r="AA139" i="3"/>
  <c r="AB139" i="3"/>
  <c r="AA140" i="3"/>
  <c r="AB140" i="3"/>
  <c r="AA141" i="3"/>
  <c r="AB141" i="3"/>
  <c r="AA142" i="3"/>
  <c r="AB142" i="3"/>
  <c r="K143" i="3"/>
  <c r="AA143" i="3"/>
  <c r="AB143" i="3"/>
  <c r="AA144" i="3"/>
  <c r="AB144" i="3"/>
  <c r="AA145" i="3"/>
  <c r="AB145" i="3"/>
  <c r="AA146" i="3"/>
  <c r="AB146" i="3"/>
  <c r="K147" i="3"/>
  <c r="AA147" i="3"/>
  <c r="AB147" i="3"/>
  <c r="K148" i="3"/>
  <c r="AA148" i="3"/>
  <c r="AB148" i="3"/>
  <c r="AA149" i="3"/>
  <c r="AB149" i="3"/>
  <c r="K150" i="3"/>
  <c r="AA150" i="3"/>
  <c r="AB150" i="3"/>
  <c r="K151" i="3"/>
  <c r="AA151" i="3"/>
  <c r="AB151" i="3"/>
  <c r="K152" i="3"/>
  <c r="AA152" i="3"/>
  <c r="AB152" i="3"/>
  <c r="AA153" i="3"/>
  <c r="AB153" i="3"/>
  <c r="AA154" i="3"/>
  <c r="AB154" i="3"/>
  <c r="K155" i="3"/>
  <c r="AA155" i="3"/>
  <c r="AB155" i="3"/>
  <c r="K156" i="3"/>
  <c r="AA156" i="3"/>
  <c r="AB156" i="3"/>
  <c r="K157" i="3"/>
  <c r="AA157" i="3"/>
  <c r="AB157" i="3"/>
  <c r="AA158" i="3"/>
  <c r="AB158" i="3"/>
  <c r="AA159" i="3"/>
  <c r="AB159" i="3"/>
  <c r="AA160" i="3"/>
  <c r="AB160" i="3"/>
  <c r="K161" i="3"/>
  <c r="AA161" i="3"/>
  <c r="AB161" i="3"/>
  <c r="AA162" i="3"/>
  <c r="AB162" i="3"/>
  <c r="K163" i="3"/>
  <c r="AA163" i="3"/>
  <c r="AB163" i="3"/>
  <c r="AA164" i="3"/>
  <c r="AB164" i="3"/>
  <c r="AA165" i="3"/>
  <c r="AB165" i="3"/>
  <c r="K166" i="3"/>
  <c r="AA166" i="3"/>
  <c r="AB166" i="3"/>
  <c r="K167" i="3"/>
  <c r="AA167" i="3"/>
  <c r="AB167" i="3"/>
  <c r="AA168" i="3"/>
  <c r="AB168" i="3"/>
  <c r="AA169" i="3"/>
  <c r="AB169" i="3"/>
  <c r="AA170" i="3"/>
  <c r="AB170" i="3"/>
  <c r="AA171" i="3"/>
  <c r="AB171" i="3"/>
  <c r="AA172" i="3"/>
  <c r="AB172" i="3"/>
  <c r="AA173" i="3"/>
  <c r="AB173" i="3"/>
  <c r="K174" i="3"/>
  <c r="AA174" i="3"/>
  <c r="AB174" i="3"/>
  <c r="K175" i="3"/>
  <c r="AA175" i="3"/>
  <c r="AB175" i="3"/>
  <c r="K176" i="3"/>
  <c r="AA176" i="3"/>
  <c r="AB176" i="3"/>
  <c r="K177" i="3"/>
  <c r="AA177" i="3"/>
  <c r="AB177" i="3"/>
  <c r="K178" i="3"/>
  <c r="AA178" i="3"/>
  <c r="AB178" i="3"/>
  <c r="K179" i="3"/>
  <c r="AA179" i="3"/>
  <c r="AB179" i="3"/>
  <c r="K180" i="3"/>
  <c r="AA180" i="3"/>
  <c r="AB180" i="3"/>
  <c r="K181" i="3"/>
  <c r="AA181" i="3"/>
  <c r="AB181" i="3"/>
  <c r="K182" i="3"/>
  <c r="AA182" i="3"/>
  <c r="AB182" i="3"/>
  <c r="AA183" i="3"/>
  <c r="AB183" i="3"/>
  <c r="K184" i="3"/>
  <c r="AA184" i="3"/>
  <c r="AB184" i="3"/>
  <c r="AA185" i="3"/>
  <c r="AB185" i="3"/>
  <c r="AA186" i="3"/>
  <c r="AB186" i="3"/>
  <c r="K187" i="3"/>
  <c r="AA187" i="3"/>
  <c r="AB187" i="3"/>
  <c r="K188" i="3"/>
  <c r="AA188" i="3"/>
  <c r="AB188" i="3"/>
  <c r="K189" i="3"/>
  <c r="AA189" i="3"/>
  <c r="AB189" i="3"/>
  <c r="K190" i="3"/>
  <c r="AA190" i="3"/>
  <c r="AB190" i="3"/>
  <c r="AA191" i="3"/>
  <c r="AB191" i="3"/>
  <c r="K192" i="3"/>
  <c r="AA192" i="3"/>
  <c r="AB192" i="3"/>
  <c r="K193" i="3"/>
  <c r="AA193" i="3"/>
  <c r="AB193" i="3"/>
  <c r="K194" i="3"/>
  <c r="AA194" i="3"/>
  <c r="AB194" i="3"/>
  <c r="K195" i="3"/>
  <c r="AA195" i="3"/>
  <c r="AB195" i="3"/>
  <c r="AA196" i="3"/>
  <c r="AB196" i="3"/>
  <c r="K197" i="3"/>
  <c r="AA197" i="3"/>
  <c r="AB197" i="3"/>
  <c r="K198" i="3"/>
  <c r="AA198" i="3"/>
  <c r="AB198" i="3"/>
  <c r="K199" i="3"/>
  <c r="AA199" i="3"/>
  <c r="AB199" i="3"/>
  <c r="AA200" i="3"/>
  <c r="AB200" i="3"/>
  <c r="AA201" i="3"/>
  <c r="AB201" i="3"/>
  <c r="K202" i="3"/>
  <c r="AA202" i="3"/>
  <c r="AB202" i="3"/>
  <c r="K203" i="3"/>
  <c r="AA203" i="3"/>
  <c r="AB203" i="3"/>
  <c r="K204" i="3"/>
  <c r="AA204" i="3"/>
  <c r="AB204" i="3"/>
  <c r="K205" i="3"/>
  <c r="AA205" i="3"/>
  <c r="AB205" i="3"/>
  <c r="K206" i="3"/>
  <c r="AA206" i="3"/>
  <c r="AB206" i="3"/>
  <c r="K207" i="3"/>
  <c r="AA207" i="3"/>
  <c r="AB207" i="3"/>
  <c r="K208" i="3"/>
  <c r="AA208" i="3"/>
  <c r="AB208" i="3"/>
  <c r="AA209" i="3"/>
  <c r="AB209" i="3"/>
  <c r="K210" i="3"/>
  <c r="AA210" i="3"/>
  <c r="AB210" i="3"/>
  <c r="AA211" i="3"/>
  <c r="AB211" i="3"/>
  <c r="AA212" i="3"/>
  <c r="AB212" i="3"/>
  <c r="AA213" i="3"/>
  <c r="AB213" i="3"/>
  <c r="AA214" i="3"/>
  <c r="AB214" i="3"/>
  <c r="AA215" i="3"/>
  <c r="AB215" i="3"/>
  <c r="AA216" i="3"/>
  <c r="AB216" i="3"/>
  <c r="AA217" i="3"/>
  <c r="AB217" i="3"/>
  <c r="AA218" i="3"/>
  <c r="AB218" i="3"/>
  <c r="AA219" i="3"/>
  <c r="AB219" i="3"/>
  <c r="AA220" i="3"/>
  <c r="AB220" i="3"/>
  <c r="AA221" i="3"/>
  <c r="AB221" i="3"/>
  <c r="AA222" i="3"/>
  <c r="AB222" i="3"/>
  <c r="AA223" i="3"/>
  <c r="AB223" i="3"/>
  <c r="AA224" i="3"/>
  <c r="AB224" i="3"/>
  <c r="AA225" i="3"/>
  <c r="AB225" i="3"/>
  <c r="AA226" i="3"/>
  <c r="AB226" i="3"/>
  <c r="AA227" i="3"/>
  <c r="AB227" i="3"/>
  <c r="AA228" i="3"/>
  <c r="AB228" i="3"/>
  <c r="AA229" i="3"/>
  <c r="AB229" i="3"/>
  <c r="AA230" i="3"/>
  <c r="AB230" i="3"/>
  <c r="K231" i="3"/>
  <c r="AA231" i="3"/>
  <c r="AB231" i="3"/>
  <c r="K232" i="3"/>
  <c r="AA232" i="3"/>
  <c r="AB232" i="3"/>
  <c r="K233" i="3"/>
  <c r="AA233" i="3"/>
  <c r="AB233" i="3"/>
  <c r="K234" i="3"/>
  <c r="AA234" i="3"/>
  <c r="AB234" i="3"/>
  <c r="K235" i="3"/>
  <c r="AA235" i="3"/>
  <c r="AB235" i="3"/>
  <c r="AA236" i="3"/>
  <c r="AB236" i="3"/>
  <c r="K237" i="3"/>
  <c r="AA237" i="3"/>
  <c r="AB237" i="3"/>
  <c r="K238" i="3"/>
  <c r="AA238" i="3"/>
  <c r="AB238" i="3"/>
  <c r="K239" i="3"/>
  <c r="AA239" i="3"/>
  <c r="AB239" i="3"/>
  <c r="K240" i="3"/>
  <c r="AA240" i="3"/>
  <c r="AB240" i="3"/>
  <c r="K241" i="3"/>
  <c r="AA241" i="3"/>
  <c r="AB241" i="3"/>
  <c r="K242" i="3"/>
  <c r="AA242" i="3"/>
  <c r="AB242" i="3"/>
  <c r="AA243" i="3"/>
  <c r="AB243" i="3"/>
  <c r="AA244" i="3"/>
  <c r="AB244" i="3"/>
  <c r="K245" i="3"/>
  <c r="AA245" i="3"/>
  <c r="AB245" i="3"/>
  <c r="AA246" i="3"/>
  <c r="AB246" i="3"/>
  <c r="K247" i="3"/>
  <c r="AA247" i="3"/>
  <c r="AB247" i="3"/>
  <c r="K248" i="3"/>
  <c r="AA248" i="3"/>
  <c r="AB248" i="3"/>
  <c r="K249" i="3"/>
  <c r="AA249" i="3"/>
  <c r="AB249" i="3"/>
  <c r="AA250" i="3"/>
  <c r="AB250" i="3"/>
  <c r="AA251" i="3"/>
  <c r="AB251" i="3"/>
  <c r="AA252" i="3"/>
  <c r="AB252" i="3"/>
  <c r="K253" i="3"/>
  <c r="AA253" i="3"/>
  <c r="AB253" i="3"/>
  <c r="K254" i="3"/>
  <c r="AA254" i="3"/>
  <c r="AB254" i="3"/>
  <c r="K255" i="3"/>
  <c r="AA255" i="3"/>
  <c r="AB255" i="3"/>
  <c r="K256" i="3"/>
  <c r="AA256" i="3"/>
  <c r="AB256" i="3"/>
  <c r="AA257" i="3"/>
  <c r="AB257" i="3"/>
  <c r="AA258" i="3"/>
  <c r="AB258" i="3"/>
  <c r="AA259" i="3"/>
  <c r="AB259" i="3"/>
  <c r="AA260" i="3"/>
  <c r="AB260" i="3"/>
  <c r="AA261" i="3"/>
  <c r="AB261" i="3"/>
  <c r="AA262" i="3"/>
  <c r="AB262" i="3"/>
  <c r="AA263" i="3"/>
  <c r="AB263" i="3"/>
  <c r="AA264" i="3"/>
  <c r="AB264" i="3"/>
  <c r="AA265" i="3"/>
  <c r="AB265" i="3"/>
  <c r="AA266" i="3"/>
  <c r="AB266" i="3"/>
  <c r="AA267" i="3"/>
  <c r="AB267" i="3"/>
  <c r="K268" i="3"/>
  <c r="AA268" i="3"/>
  <c r="AB268" i="3"/>
  <c r="AA269" i="3"/>
  <c r="AB269" i="3"/>
  <c r="AA270" i="3"/>
  <c r="AB270" i="3"/>
  <c r="AA271" i="3"/>
  <c r="AB271" i="3"/>
  <c r="AA272" i="3"/>
  <c r="AB272" i="3"/>
  <c r="AA273" i="3"/>
  <c r="AB273" i="3"/>
  <c r="AA274" i="3"/>
  <c r="AB274" i="3"/>
  <c r="AA275" i="3"/>
  <c r="AB275" i="3"/>
  <c r="AA276" i="3"/>
  <c r="AB276" i="3"/>
  <c r="AA277" i="3"/>
  <c r="AB277" i="3"/>
  <c r="AA278" i="3"/>
  <c r="AB278" i="3"/>
  <c r="AA279" i="3"/>
  <c r="AB279" i="3"/>
  <c r="AA280" i="3"/>
  <c r="AB280" i="3"/>
  <c r="AA281" i="3"/>
  <c r="AB281" i="3"/>
  <c r="AA282" i="3"/>
  <c r="AB282" i="3"/>
  <c r="AA283" i="3"/>
  <c r="AB283" i="3"/>
  <c r="AA284" i="3"/>
  <c r="AB284" i="3"/>
  <c r="AA285" i="3"/>
  <c r="AB285" i="3"/>
  <c r="AA286" i="3"/>
  <c r="AB286" i="3"/>
  <c r="AA287" i="3"/>
  <c r="AB287" i="3"/>
  <c r="AA288" i="3"/>
  <c r="AB288" i="3"/>
  <c r="AA289" i="3"/>
  <c r="AB289" i="3"/>
  <c r="AA290" i="3"/>
  <c r="AB290" i="3"/>
  <c r="AA291" i="3"/>
  <c r="AB291" i="3"/>
  <c r="AA292" i="3"/>
  <c r="AB292" i="3"/>
  <c r="AA293" i="3"/>
  <c r="AB293" i="3"/>
  <c r="AA294" i="3"/>
  <c r="AB294" i="3"/>
  <c r="AA295" i="3"/>
  <c r="AB295" i="3"/>
  <c r="AA296" i="3"/>
  <c r="AB296" i="3"/>
  <c r="AA297" i="3"/>
  <c r="AB297" i="3"/>
  <c r="AA298" i="3"/>
  <c r="AB298" i="3"/>
  <c r="AA299" i="3"/>
  <c r="AB299" i="3"/>
  <c r="AA300" i="3"/>
  <c r="AB300" i="3"/>
  <c r="AA301" i="3"/>
  <c r="AB301" i="3"/>
  <c r="AA302" i="3"/>
  <c r="AB302" i="3"/>
  <c r="AA303" i="3"/>
  <c r="AB303" i="3"/>
  <c r="AA304" i="3"/>
  <c r="AB304" i="3"/>
  <c r="AA305" i="3"/>
  <c r="AB305" i="3"/>
  <c r="AA306" i="3"/>
  <c r="AB306" i="3"/>
  <c r="AA307" i="3"/>
  <c r="AB307" i="3"/>
  <c r="AA308" i="3"/>
  <c r="AB308" i="3"/>
  <c r="AA309" i="3"/>
  <c r="AB309" i="3"/>
  <c r="AA310" i="3"/>
  <c r="AB310" i="3"/>
  <c r="AA311" i="3"/>
  <c r="AB311" i="3"/>
  <c r="AA312" i="3"/>
  <c r="AB312" i="3"/>
  <c r="AA313" i="3"/>
  <c r="AB313" i="3"/>
  <c r="AA314" i="3"/>
  <c r="AB314" i="3"/>
  <c r="AA315" i="3"/>
  <c r="AB315" i="3"/>
  <c r="AA316" i="3"/>
  <c r="AB316" i="3"/>
  <c r="AA317" i="3"/>
  <c r="AB317" i="3"/>
  <c r="K318" i="3"/>
  <c r="AA318" i="3"/>
  <c r="AB318" i="3"/>
  <c r="K319" i="3"/>
  <c r="AA319" i="3"/>
  <c r="AB319" i="3"/>
  <c r="AA320" i="3"/>
  <c r="AB320" i="3"/>
  <c r="K321" i="3"/>
  <c r="AA321" i="3"/>
  <c r="AB321" i="3"/>
  <c r="K322" i="3"/>
  <c r="AA322" i="3"/>
  <c r="AB322" i="3"/>
  <c r="AA323" i="3"/>
  <c r="AB323" i="3"/>
  <c r="AA324" i="3"/>
  <c r="AB324" i="3"/>
  <c r="AA325" i="3"/>
  <c r="AB325" i="3"/>
  <c r="AA326" i="3"/>
  <c r="AB326" i="3"/>
  <c r="AA327" i="3"/>
  <c r="AB327" i="3"/>
  <c r="AA328" i="3"/>
  <c r="AB328" i="3"/>
  <c r="AA329" i="3"/>
  <c r="AB329" i="3"/>
  <c r="AA330" i="3"/>
  <c r="AB330" i="3"/>
  <c r="AA331" i="3"/>
  <c r="AB331" i="3"/>
  <c r="AA332" i="3"/>
  <c r="AB332" i="3"/>
  <c r="AA333" i="3"/>
  <c r="AB333" i="3"/>
  <c r="AA334" i="3"/>
  <c r="AB334" i="3"/>
  <c r="AA335" i="3"/>
  <c r="AB335" i="3"/>
  <c r="AA336" i="3"/>
  <c r="AB336" i="3"/>
  <c r="AA337" i="3"/>
  <c r="AB337" i="3"/>
  <c r="AA338" i="3"/>
  <c r="AB338" i="3"/>
  <c r="AA339" i="3"/>
  <c r="AB339" i="3"/>
  <c r="AA340" i="3"/>
  <c r="AB340" i="3"/>
  <c r="AA341" i="3"/>
  <c r="AB341" i="3"/>
  <c r="K342" i="3"/>
  <c r="AA342" i="3"/>
  <c r="AB342" i="3"/>
  <c r="K343" i="3"/>
  <c r="AA343" i="3"/>
  <c r="AB343" i="3"/>
  <c r="K344" i="3"/>
  <c r="AA344" i="3"/>
  <c r="AB344" i="3"/>
  <c r="K345" i="3"/>
  <c r="AA345" i="3"/>
  <c r="AB345" i="3"/>
  <c r="AA346" i="3"/>
  <c r="AB346" i="3"/>
  <c r="AA347" i="3"/>
  <c r="AB347" i="3"/>
  <c r="K348" i="3"/>
  <c r="AA348" i="3"/>
  <c r="AB348" i="3"/>
  <c r="K349" i="3"/>
  <c r="AA349" i="3"/>
  <c r="AB349" i="3"/>
  <c r="K350" i="3"/>
  <c r="AA350" i="3"/>
  <c r="AB350" i="3"/>
  <c r="K351" i="3"/>
  <c r="AA351" i="3"/>
  <c r="AB351" i="3"/>
  <c r="AA6" i="3"/>
  <c r="AB6" i="3"/>
  <c r="AA7" i="3"/>
  <c r="AB7" i="3"/>
  <c r="AA8" i="3"/>
  <c r="AB8" i="3"/>
  <c r="AA9" i="3"/>
  <c r="AB9" i="3"/>
  <c r="AA10" i="3"/>
  <c r="AB10" i="3"/>
  <c r="AA11" i="3"/>
  <c r="AB11" i="3"/>
  <c r="AA12" i="3"/>
  <c r="AB12" i="3"/>
  <c r="AA13" i="3"/>
  <c r="AB13" i="3"/>
  <c r="AA14" i="3"/>
  <c r="AB14" i="3"/>
  <c r="AA15" i="3"/>
  <c r="AB15" i="3"/>
  <c r="AA16" i="3"/>
  <c r="AB16" i="3"/>
  <c r="AA17" i="3"/>
  <c r="AB17" i="3"/>
  <c r="AA18" i="3"/>
  <c r="AB18" i="3"/>
  <c r="AA5" i="3"/>
  <c r="AB5" i="3"/>
  <c r="D349" i="3"/>
  <c r="D348" i="3"/>
  <c r="D347" i="3"/>
  <c r="D346" i="3"/>
  <c r="D334" i="3"/>
  <c r="D333" i="3"/>
  <c r="D332" i="3"/>
  <c r="D331" i="3"/>
  <c r="D330" i="3"/>
  <c r="D329" i="3"/>
  <c r="D328" i="3"/>
  <c r="D327" i="3"/>
  <c r="D326" i="3"/>
  <c r="D325" i="3"/>
  <c r="D323" i="3"/>
  <c r="D322" i="3"/>
  <c r="D320" i="3"/>
  <c r="D319" i="3"/>
  <c r="D318" i="3"/>
  <c r="D317" i="3"/>
  <c r="D316" i="3"/>
  <c r="D275" i="3"/>
  <c r="D274" i="3"/>
  <c r="D272" i="3"/>
  <c r="D263" i="3"/>
  <c r="D262" i="3"/>
  <c r="D114" i="3"/>
  <c r="D256" i="3"/>
  <c r="D253" i="3"/>
  <c r="D252" i="3"/>
  <c r="D248" i="3"/>
  <c r="D245" i="3"/>
  <c r="D244" i="3"/>
  <c r="D242" i="3"/>
  <c r="D241" i="3"/>
  <c r="D240" i="3"/>
  <c r="D239" i="3"/>
  <c r="D234" i="3"/>
  <c r="D233" i="3"/>
  <c r="D232" i="3"/>
  <c r="D217" i="3"/>
  <c r="D214" i="3"/>
  <c r="D209" i="3"/>
  <c r="D208" i="3"/>
  <c r="D207" i="3"/>
  <c r="D204" i="3"/>
  <c r="D202" i="3"/>
  <c r="D201" i="3"/>
  <c r="D198" i="3"/>
  <c r="D196" i="3"/>
  <c r="D195" i="3"/>
  <c r="D194" i="3"/>
  <c r="D188" i="3"/>
  <c r="D187" i="3"/>
  <c r="D180" i="3"/>
  <c r="D178" i="3"/>
  <c r="D176" i="3"/>
  <c r="D170" i="3"/>
  <c r="D166" i="3"/>
  <c r="D167" i="3"/>
  <c r="D168" i="3"/>
  <c r="D165" i="3"/>
  <c r="D164" i="3"/>
  <c r="D163" i="3"/>
  <c r="D159" i="3"/>
  <c r="D158" i="3"/>
  <c r="D155" i="3"/>
  <c r="D141" i="3"/>
  <c r="D138" i="3"/>
  <c r="D136" i="3"/>
  <c r="D132" i="3"/>
  <c r="D131" i="3"/>
  <c r="D127" i="3"/>
  <c r="D199" i="3"/>
  <c r="D124" i="3"/>
  <c r="D123" i="3"/>
  <c r="D61" i="3"/>
  <c r="D122" i="3"/>
  <c r="D110" i="3"/>
  <c r="D106" i="3"/>
  <c r="D113" i="3"/>
  <c r="D102" i="3"/>
  <c r="D101" i="3"/>
  <c r="D100" i="3"/>
  <c r="D98" i="3"/>
  <c r="D97" i="3"/>
  <c r="D95" i="3"/>
  <c r="D88" i="3"/>
  <c r="H41" i="3"/>
  <c r="D68" i="3"/>
  <c r="D74" i="3"/>
  <c r="D76" i="3"/>
  <c r="D64" i="3"/>
  <c r="D47" i="3"/>
  <c r="D45" i="3"/>
  <c r="D42" i="3"/>
  <c r="D38" i="3"/>
  <c r="D32" i="3"/>
  <c r="D26" i="3"/>
  <c r="D25" i="3"/>
  <c r="D24" i="3"/>
  <c r="D22" i="3"/>
  <c r="D21" i="3"/>
  <c r="D18" i="3"/>
  <c r="D16" i="3"/>
  <c r="D14" i="3"/>
  <c r="D12" i="3"/>
  <c r="D10" i="3"/>
  <c r="D8" i="3"/>
  <c r="D7" i="3"/>
  <c r="D6" i="3"/>
  <c r="D5" i="3"/>
  <c r="V25" i="3"/>
  <c r="Q350" i="3"/>
  <c r="Q351" i="3"/>
  <c r="Q345" i="3"/>
  <c r="R345" i="3"/>
  <c r="Q344" i="3"/>
  <c r="Q343" i="3"/>
  <c r="Q141" i="3"/>
  <c r="Q342" i="3"/>
  <c r="R342" i="3"/>
  <c r="Q341" i="3"/>
  <c r="Q321" i="3"/>
  <c r="Q318" i="3"/>
  <c r="Q316" i="3"/>
  <c r="R316" i="3"/>
  <c r="Q119" i="3"/>
  <c r="Q273" i="3"/>
  <c r="R273" i="3"/>
  <c r="Q268" i="3"/>
  <c r="R268" i="3"/>
  <c r="Q267" i="3"/>
  <c r="Q256" i="3"/>
  <c r="Q254" i="3"/>
  <c r="Q249" i="3"/>
  <c r="R249" i="3"/>
  <c r="Q248" i="3"/>
  <c r="Q242" i="3"/>
  <c r="Q166" i="3"/>
  <c r="Q156" i="3"/>
  <c r="Q154" i="3"/>
  <c r="Q155" i="3"/>
  <c r="R155" i="3"/>
  <c r="Q143" i="3"/>
  <c r="R143" i="3"/>
  <c r="Q127" i="3"/>
  <c r="Q128" i="3"/>
  <c r="Q122" i="3"/>
  <c r="Q125" i="3"/>
  <c r="R125" i="3"/>
  <c r="Q109" i="3"/>
  <c r="Q121" i="3"/>
  <c r="R121" i="3"/>
  <c r="Q116" i="3"/>
  <c r="Q115" i="3"/>
  <c r="Q93" i="3"/>
  <c r="Q89" i="3"/>
  <c r="Q87" i="3"/>
  <c r="Q101" i="3"/>
  <c r="Q86" i="3"/>
  <c r="Q97" i="3"/>
  <c r="R97" i="3"/>
  <c r="Q85" i="3"/>
  <c r="Q62" i="3"/>
  <c r="Q66" i="3"/>
  <c r="R66" i="3"/>
  <c r="Q58" i="3"/>
  <c r="R58" i="3"/>
  <c r="Q53" i="3"/>
  <c r="Q20" i="3"/>
  <c r="Q35" i="3"/>
  <c r="R35" i="3"/>
  <c r="R6" i="3"/>
  <c r="S6" i="3"/>
  <c r="T6" i="3"/>
  <c r="U6" i="3"/>
  <c r="V6" i="3"/>
  <c r="W6" i="3"/>
  <c r="Y6" i="3"/>
  <c r="R7" i="3"/>
  <c r="S7" i="3"/>
  <c r="T7" i="3"/>
  <c r="U7" i="3"/>
  <c r="V7" i="3"/>
  <c r="W7" i="3"/>
  <c r="R8" i="3"/>
  <c r="S8" i="3"/>
  <c r="T8" i="3"/>
  <c r="U8" i="3"/>
  <c r="V8" i="3"/>
  <c r="W8" i="3"/>
  <c r="R9" i="3"/>
  <c r="T9" i="3"/>
  <c r="U9" i="3"/>
  <c r="V9" i="3"/>
  <c r="W9" i="3"/>
  <c r="S9" i="3"/>
  <c r="Y9" i="3"/>
  <c r="R10" i="3"/>
  <c r="S10" i="3"/>
  <c r="T10" i="3"/>
  <c r="U10" i="3"/>
  <c r="V10" i="3"/>
  <c r="W10" i="3"/>
  <c r="R11" i="3"/>
  <c r="S11" i="3"/>
  <c r="T11" i="3"/>
  <c r="U11" i="3"/>
  <c r="V11" i="3"/>
  <c r="W11" i="3"/>
  <c r="R12" i="3"/>
  <c r="S12" i="3"/>
  <c r="T12" i="3"/>
  <c r="U12" i="3"/>
  <c r="V12" i="3"/>
  <c r="W12" i="3"/>
  <c r="R13" i="3"/>
  <c r="S13" i="3"/>
  <c r="T13" i="3"/>
  <c r="U13" i="3"/>
  <c r="V13" i="3"/>
  <c r="W13" i="3"/>
  <c r="R14" i="3"/>
  <c r="S14" i="3"/>
  <c r="T14" i="3"/>
  <c r="U14" i="3"/>
  <c r="V14" i="3"/>
  <c r="W14" i="3"/>
  <c r="R15" i="3"/>
  <c r="S15" i="3"/>
  <c r="T15" i="3"/>
  <c r="U15" i="3"/>
  <c r="V15" i="3"/>
  <c r="W15" i="3"/>
  <c r="R16" i="3"/>
  <c r="S16" i="3"/>
  <c r="T16" i="3"/>
  <c r="U16" i="3"/>
  <c r="V16" i="3"/>
  <c r="W16" i="3"/>
  <c r="R17" i="3"/>
  <c r="S17" i="3"/>
  <c r="T17" i="3"/>
  <c r="U17" i="3"/>
  <c r="V17" i="3"/>
  <c r="W17" i="3"/>
  <c r="Y17" i="3"/>
  <c r="R18" i="3"/>
  <c r="T18" i="3"/>
  <c r="U18" i="3"/>
  <c r="V18" i="3"/>
  <c r="W18" i="3"/>
  <c r="S18" i="3"/>
  <c r="Y18" i="3"/>
  <c r="R19" i="3"/>
  <c r="S19" i="3"/>
  <c r="T19" i="3"/>
  <c r="U19" i="3"/>
  <c r="V19" i="3"/>
  <c r="W19" i="3"/>
  <c r="R20" i="3"/>
  <c r="S20" i="3"/>
  <c r="T20" i="3"/>
  <c r="U20" i="3"/>
  <c r="V20" i="3"/>
  <c r="W20" i="3"/>
  <c r="R21" i="3"/>
  <c r="S21" i="3"/>
  <c r="T21" i="3"/>
  <c r="U21" i="3"/>
  <c r="V21" i="3"/>
  <c r="W21" i="3"/>
  <c r="R22" i="3"/>
  <c r="S22" i="3"/>
  <c r="R23" i="3"/>
  <c r="S23" i="3"/>
  <c r="R24" i="3"/>
  <c r="S24" i="3"/>
  <c r="R25" i="3"/>
  <c r="S25" i="3"/>
  <c r="T25" i="3"/>
  <c r="U25" i="3"/>
  <c r="W25" i="3"/>
  <c r="R26" i="3"/>
  <c r="S26" i="3"/>
  <c r="R27" i="3"/>
  <c r="S27" i="3"/>
  <c r="R28" i="3"/>
  <c r="S28" i="3"/>
  <c r="T28" i="3"/>
  <c r="U28" i="3"/>
  <c r="V28" i="3"/>
  <c r="W28" i="3"/>
  <c r="Y28" i="3"/>
  <c r="R29" i="3"/>
  <c r="S29" i="3"/>
  <c r="R30" i="3"/>
  <c r="S30" i="3"/>
  <c r="T30" i="3"/>
  <c r="U30" i="3"/>
  <c r="V30" i="3"/>
  <c r="W30" i="3"/>
  <c r="R31" i="3"/>
  <c r="S31" i="3"/>
  <c r="T31" i="3"/>
  <c r="U31" i="3"/>
  <c r="V31" i="3"/>
  <c r="W31" i="3"/>
  <c r="R32" i="3"/>
  <c r="S32" i="3"/>
  <c r="T32" i="3"/>
  <c r="U32" i="3"/>
  <c r="V32" i="3"/>
  <c r="W32" i="3"/>
  <c r="R33" i="3"/>
  <c r="S33" i="3"/>
  <c r="R34" i="3"/>
  <c r="S34" i="3"/>
  <c r="S35" i="3"/>
  <c r="T35" i="3"/>
  <c r="U35" i="3"/>
  <c r="V35" i="3"/>
  <c r="W35" i="3"/>
  <c r="R36" i="3"/>
  <c r="S36" i="3"/>
  <c r="T36" i="3"/>
  <c r="U36" i="3"/>
  <c r="V36" i="3"/>
  <c r="W36" i="3"/>
  <c r="Y36" i="3"/>
  <c r="R37" i="3"/>
  <c r="S37" i="3"/>
  <c r="T37" i="3"/>
  <c r="U37" i="3"/>
  <c r="V37" i="3"/>
  <c r="W37" i="3"/>
  <c r="R38" i="3"/>
  <c r="S38" i="3"/>
  <c r="T38" i="3"/>
  <c r="U38" i="3"/>
  <c r="V38" i="3"/>
  <c r="W38" i="3"/>
  <c r="R39" i="3"/>
  <c r="S39" i="3"/>
  <c r="T39" i="3"/>
  <c r="U39" i="3"/>
  <c r="V39" i="3"/>
  <c r="W39" i="3"/>
  <c r="Y39" i="3"/>
  <c r="R40" i="3"/>
  <c r="S40" i="3"/>
  <c r="T40" i="3"/>
  <c r="U40" i="3"/>
  <c r="V40" i="3"/>
  <c r="W40" i="3"/>
  <c r="Y40" i="3"/>
  <c r="R41" i="3"/>
  <c r="S41" i="3"/>
  <c r="T41" i="3"/>
  <c r="U41" i="3"/>
  <c r="V41" i="3"/>
  <c r="W41" i="3"/>
  <c r="R42" i="3"/>
  <c r="S42" i="3"/>
  <c r="T42" i="3"/>
  <c r="U42" i="3"/>
  <c r="V42" i="3"/>
  <c r="W42" i="3"/>
  <c r="R43" i="3"/>
  <c r="S43" i="3"/>
  <c r="T43" i="3"/>
  <c r="U43" i="3"/>
  <c r="V43" i="3"/>
  <c r="W43" i="3"/>
  <c r="Y43" i="3"/>
  <c r="R44" i="3"/>
  <c r="S44" i="3"/>
  <c r="V44" i="3"/>
  <c r="T44" i="3"/>
  <c r="U44" i="3"/>
  <c r="W44" i="3"/>
  <c r="Y44" i="3"/>
  <c r="R45" i="3"/>
  <c r="S45" i="3"/>
  <c r="R46" i="3"/>
  <c r="T46" i="3"/>
  <c r="U46" i="3"/>
  <c r="V46" i="3"/>
  <c r="W46" i="3"/>
  <c r="S46" i="3"/>
  <c r="Y46" i="3"/>
  <c r="R47" i="3"/>
  <c r="S47" i="3"/>
  <c r="T47" i="3"/>
  <c r="U47" i="3"/>
  <c r="V47" i="3"/>
  <c r="W47" i="3"/>
  <c r="R48" i="3"/>
  <c r="S48" i="3"/>
  <c r="T48" i="3"/>
  <c r="U48" i="3"/>
  <c r="V48" i="3"/>
  <c r="W48" i="3"/>
  <c r="R49" i="3"/>
  <c r="T49" i="3"/>
  <c r="U49" i="3"/>
  <c r="V49" i="3"/>
  <c r="W49" i="3"/>
  <c r="R50" i="3"/>
  <c r="S50" i="3"/>
  <c r="T50" i="3"/>
  <c r="U50" i="3"/>
  <c r="V50" i="3"/>
  <c r="W50" i="3"/>
  <c r="R51" i="3"/>
  <c r="S51" i="3"/>
  <c r="T51" i="3"/>
  <c r="U51" i="3"/>
  <c r="V51" i="3"/>
  <c r="W51" i="3"/>
  <c r="R52" i="3"/>
  <c r="S52" i="3"/>
  <c r="T52" i="3"/>
  <c r="U52" i="3"/>
  <c r="V52" i="3"/>
  <c r="W52" i="3"/>
  <c r="S53" i="3"/>
  <c r="T53" i="3"/>
  <c r="U53" i="3"/>
  <c r="V53" i="3"/>
  <c r="W53" i="3"/>
  <c r="R54" i="3"/>
  <c r="S54" i="3"/>
  <c r="T54" i="3"/>
  <c r="U54" i="3"/>
  <c r="V54" i="3"/>
  <c r="W54" i="3"/>
  <c r="Y54" i="3"/>
  <c r="S55" i="3"/>
  <c r="T55" i="3"/>
  <c r="U55" i="3"/>
  <c r="V55" i="3"/>
  <c r="W55" i="3"/>
  <c r="S56" i="3"/>
  <c r="T56" i="3"/>
  <c r="U56" i="3"/>
  <c r="V56" i="3"/>
  <c r="W56" i="3"/>
  <c r="R57" i="3"/>
  <c r="S57" i="3"/>
  <c r="T57" i="3"/>
  <c r="U57" i="3"/>
  <c r="V57" i="3"/>
  <c r="W57" i="3"/>
  <c r="S58" i="3"/>
  <c r="R59" i="3"/>
  <c r="S59" i="3"/>
  <c r="T59" i="3"/>
  <c r="U59" i="3"/>
  <c r="V59" i="3"/>
  <c r="W59" i="3"/>
  <c r="R60" i="3"/>
  <c r="S60" i="3"/>
  <c r="V60" i="3"/>
  <c r="W60" i="3"/>
  <c r="R61" i="3"/>
  <c r="S61" i="3"/>
  <c r="R62" i="3"/>
  <c r="S62" i="3"/>
  <c r="T62" i="3"/>
  <c r="U62" i="3"/>
  <c r="V62" i="3"/>
  <c r="W62" i="3"/>
  <c r="R63" i="3"/>
  <c r="S63" i="3"/>
  <c r="T63" i="3"/>
  <c r="U63" i="3"/>
  <c r="V63" i="3"/>
  <c r="W63" i="3"/>
  <c r="Y63" i="3"/>
  <c r="R64" i="3"/>
  <c r="S64" i="3"/>
  <c r="R65" i="3"/>
  <c r="S65" i="3"/>
  <c r="V65" i="3"/>
  <c r="W65" i="3"/>
  <c r="S66" i="3"/>
  <c r="T66" i="3"/>
  <c r="U66" i="3"/>
  <c r="V66" i="3"/>
  <c r="W66" i="3"/>
  <c r="R67" i="3"/>
  <c r="T67" i="3"/>
  <c r="U67" i="3"/>
  <c r="V67" i="3"/>
  <c r="W67" i="3"/>
  <c r="R68" i="3"/>
  <c r="S68" i="3"/>
  <c r="R69" i="3"/>
  <c r="S69" i="3"/>
  <c r="T69" i="3"/>
  <c r="U69" i="3"/>
  <c r="V69" i="3"/>
  <c r="W69" i="3"/>
  <c r="R70" i="3"/>
  <c r="S70" i="3"/>
  <c r="T70" i="3"/>
  <c r="U70" i="3"/>
  <c r="V70" i="3"/>
  <c r="W70" i="3"/>
  <c r="R71" i="3"/>
  <c r="S71" i="3"/>
  <c r="T71" i="3"/>
  <c r="U71" i="3"/>
  <c r="V71" i="3"/>
  <c r="W71" i="3"/>
  <c r="R72" i="3"/>
  <c r="S72" i="3"/>
  <c r="T72" i="3"/>
  <c r="U72" i="3"/>
  <c r="V72" i="3"/>
  <c r="W72" i="3"/>
  <c r="R73" i="3"/>
  <c r="S73" i="3"/>
  <c r="T73" i="3"/>
  <c r="U73" i="3"/>
  <c r="V73" i="3"/>
  <c r="W73" i="3"/>
  <c r="R74" i="3"/>
  <c r="S74" i="3"/>
  <c r="R75" i="3"/>
  <c r="S75" i="3"/>
  <c r="T75" i="3"/>
  <c r="U75" i="3"/>
  <c r="V75" i="3"/>
  <c r="W75" i="3"/>
  <c r="R76" i="3"/>
  <c r="S76" i="3"/>
  <c r="R77" i="3"/>
  <c r="S77" i="3"/>
  <c r="R78" i="3"/>
  <c r="S78" i="3"/>
  <c r="R79" i="3"/>
  <c r="S79" i="3"/>
  <c r="T79" i="3"/>
  <c r="U79" i="3"/>
  <c r="V79" i="3"/>
  <c r="W79" i="3"/>
  <c r="R80" i="3"/>
  <c r="S80" i="3"/>
  <c r="R81" i="3"/>
  <c r="S81" i="3"/>
  <c r="T81" i="3"/>
  <c r="U81" i="3"/>
  <c r="V81" i="3"/>
  <c r="W81" i="3"/>
  <c r="R82" i="3"/>
  <c r="S82" i="3"/>
  <c r="T82" i="3"/>
  <c r="U82" i="3"/>
  <c r="V82" i="3"/>
  <c r="W82" i="3"/>
  <c r="R83" i="3"/>
  <c r="S83" i="3"/>
  <c r="T83" i="3"/>
  <c r="U83" i="3"/>
  <c r="V83" i="3"/>
  <c r="W83" i="3"/>
  <c r="R84" i="3"/>
  <c r="S84" i="3"/>
  <c r="T84" i="3"/>
  <c r="U84" i="3"/>
  <c r="V84" i="3"/>
  <c r="W84" i="3"/>
  <c r="S85" i="3"/>
  <c r="T85" i="3"/>
  <c r="U85" i="3"/>
  <c r="V85" i="3"/>
  <c r="W85" i="3"/>
  <c r="R86" i="3"/>
  <c r="S86" i="3"/>
  <c r="R87" i="3"/>
  <c r="S87" i="3"/>
  <c r="T87" i="3"/>
  <c r="U87" i="3"/>
  <c r="V87" i="3"/>
  <c r="W87" i="3"/>
  <c r="R88" i="3"/>
  <c r="S88" i="3"/>
  <c r="R89" i="3"/>
  <c r="S89" i="3"/>
  <c r="T89" i="3"/>
  <c r="U89" i="3"/>
  <c r="V89" i="3"/>
  <c r="W89" i="3"/>
  <c r="R90" i="3"/>
  <c r="S90" i="3"/>
  <c r="R91" i="3"/>
  <c r="S91" i="3"/>
  <c r="T91" i="3"/>
  <c r="U91" i="3"/>
  <c r="V91" i="3"/>
  <c r="W91" i="3"/>
  <c r="Y91" i="3"/>
  <c r="R92" i="3"/>
  <c r="S92" i="3"/>
  <c r="T92" i="3"/>
  <c r="U92" i="3"/>
  <c r="V92" i="3"/>
  <c r="W92" i="3"/>
  <c r="R93" i="3"/>
  <c r="S93" i="3"/>
  <c r="T93" i="3"/>
  <c r="U93" i="3"/>
  <c r="V93" i="3"/>
  <c r="W93" i="3"/>
  <c r="R94" i="3"/>
  <c r="S94" i="3"/>
  <c r="R95" i="3"/>
  <c r="S95" i="3"/>
  <c r="R96" i="3"/>
  <c r="S96" i="3"/>
  <c r="S97" i="3"/>
  <c r="V97" i="3"/>
  <c r="T97" i="3"/>
  <c r="U97" i="3"/>
  <c r="W97" i="3"/>
  <c r="R98" i="3"/>
  <c r="S98" i="3"/>
  <c r="T98" i="3"/>
  <c r="U98" i="3"/>
  <c r="V98" i="3"/>
  <c r="W98" i="3"/>
  <c r="R99" i="3"/>
  <c r="S99" i="3"/>
  <c r="R100" i="3"/>
  <c r="S100" i="3"/>
  <c r="V100" i="3"/>
  <c r="W100" i="3"/>
  <c r="R101" i="3"/>
  <c r="S101" i="3"/>
  <c r="V101" i="3"/>
  <c r="T101" i="3"/>
  <c r="U101" i="3"/>
  <c r="W101" i="3"/>
  <c r="S102" i="3"/>
  <c r="R103" i="3"/>
  <c r="T103" i="3"/>
  <c r="U103" i="3"/>
  <c r="V103" i="3"/>
  <c r="W103" i="3"/>
  <c r="R104" i="3"/>
  <c r="S104" i="3"/>
  <c r="T104" i="3"/>
  <c r="U104" i="3"/>
  <c r="V104" i="3"/>
  <c r="W104" i="3"/>
  <c r="R105" i="3"/>
  <c r="S105" i="3"/>
  <c r="R106" i="3"/>
  <c r="S106" i="3"/>
  <c r="T106" i="3"/>
  <c r="U106" i="3"/>
  <c r="V106" i="3"/>
  <c r="W106" i="3"/>
  <c r="R107" i="3"/>
  <c r="S107" i="3"/>
  <c r="R108" i="3"/>
  <c r="S108" i="3"/>
  <c r="T108" i="3"/>
  <c r="U108" i="3"/>
  <c r="R109" i="3"/>
  <c r="S109" i="3"/>
  <c r="V109" i="3"/>
  <c r="W109" i="3"/>
  <c r="R110" i="3"/>
  <c r="S110" i="3"/>
  <c r="R111" i="3"/>
  <c r="S111" i="3"/>
  <c r="R112" i="3"/>
  <c r="S112" i="3"/>
  <c r="V112" i="3"/>
  <c r="W112" i="3"/>
  <c r="R113" i="3"/>
  <c r="S113" i="3"/>
  <c r="R114" i="3"/>
  <c r="S114" i="3"/>
  <c r="R115" i="3"/>
  <c r="S115" i="3"/>
  <c r="R116" i="3"/>
  <c r="S116" i="3"/>
  <c r="R117" i="3"/>
  <c r="T117" i="3"/>
  <c r="U117" i="3"/>
  <c r="V117" i="3"/>
  <c r="W117" i="3"/>
  <c r="R118" i="3"/>
  <c r="S118" i="3"/>
  <c r="T118" i="3"/>
  <c r="U118" i="3"/>
  <c r="V118" i="3"/>
  <c r="W118" i="3"/>
  <c r="R119" i="3"/>
  <c r="S119" i="3"/>
  <c r="V119" i="3"/>
  <c r="T119" i="3"/>
  <c r="U119" i="3"/>
  <c r="W119" i="3"/>
  <c r="R120" i="3"/>
  <c r="S120" i="3"/>
  <c r="S121" i="3"/>
  <c r="T121" i="3"/>
  <c r="U121" i="3"/>
  <c r="V121" i="3"/>
  <c r="W121" i="3"/>
  <c r="R122" i="3"/>
  <c r="S122" i="3"/>
  <c r="R123" i="3"/>
  <c r="S123" i="3"/>
  <c r="R124" i="3"/>
  <c r="S124" i="3"/>
  <c r="T124" i="3"/>
  <c r="U124" i="3"/>
  <c r="V124" i="3"/>
  <c r="W124" i="3"/>
  <c r="Y124" i="3"/>
  <c r="S125" i="3"/>
  <c r="R126" i="3"/>
  <c r="S126" i="3"/>
  <c r="T126" i="3"/>
  <c r="U126" i="3"/>
  <c r="V126" i="3"/>
  <c r="W126" i="3"/>
  <c r="R127" i="3"/>
  <c r="S127" i="3"/>
  <c r="R128" i="3"/>
  <c r="S128" i="3"/>
  <c r="R129" i="3"/>
  <c r="S129" i="3"/>
  <c r="T129" i="3"/>
  <c r="U129" i="3"/>
  <c r="V129" i="3"/>
  <c r="W129" i="3"/>
  <c r="R130" i="3"/>
  <c r="T130" i="3"/>
  <c r="U130" i="3"/>
  <c r="V130" i="3"/>
  <c r="W130" i="3"/>
  <c r="R131" i="3"/>
  <c r="S131" i="3"/>
  <c r="T131" i="3"/>
  <c r="U131" i="3"/>
  <c r="V131" i="3"/>
  <c r="W131" i="3"/>
  <c r="R132" i="3"/>
  <c r="S132" i="3"/>
  <c r="T132" i="3"/>
  <c r="U132" i="3"/>
  <c r="V132" i="3"/>
  <c r="W132" i="3"/>
  <c r="R133" i="3"/>
  <c r="S133" i="3"/>
  <c r="T133" i="3"/>
  <c r="U133" i="3"/>
  <c r="V133" i="3"/>
  <c r="W133" i="3"/>
  <c r="R134" i="3"/>
  <c r="S134" i="3"/>
  <c r="T134" i="3"/>
  <c r="U134" i="3"/>
  <c r="V134" i="3"/>
  <c r="W134" i="3"/>
  <c r="Y134" i="3"/>
  <c r="R135" i="3"/>
  <c r="S135" i="3"/>
  <c r="T135" i="3"/>
  <c r="U135" i="3"/>
  <c r="V135" i="3"/>
  <c r="W135" i="3"/>
  <c r="R136" i="3"/>
  <c r="S136" i="3"/>
  <c r="T136" i="3"/>
  <c r="U136" i="3"/>
  <c r="V136" i="3"/>
  <c r="W136" i="3"/>
  <c r="R137" i="3"/>
  <c r="S137" i="3"/>
  <c r="T137" i="3"/>
  <c r="U137" i="3"/>
  <c r="V137" i="3"/>
  <c r="W137" i="3"/>
  <c r="R138" i="3"/>
  <c r="S138" i="3"/>
  <c r="T138" i="3"/>
  <c r="U138" i="3"/>
  <c r="V138" i="3"/>
  <c r="W138" i="3"/>
  <c r="R139" i="3"/>
  <c r="S139" i="3"/>
  <c r="T139" i="3"/>
  <c r="U139" i="3"/>
  <c r="V139" i="3"/>
  <c r="W139" i="3"/>
  <c r="R140" i="3"/>
  <c r="T140" i="3"/>
  <c r="U140" i="3"/>
  <c r="V140" i="3"/>
  <c r="W140" i="3"/>
  <c r="R141" i="3"/>
  <c r="S141" i="3"/>
  <c r="T141" i="3"/>
  <c r="U141" i="3"/>
  <c r="V141" i="3"/>
  <c r="W141" i="3"/>
  <c r="R142" i="3"/>
  <c r="T142" i="3"/>
  <c r="U142" i="3"/>
  <c r="V142" i="3"/>
  <c r="W142" i="3"/>
  <c r="S142" i="3"/>
  <c r="Y142" i="3"/>
  <c r="S143" i="3"/>
  <c r="V143" i="3"/>
  <c r="W143" i="3"/>
  <c r="T143" i="3"/>
  <c r="U143" i="3"/>
  <c r="R144" i="3"/>
  <c r="S144" i="3"/>
  <c r="T144" i="3"/>
  <c r="U144" i="3"/>
  <c r="V144" i="3"/>
  <c r="W144" i="3"/>
  <c r="R145" i="3"/>
  <c r="S145" i="3"/>
  <c r="T145" i="3"/>
  <c r="U145" i="3"/>
  <c r="V145" i="3"/>
  <c r="W145" i="3"/>
  <c r="R146" i="3"/>
  <c r="S146" i="3"/>
  <c r="T146" i="3"/>
  <c r="U146" i="3"/>
  <c r="V146" i="3"/>
  <c r="W146" i="3"/>
  <c r="R147" i="3"/>
  <c r="S147" i="3"/>
  <c r="V147" i="3"/>
  <c r="W147" i="3"/>
  <c r="R148" i="3"/>
  <c r="S148" i="3"/>
  <c r="T148" i="3"/>
  <c r="U148" i="3"/>
  <c r="V148" i="3"/>
  <c r="W148" i="3"/>
  <c r="Y148" i="3"/>
  <c r="R149" i="3"/>
  <c r="S149" i="3"/>
  <c r="T149" i="3"/>
  <c r="U149" i="3"/>
  <c r="V149" i="3"/>
  <c r="W149" i="3"/>
  <c r="R150" i="3"/>
  <c r="S150" i="3"/>
  <c r="T150" i="3"/>
  <c r="U150" i="3"/>
  <c r="V150" i="3"/>
  <c r="W150" i="3"/>
  <c r="R151" i="3"/>
  <c r="S151" i="3"/>
  <c r="V151" i="3"/>
  <c r="W151" i="3"/>
  <c r="R152" i="3"/>
  <c r="S152" i="3"/>
  <c r="T152" i="3"/>
  <c r="U152" i="3"/>
  <c r="V152" i="3"/>
  <c r="W152" i="3"/>
  <c r="R153" i="3"/>
  <c r="S153" i="3"/>
  <c r="T153" i="3"/>
  <c r="U153" i="3"/>
  <c r="V153" i="3"/>
  <c r="W153" i="3"/>
  <c r="R154" i="3"/>
  <c r="S154" i="3"/>
  <c r="T154" i="3"/>
  <c r="U154" i="3"/>
  <c r="V154" i="3"/>
  <c r="W154" i="3"/>
  <c r="S155" i="3"/>
  <c r="S156" i="3"/>
  <c r="S157" i="3"/>
  <c r="S158" i="3"/>
  <c r="T158" i="3"/>
  <c r="U158" i="3"/>
  <c r="V158" i="3"/>
  <c r="W158" i="3"/>
  <c r="R159" i="3"/>
  <c r="S159" i="3"/>
  <c r="T159" i="3"/>
  <c r="U159" i="3"/>
  <c r="V159" i="3"/>
  <c r="W159" i="3"/>
  <c r="R160" i="3"/>
  <c r="S160" i="3"/>
  <c r="T160" i="3"/>
  <c r="U160" i="3"/>
  <c r="V160" i="3"/>
  <c r="W160" i="3"/>
  <c r="R161" i="3"/>
  <c r="S161" i="3"/>
  <c r="V161" i="3"/>
  <c r="W161" i="3"/>
  <c r="R162" i="3"/>
  <c r="S162" i="3"/>
  <c r="T162" i="3"/>
  <c r="U162" i="3"/>
  <c r="V162" i="3"/>
  <c r="W162" i="3"/>
  <c r="R163" i="3"/>
  <c r="S163" i="3"/>
  <c r="R164" i="3"/>
  <c r="S164" i="3"/>
  <c r="T164" i="3"/>
  <c r="U164" i="3"/>
  <c r="V164" i="3"/>
  <c r="W164" i="3"/>
  <c r="R165" i="3"/>
  <c r="S165" i="3"/>
  <c r="T165" i="3"/>
  <c r="U165" i="3"/>
  <c r="V165" i="3"/>
  <c r="W165" i="3"/>
  <c r="R166" i="3"/>
  <c r="S166" i="3"/>
  <c r="R167" i="3"/>
  <c r="S167" i="3"/>
  <c r="T167" i="3"/>
  <c r="U167" i="3"/>
  <c r="V167" i="3"/>
  <c r="W167" i="3"/>
  <c r="R172" i="3"/>
  <c r="T172" i="3"/>
  <c r="U172" i="3"/>
  <c r="V172" i="3"/>
  <c r="W172" i="3"/>
  <c r="R173" i="3"/>
  <c r="S173" i="3"/>
  <c r="T173" i="3"/>
  <c r="U173" i="3"/>
  <c r="V173" i="3"/>
  <c r="W173" i="3"/>
  <c r="R174" i="3"/>
  <c r="S174" i="3"/>
  <c r="R175" i="3"/>
  <c r="S175" i="3"/>
  <c r="R176" i="3"/>
  <c r="S176" i="3"/>
  <c r="R177" i="3"/>
  <c r="S177" i="3"/>
  <c r="R178" i="3"/>
  <c r="S178" i="3"/>
  <c r="R179" i="3"/>
  <c r="S179" i="3"/>
  <c r="R180" i="3"/>
  <c r="S180" i="3"/>
  <c r="R181" i="3"/>
  <c r="S181" i="3"/>
  <c r="R182" i="3"/>
  <c r="S182" i="3"/>
  <c r="R183" i="3"/>
  <c r="S183" i="3"/>
  <c r="T183" i="3"/>
  <c r="U183" i="3"/>
  <c r="V183" i="3"/>
  <c r="W183" i="3"/>
  <c r="R184" i="3"/>
  <c r="S184" i="3"/>
  <c r="R185" i="3"/>
  <c r="S185" i="3"/>
  <c r="T185" i="3"/>
  <c r="U185" i="3"/>
  <c r="V185" i="3"/>
  <c r="W185" i="3"/>
  <c r="Y185" i="3"/>
  <c r="R186" i="3"/>
  <c r="S186" i="3"/>
  <c r="T186" i="3"/>
  <c r="U186" i="3"/>
  <c r="V186" i="3"/>
  <c r="W186" i="3"/>
  <c r="Y186" i="3"/>
  <c r="R187" i="3"/>
  <c r="S187" i="3"/>
  <c r="R188" i="3"/>
  <c r="S188" i="3"/>
  <c r="R189" i="3"/>
  <c r="S189" i="3"/>
  <c r="R190" i="3"/>
  <c r="S190" i="3"/>
  <c r="R191" i="3"/>
  <c r="S191" i="3"/>
  <c r="T191" i="3"/>
  <c r="U191" i="3"/>
  <c r="V191" i="3"/>
  <c r="W191" i="3"/>
  <c r="R192" i="3"/>
  <c r="S192" i="3"/>
  <c r="R193" i="3"/>
  <c r="S193" i="3"/>
  <c r="R194" i="3"/>
  <c r="S194" i="3"/>
  <c r="R195" i="3"/>
  <c r="S195" i="3"/>
  <c r="R196" i="3"/>
  <c r="S196" i="3"/>
  <c r="T196" i="3"/>
  <c r="U196" i="3"/>
  <c r="V196" i="3"/>
  <c r="W196" i="3"/>
  <c r="R197" i="3"/>
  <c r="S197" i="3"/>
  <c r="R198" i="3"/>
  <c r="S198" i="3"/>
  <c r="R199" i="3"/>
  <c r="S199" i="3"/>
  <c r="R200" i="3"/>
  <c r="T200" i="3"/>
  <c r="U200" i="3"/>
  <c r="V200" i="3"/>
  <c r="W200" i="3"/>
  <c r="R201" i="3"/>
  <c r="S201" i="3"/>
  <c r="T201" i="3"/>
  <c r="U201" i="3"/>
  <c r="V201" i="3"/>
  <c r="W201" i="3"/>
  <c r="R202" i="3"/>
  <c r="S202" i="3"/>
  <c r="R203" i="3"/>
  <c r="S203" i="3"/>
  <c r="R204" i="3"/>
  <c r="S204" i="3"/>
  <c r="R205" i="3"/>
  <c r="S205" i="3"/>
  <c r="R206" i="3"/>
  <c r="S206" i="3"/>
  <c r="R207" i="3"/>
  <c r="S207" i="3"/>
  <c r="R208" i="3"/>
  <c r="S208" i="3"/>
  <c r="R209" i="3"/>
  <c r="S209" i="3"/>
  <c r="T209" i="3"/>
  <c r="U209" i="3"/>
  <c r="V209" i="3"/>
  <c r="W209" i="3"/>
  <c r="R210" i="3"/>
  <c r="S210" i="3"/>
  <c r="R211" i="3"/>
  <c r="T211" i="3"/>
  <c r="U211" i="3"/>
  <c r="V211" i="3"/>
  <c r="W211" i="3"/>
  <c r="R212" i="3"/>
  <c r="S212" i="3"/>
  <c r="T212" i="3"/>
  <c r="U212" i="3"/>
  <c r="V212" i="3"/>
  <c r="W212" i="3"/>
  <c r="R213" i="3"/>
  <c r="S213" i="3"/>
  <c r="T213" i="3"/>
  <c r="U213" i="3"/>
  <c r="V213" i="3"/>
  <c r="W213" i="3"/>
  <c r="R214" i="3"/>
  <c r="S214" i="3"/>
  <c r="T214" i="3"/>
  <c r="U214" i="3"/>
  <c r="V214" i="3"/>
  <c r="W214" i="3"/>
  <c r="R215" i="3"/>
  <c r="S215" i="3"/>
  <c r="T215" i="3"/>
  <c r="U215" i="3"/>
  <c r="V215" i="3"/>
  <c r="W215" i="3"/>
  <c r="Y215" i="3"/>
  <c r="R216" i="3"/>
  <c r="T216" i="3"/>
  <c r="U216" i="3"/>
  <c r="V216" i="3"/>
  <c r="W216" i="3"/>
  <c r="S216" i="3"/>
  <c r="Y216" i="3"/>
  <c r="R217" i="3"/>
  <c r="S217" i="3"/>
  <c r="T217" i="3"/>
  <c r="U217" i="3"/>
  <c r="V217" i="3"/>
  <c r="W217" i="3"/>
  <c r="R218" i="3"/>
  <c r="T218" i="3"/>
  <c r="U218" i="3"/>
  <c r="V218" i="3"/>
  <c r="W218" i="3"/>
  <c r="S218" i="3"/>
  <c r="Y218" i="3"/>
  <c r="R219" i="3"/>
  <c r="S219" i="3"/>
  <c r="T219" i="3"/>
  <c r="U219" i="3"/>
  <c r="V219" i="3"/>
  <c r="W219" i="3"/>
  <c r="R220" i="3"/>
  <c r="S220" i="3"/>
  <c r="T220" i="3"/>
  <c r="U220" i="3"/>
  <c r="V220" i="3"/>
  <c r="W220" i="3"/>
  <c r="R221" i="3"/>
  <c r="S221" i="3"/>
  <c r="T221" i="3"/>
  <c r="U221" i="3"/>
  <c r="V221" i="3"/>
  <c r="W221" i="3"/>
  <c r="Y221" i="3"/>
  <c r="R222" i="3"/>
  <c r="S222" i="3"/>
  <c r="T222" i="3"/>
  <c r="U222" i="3"/>
  <c r="V222" i="3"/>
  <c r="W222" i="3"/>
  <c r="Y222" i="3"/>
  <c r="R223" i="3"/>
  <c r="S223" i="3"/>
  <c r="T223" i="3"/>
  <c r="U223" i="3"/>
  <c r="V223" i="3"/>
  <c r="W223" i="3"/>
  <c r="R224" i="3"/>
  <c r="S224" i="3"/>
  <c r="T224" i="3"/>
  <c r="U224" i="3"/>
  <c r="V224" i="3"/>
  <c r="W224" i="3"/>
  <c r="R225" i="3"/>
  <c r="S225" i="3"/>
  <c r="T225" i="3"/>
  <c r="U225" i="3"/>
  <c r="V225" i="3"/>
  <c r="W225" i="3"/>
  <c r="R226" i="3"/>
  <c r="S226" i="3"/>
  <c r="T226" i="3"/>
  <c r="U226" i="3"/>
  <c r="V226" i="3"/>
  <c r="W226" i="3"/>
  <c r="Y226" i="3"/>
  <c r="R227" i="3"/>
  <c r="S227" i="3"/>
  <c r="T227" i="3"/>
  <c r="U227" i="3"/>
  <c r="V227" i="3"/>
  <c r="W227" i="3"/>
  <c r="R228" i="3"/>
  <c r="S228" i="3"/>
  <c r="T228" i="3"/>
  <c r="U228" i="3"/>
  <c r="V228" i="3"/>
  <c r="W228" i="3"/>
  <c r="R229" i="3"/>
  <c r="T229" i="3"/>
  <c r="U229" i="3"/>
  <c r="V229" i="3"/>
  <c r="W229" i="3"/>
  <c r="Y229" i="3"/>
  <c r="R230" i="3"/>
  <c r="S230" i="3"/>
  <c r="T230" i="3"/>
  <c r="U230" i="3"/>
  <c r="V230" i="3"/>
  <c r="W230" i="3"/>
  <c r="R231" i="3"/>
  <c r="S231" i="3"/>
  <c r="T231" i="3"/>
  <c r="U231" i="3"/>
  <c r="V231" i="3"/>
  <c r="W231" i="3"/>
  <c r="R232" i="3"/>
  <c r="S232" i="3"/>
  <c r="R233" i="3"/>
  <c r="S233" i="3"/>
  <c r="R234" i="3"/>
  <c r="S234" i="3"/>
  <c r="R235" i="3"/>
  <c r="S235" i="3"/>
  <c r="R236" i="3"/>
  <c r="T236" i="3"/>
  <c r="U236" i="3"/>
  <c r="V236" i="3"/>
  <c r="W236" i="3"/>
  <c r="Y236" i="3"/>
  <c r="R237" i="3"/>
  <c r="S237" i="3"/>
  <c r="R238" i="3"/>
  <c r="S238" i="3"/>
  <c r="R239" i="3"/>
  <c r="S239" i="3"/>
  <c r="R240" i="3"/>
  <c r="S240" i="3"/>
  <c r="R241" i="3"/>
  <c r="S241" i="3"/>
  <c r="R242" i="3"/>
  <c r="S242" i="3"/>
  <c r="R243" i="3"/>
  <c r="T243" i="3"/>
  <c r="U243" i="3"/>
  <c r="V243" i="3"/>
  <c r="W243" i="3"/>
  <c r="Y243" i="3"/>
  <c r="R244" i="3"/>
  <c r="S244" i="3"/>
  <c r="T244" i="3"/>
  <c r="U244" i="3"/>
  <c r="V244" i="3"/>
  <c r="W244" i="3"/>
  <c r="R245" i="3"/>
  <c r="S245" i="3"/>
  <c r="R246" i="3"/>
  <c r="T246" i="3"/>
  <c r="U246" i="3"/>
  <c r="V246" i="3"/>
  <c r="W246" i="3"/>
  <c r="Y246" i="3"/>
  <c r="R247" i="3"/>
  <c r="S247" i="3"/>
  <c r="R248" i="3"/>
  <c r="S248" i="3"/>
  <c r="S249" i="3"/>
  <c r="V249" i="3"/>
  <c r="W249" i="3"/>
  <c r="R250" i="3"/>
  <c r="S250" i="3"/>
  <c r="T250" i="3"/>
  <c r="U250" i="3"/>
  <c r="V250" i="3"/>
  <c r="W250" i="3"/>
  <c r="R251" i="3"/>
  <c r="T251" i="3"/>
  <c r="U251" i="3"/>
  <c r="V251" i="3"/>
  <c r="W251" i="3"/>
  <c r="Y251" i="3"/>
  <c r="R252" i="3"/>
  <c r="S252" i="3"/>
  <c r="T252" i="3"/>
  <c r="U252" i="3"/>
  <c r="V252" i="3"/>
  <c r="W252" i="3"/>
  <c r="R253" i="3"/>
  <c r="S253" i="3"/>
  <c r="V253" i="3"/>
  <c r="W253" i="3"/>
  <c r="T253" i="3"/>
  <c r="U253" i="3"/>
  <c r="R254" i="3"/>
  <c r="S254" i="3"/>
  <c r="R255" i="3"/>
  <c r="S255" i="3"/>
  <c r="V255" i="3"/>
  <c r="W255" i="3"/>
  <c r="R256" i="3"/>
  <c r="S256" i="3"/>
  <c r="R257" i="3"/>
  <c r="S257" i="3"/>
  <c r="T257" i="3"/>
  <c r="U257" i="3"/>
  <c r="V257" i="3"/>
  <c r="W257" i="3"/>
  <c r="R258" i="3"/>
  <c r="T258" i="3"/>
  <c r="U258" i="3"/>
  <c r="V258" i="3"/>
  <c r="W258" i="3"/>
  <c r="R259" i="3"/>
  <c r="S259" i="3"/>
  <c r="T259" i="3"/>
  <c r="U259" i="3"/>
  <c r="V259" i="3"/>
  <c r="W259" i="3"/>
  <c r="R260" i="3"/>
  <c r="S260" i="3"/>
  <c r="T260" i="3"/>
  <c r="U260" i="3"/>
  <c r="V260" i="3"/>
  <c r="W260" i="3"/>
  <c r="R261" i="3"/>
  <c r="S261" i="3"/>
  <c r="T261" i="3"/>
  <c r="U261" i="3"/>
  <c r="V261" i="3"/>
  <c r="W261" i="3"/>
  <c r="R262" i="3"/>
  <c r="S262" i="3"/>
  <c r="T262" i="3"/>
  <c r="U262" i="3"/>
  <c r="V262" i="3"/>
  <c r="W262" i="3"/>
  <c r="R263" i="3"/>
  <c r="S263" i="3"/>
  <c r="T263" i="3"/>
  <c r="U263" i="3"/>
  <c r="V263" i="3"/>
  <c r="W263" i="3"/>
  <c r="Y263" i="3"/>
  <c r="R264" i="3"/>
  <c r="S264" i="3"/>
  <c r="T264" i="3"/>
  <c r="U264" i="3"/>
  <c r="V264" i="3"/>
  <c r="W264" i="3"/>
  <c r="R265" i="3"/>
  <c r="S265" i="3"/>
  <c r="T265" i="3"/>
  <c r="U265" i="3"/>
  <c r="V265" i="3"/>
  <c r="W265" i="3"/>
  <c r="R266" i="3"/>
  <c r="S266" i="3"/>
  <c r="T266" i="3"/>
  <c r="U266" i="3"/>
  <c r="V266" i="3"/>
  <c r="W266" i="3"/>
  <c r="R267" i="3"/>
  <c r="S267" i="3"/>
  <c r="T267" i="3"/>
  <c r="U267" i="3"/>
  <c r="V267" i="3"/>
  <c r="W267" i="3"/>
  <c r="Y267" i="3"/>
  <c r="S268" i="3"/>
  <c r="V268" i="3"/>
  <c r="W268" i="3"/>
  <c r="R269" i="3"/>
  <c r="T269" i="3"/>
  <c r="U269" i="3"/>
  <c r="V269" i="3"/>
  <c r="W269" i="3"/>
  <c r="S270" i="3"/>
  <c r="T270" i="3"/>
  <c r="U270" i="3"/>
  <c r="V270" i="3"/>
  <c r="W270" i="3"/>
  <c r="S271" i="3"/>
  <c r="T271" i="3"/>
  <c r="U271" i="3"/>
  <c r="V271" i="3"/>
  <c r="W271" i="3"/>
  <c r="S272" i="3"/>
  <c r="T272" i="3"/>
  <c r="U272" i="3"/>
  <c r="V272" i="3"/>
  <c r="W272" i="3"/>
  <c r="S273" i="3"/>
  <c r="T273" i="3"/>
  <c r="U273" i="3"/>
  <c r="V273" i="3"/>
  <c r="W273" i="3"/>
  <c r="S274" i="3"/>
  <c r="T274" i="3"/>
  <c r="U274" i="3"/>
  <c r="V274" i="3"/>
  <c r="W274" i="3"/>
  <c r="S275" i="3"/>
  <c r="T275" i="3"/>
  <c r="U275" i="3"/>
  <c r="V275" i="3"/>
  <c r="W275" i="3"/>
  <c r="R276" i="3"/>
  <c r="T276" i="3"/>
  <c r="U276" i="3"/>
  <c r="V276" i="3"/>
  <c r="W276" i="3"/>
  <c r="R277" i="3"/>
  <c r="S277" i="3"/>
  <c r="T277" i="3"/>
  <c r="U277" i="3"/>
  <c r="V277" i="3"/>
  <c r="W277" i="3"/>
  <c r="R278" i="3"/>
  <c r="S278" i="3"/>
  <c r="T278" i="3"/>
  <c r="U278" i="3"/>
  <c r="V278" i="3"/>
  <c r="W278" i="3"/>
  <c r="R279" i="3"/>
  <c r="S279" i="3"/>
  <c r="T279" i="3"/>
  <c r="U279" i="3"/>
  <c r="V279" i="3"/>
  <c r="W279" i="3"/>
  <c r="R280" i="3"/>
  <c r="S280" i="3"/>
  <c r="T280" i="3"/>
  <c r="U280" i="3"/>
  <c r="V280" i="3"/>
  <c r="W280" i="3"/>
  <c r="R281" i="3"/>
  <c r="S281" i="3"/>
  <c r="T281" i="3"/>
  <c r="U281" i="3"/>
  <c r="V281" i="3"/>
  <c r="W281" i="3"/>
  <c r="R282" i="3"/>
  <c r="S282" i="3"/>
  <c r="T282" i="3"/>
  <c r="U282" i="3"/>
  <c r="V282" i="3"/>
  <c r="W282" i="3"/>
  <c r="Y282" i="3"/>
  <c r="R283" i="3"/>
  <c r="S283" i="3"/>
  <c r="T283" i="3"/>
  <c r="U283" i="3"/>
  <c r="V283" i="3"/>
  <c r="W283" i="3"/>
  <c r="R284" i="3"/>
  <c r="S284" i="3"/>
  <c r="T284" i="3"/>
  <c r="U284" i="3"/>
  <c r="V284" i="3"/>
  <c r="W284" i="3"/>
  <c r="R285" i="3"/>
  <c r="S285" i="3"/>
  <c r="T285" i="3"/>
  <c r="U285" i="3"/>
  <c r="V285" i="3"/>
  <c r="W285" i="3"/>
  <c r="R286" i="3"/>
  <c r="S286" i="3"/>
  <c r="T286" i="3"/>
  <c r="U286" i="3"/>
  <c r="V286" i="3"/>
  <c r="W286" i="3"/>
  <c r="Y286" i="3"/>
  <c r="R287" i="3"/>
  <c r="S287" i="3"/>
  <c r="T287" i="3"/>
  <c r="U287" i="3"/>
  <c r="V287" i="3"/>
  <c r="W287" i="3"/>
  <c r="R288" i="3"/>
  <c r="S288" i="3"/>
  <c r="T288" i="3"/>
  <c r="U288" i="3"/>
  <c r="V288" i="3"/>
  <c r="W288" i="3"/>
  <c r="R289" i="3"/>
  <c r="S289" i="3"/>
  <c r="T289" i="3"/>
  <c r="U289" i="3"/>
  <c r="V289" i="3"/>
  <c r="W289" i="3"/>
  <c r="R290" i="3"/>
  <c r="S290" i="3"/>
  <c r="T290" i="3"/>
  <c r="U290" i="3"/>
  <c r="V290" i="3"/>
  <c r="W290" i="3"/>
  <c r="Y290" i="3"/>
  <c r="R291" i="3"/>
  <c r="S291" i="3"/>
  <c r="T291" i="3"/>
  <c r="U291" i="3"/>
  <c r="V291" i="3"/>
  <c r="W291" i="3"/>
  <c r="R292" i="3"/>
  <c r="S292" i="3"/>
  <c r="T292" i="3"/>
  <c r="U292" i="3"/>
  <c r="V292" i="3"/>
  <c r="W292" i="3"/>
  <c r="R293" i="3"/>
  <c r="S293" i="3"/>
  <c r="T293" i="3"/>
  <c r="U293" i="3"/>
  <c r="V293" i="3"/>
  <c r="W293" i="3"/>
  <c r="R294" i="3"/>
  <c r="S294" i="3"/>
  <c r="T294" i="3"/>
  <c r="U294" i="3"/>
  <c r="V294" i="3"/>
  <c r="W294" i="3"/>
  <c r="Y294" i="3"/>
  <c r="R295" i="3"/>
  <c r="S295" i="3"/>
  <c r="T295" i="3"/>
  <c r="U295" i="3"/>
  <c r="V295" i="3"/>
  <c r="W295" i="3"/>
  <c r="R296" i="3"/>
  <c r="S296" i="3"/>
  <c r="T296" i="3"/>
  <c r="U296" i="3"/>
  <c r="V296" i="3"/>
  <c r="W296" i="3"/>
  <c r="R297" i="3"/>
  <c r="S297" i="3"/>
  <c r="T297" i="3"/>
  <c r="U297" i="3"/>
  <c r="V297" i="3"/>
  <c r="W297" i="3"/>
  <c r="R298" i="3"/>
  <c r="S298" i="3"/>
  <c r="T298" i="3"/>
  <c r="U298" i="3"/>
  <c r="V298" i="3"/>
  <c r="W298" i="3"/>
  <c r="Y298" i="3"/>
  <c r="R299" i="3"/>
  <c r="S299" i="3"/>
  <c r="T299" i="3"/>
  <c r="U299" i="3"/>
  <c r="V299" i="3"/>
  <c r="W299" i="3"/>
  <c r="R300" i="3"/>
  <c r="S300" i="3"/>
  <c r="T300" i="3"/>
  <c r="U300" i="3"/>
  <c r="V300" i="3"/>
  <c r="W300" i="3"/>
  <c r="R301" i="3"/>
  <c r="S301" i="3"/>
  <c r="T301" i="3"/>
  <c r="U301" i="3"/>
  <c r="V301" i="3"/>
  <c r="W301" i="3"/>
  <c r="R302" i="3"/>
  <c r="S302" i="3"/>
  <c r="T302" i="3"/>
  <c r="U302" i="3"/>
  <c r="V302" i="3"/>
  <c r="W302" i="3"/>
  <c r="Y302" i="3"/>
  <c r="R303" i="3"/>
  <c r="S303" i="3"/>
  <c r="T303" i="3"/>
  <c r="U303" i="3"/>
  <c r="V303" i="3"/>
  <c r="W303" i="3"/>
  <c r="R304" i="3"/>
  <c r="S304" i="3"/>
  <c r="T304" i="3"/>
  <c r="U304" i="3"/>
  <c r="V304" i="3"/>
  <c r="W304" i="3"/>
  <c r="R305" i="3"/>
  <c r="S305" i="3"/>
  <c r="T305" i="3"/>
  <c r="U305" i="3"/>
  <c r="V305" i="3"/>
  <c r="W305" i="3"/>
  <c r="R306" i="3"/>
  <c r="S306" i="3"/>
  <c r="T306" i="3"/>
  <c r="U306" i="3"/>
  <c r="V306" i="3"/>
  <c r="W306" i="3"/>
  <c r="Y306" i="3"/>
  <c r="R307" i="3"/>
  <c r="S307" i="3"/>
  <c r="T307" i="3"/>
  <c r="U307" i="3"/>
  <c r="V307" i="3"/>
  <c r="W307" i="3"/>
  <c r="R308" i="3"/>
  <c r="S308" i="3"/>
  <c r="T308" i="3"/>
  <c r="U308" i="3"/>
  <c r="V308" i="3"/>
  <c r="W308" i="3"/>
  <c r="R309" i="3"/>
  <c r="S309" i="3"/>
  <c r="T309" i="3"/>
  <c r="U309" i="3"/>
  <c r="V309" i="3"/>
  <c r="W309" i="3"/>
  <c r="R310" i="3"/>
  <c r="S310" i="3"/>
  <c r="T310" i="3"/>
  <c r="U310" i="3"/>
  <c r="V310" i="3"/>
  <c r="W310" i="3"/>
  <c r="Y310" i="3"/>
  <c r="R311" i="3"/>
  <c r="S311" i="3"/>
  <c r="T311" i="3"/>
  <c r="U311" i="3"/>
  <c r="V311" i="3"/>
  <c r="W311" i="3"/>
  <c r="R312" i="3"/>
  <c r="S312" i="3"/>
  <c r="T312" i="3"/>
  <c r="U312" i="3"/>
  <c r="V312" i="3"/>
  <c r="W312" i="3"/>
  <c r="R313" i="3"/>
  <c r="S313" i="3"/>
  <c r="T313" i="3"/>
  <c r="U313" i="3"/>
  <c r="V313" i="3"/>
  <c r="W313" i="3"/>
  <c r="R314" i="3"/>
  <c r="T314" i="3"/>
  <c r="U314" i="3"/>
  <c r="V314" i="3"/>
  <c r="W314" i="3"/>
  <c r="Y314" i="3"/>
  <c r="R315" i="3"/>
  <c r="S315" i="3"/>
  <c r="T315" i="3"/>
  <c r="U315" i="3"/>
  <c r="V315" i="3"/>
  <c r="W315" i="3"/>
  <c r="S316" i="3"/>
  <c r="T316" i="3"/>
  <c r="U316" i="3"/>
  <c r="V316" i="3"/>
  <c r="W316" i="3"/>
  <c r="R317" i="3"/>
  <c r="S317" i="3"/>
  <c r="T317" i="3"/>
  <c r="U317" i="3"/>
  <c r="V317" i="3"/>
  <c r="W317" i="3"/>
  <c r="R318" i="3"/>
  <c r="S318" i="3"/>
  <c r="V318" i="3"/>
  <c r="W318" i="3"/>
  <c r="T318" i="3"/>
  <c r="U318" i="3"/>
  <c r="R319" i="3"/>
  <c r="S319" i="3"/>
  <c r="V319" i="3"/>
  <c r="W319" i="3"/>
  <c r="R320" i="3"/>
  <c r="S320" i="3"/>
  <c r="T320" i="3"/>
  <c r="U320" i="3"/>
  <c r="V320" i="3"/>
  <c r="W320" i="3"/>
  <c r="R321" i="3"/>
  <c r="S321" i="3"/>
  <c r="R322" i="3"/>
  <c r="S322" i="3"/>
  <c r="R323" i="3"/>
  <c r="S323" i="3"/>
  <c r="T323" i="3"/>
  <c r="U323" i="3"/>
  <c r="V323" i="3"/>
  <c r="W323" i="3"/>
  <c r="R324" i="3"/>
  <c r="T324" i="3"/>
  <c r="U324" i="3"/>
  <c r="V324" i="3"/>
  <c r="W324" i="3"/>
  <c r="R325" i="3"/>
  <c r="S325" i="3"/>
  <c r="T325" i="3"/>
  <c r="U325" i="3"/>
  <c r="V325" i="3"/>
  <c r="W325" i="3"/>
  <c r="R326" i="3"/>
  <c r="S326" i="3"/>
  <c r="T326" i="3"/>
  <c r="U326" i="3"/>
  <c r="V326" i="3"/>
  <c r="W326" i="3"/>
  <c r="R335" i="3"/>
  <c r="T335" i="3"/>
  <c r="U335" i="3"/>
  <c r="V335" i="3"/>
  <c r="W335" i="3"/>
  <c r="Y335" i="3"/>
  <c r="R336" i="3"/>
  <c r="T336" i="3"/>
  <c r="U336" i="3"/>
  <c r="V336" i="3"/>
  <c r="W336" i="3"/>
  <c r="R337" i="3"/>
  <c r="T337" i="3"/>
  <c r="U337" i="3"/>
  <c r="V337" i="3"/>
  <c r="W337" i="3"/>
  <c r="Y337" i="3"/>
  <c r="R338" i="3"/>
  <c r="T338" i="3"/>
  <c r="U338" i="3"/>
  <c r="V338" i="3"/>
  <c r="W338" i="3"/>
  <c r="R339" i="3"/>
  <c r="T339" i="3"/>
  <c r="U339" i="3"/>
  <c r="V339" i="3"/>
  <c r="W339" i="3"/>
  <c r="Y339" i="3"/>
  <c r="R340" i="3"/>
  <c r="T340" i="3"/>
  <c r="U340" i="3"/>
  <c r="V340" i="3"/>
  <c r="W340" i="3"/>
  <c r="R341" i="3"/>
  <c r="S341" i="3"/>
  <c r="T341" i="3"/>
  <c r="U341" i="3"/>
  <c r="V341" i="3"/>
  <c r="W341" i="3"/>
  <c r="Y341" i="3"/>
  <c r="S342" i="3"/>
  <c r="V342" i="3"/>
  <c r="W342" i="3"/>
  <c r="R343" i="3"/>
  <c r="S343" i="3"/>
  <c r="R344" i="3"/>
  <c r="S344" i="3"/>
  <c r="S345" i="3"/>
  <c r="R346" i="3"/>
  <c r="S346" i="3"/>
  <c r="T346" i="3"/>
  <c r="U346" i="3"/>
  <c r="V346" i="3"/>
  <c r="W346" i="3"/>
  <c r="Y346" i="3"/>
  <c r="R347" i="3"/>
  <c r="S347" i="3"/>
  <c r="T347" i="3"/>
  <c r="U347" i="3"/>
  <c r="V347" i="3"/>
  <c r="W347" i="3"/>
  <c r="R348" i="3"/>
  <c r="S348" i="3"/>
  <c r="V348" i="3"/>
  <c r="W348" i="3"/>
  <c r="T348" i="3"/>
  <c r="U348" i="3"/>
  <c r="R349" i="3"/>
  <c r="S349" i="3"/>
  <c r="T349" i="3"/>
  <c r="U349" i="3"/>
  <c r="R350" i="3"/>
  <c r="S350" i="3"/>
  <c r="V350" i="3"/>
  <c r="W350" i="3"/>
  <c r="T350" i="3"/>
  <c r="U350" i="3"/>
  <c r="R351" i="3"/>
  <c r="S351" i="3"/>
  <c r="T351" i="3"/>
  <c r="U351" i="3"/>
  <c r="R5" i="3"/>
  <c r="S5" i="3"/>
  <c r="T5" i="3"/>
  <c r="U5" i="3"/>
  <c r="V5" i="3"/>
  <c r="W5" i="3"/>
  <c r="T24" i="3"/>
  <c r="U24" i="3"/>
  <c r="V24" i="3"/>
  <c r="W24" i="3"/>
  <c r="Y313" i="3"/>
  <c r="Y305" i="3"/>
  <c r="Y289" i="3"/>
  <c r="Y285" i="3"/>
  <c r="T174" i="3"/>
  <c r="U174" i="3"/>
  <c r="V174" i="3"/>
  <c r="W174" i="3"/>
  <c r="Y174" i="3"/>
  <c r="V163" i="3"/>
  <c r="W163" i="3"/>
  <c r="T163" i="3"/>
  <c r="U163" i="3"/>
  <c r="Y163" i="3"/>
  <c r="Y154" i="3"/>
  <c r="T86" i="3"/>
  <c r="U86" i="3"/>
  <c r="V86" i="3"/>
  <c r="W86" i="3"/>
  <c r="Y14" i="3"/>
  <c r="T202" i="3"/>
  <c r="U202" i="3"/>
  <c r="V202" i="3"/>
  <c r="W202" i="3"/>
  <c r="T34" i="3"/>
  <c r="U34" i="3"/>
  <c r="V34" i="3"/>
  <c r="W34" i="3"/>
  <c r="V351" i="3"/>
  <c r="W351" i="3"/>
  <c r="Y316" i="3"/>
  <c r="Y281" i="3"/>
  <c r="Y259" i="3"/>
  <c r="Y324" i="3"/>
  <c r="Y317" i="3"/>
  <c r="Y277" i="3"/>
  <c r="Y266" i="3"/>
  <c r="Y252" i="3"/>
  <c r="Y219" i="3"/>
  <c r="T204" i="3"/>
  <c r="U204" i="3"/>
  <c r="V204" i="3"/>
  <c r="W204" i="3"/>
  <c r="Y204" i="3"/>
  <c r="Y200" i="3"/>
  <c r="V155" i="3"/>
  <c r="W155" i="3"/>
  <c r="T155" i="3"/>
  <c r="U155" i="3"/>
  <c r="T105" i="3"/>
  <c r="U105" i="3"/>
  <c r="V105" i="3"/>
  <c r="W105" i="3"/>
  <c r="Y105" i="3"/>
  <c r="Y69" i="3"/>
  <c r="T64" i="3"/>
  <c r="U64" i="3"/>
  <c r="V64" i="3"/>
  <c r="W64" i="3"/>
  <c r="Y64" i="3"/>
  <c r="Y62" i="3"/>
  <c r="V27" i="3"/>
  <c r="W27" i="3"/>
  <c r="T27" i="3"/>
  <c r="U27" i="3"/>
  <c r="Y27" i="3"/>
  <c r="Y155" i="3"/>
  <c r="T255" i="3"/>
  <c r="U255" i="3"/>
  <c r="Y255" i="3"/>
  <c r="V247" i="3"/>
  <c r="W247" i="3"/>
  <c r="T247" i="3"/>
  <c r="U247" i="3"/>
  <c r="T176" i="3"/>
  <c r="U176" i="3"/>
  <c r="V176" i="3"/>
  <c r="W176" i="3"/>
  <c r="V349" i="3"/>
  <c r="W349" i="3"/>
  <c r="Y309" i="3"/>
  <c r="Y301" i="3"/>
  <c r="Y297" i="3"/>
  <c r="Y293" i="3"/>
  <c r="Y278" i="3"/>
  <c r="Y258" i="3"/>
  <c r="Y262" i="3"/>
  <c r="T319" i="3"/>
  <c r="U319" i="3"/>
  <c r="Y319" i="3"/>
  <c r="Y318" i="3"/>
  <c r="T268" i="3"/>
  <c r="U268" i="3"/>
  <c r="Y268" i="3"/>
  <c r="T232" i="3"/>
  <c r="U232" i="3"/>
  <c r="V232" i="3"/>
  <c r="W232" i="3"/>
  <c r="Y232" i="3"/>
  <c r="T195" i="3"/>
  <c r="U195" i="3"/>
  <c r="V195" i="3"/>
  <c r="W195" i="3"/>
  <c r="T184" i="3"/>
  <c r="U184" i="3"/>
  <c r="V184" i="3"/>
  <c r="W184" i="3"/>
  <c r="Y184" i="3"/>
  <c r="T178" i="3"/>
  <c r="U178" i="3"/>
  <c r="V178" i="3"/>
  <c r="W178" i="3"/>
  <c r="Y172" i="3"/>
  <c r="Y139" i="3"/>
  <c r="Y129" i="3"/>
  <c r="T29" i="3"/>
  <c r="U29" i="3"/>
  <c r="V29" i="3"/>
  <c r="W29" i="3"/>
  <c r="Y29" i="3"/>
  <c r="Y13" i="3"/>
  <c r="Y10" i="3"/>
  <c r="Y35" i="3"/>
  <c r="Y66" i="3"/>
  <c r="T249" i="3"/>
  <c r="U249" i="3"/>
  <c r="Y249" i="3"/>
  <c r="Y212" i="3"/>
  <c r="Y162" i="3"/>
  <c r="T161" i="3"/>
  <c r="U161" i="3"/>
  <c r="Y161" i="3"/>
  <c r="T147" i="3"/>
  <c r="U147" i="3"/>
  <c r="Y147" i="3"/>
  <c r="T112" i="3"/>
  <c r="U112" i="3"/>
  <c r="Y112" i="3"/>
  <c r="T109" i="3"/>
  <c r="U109" i="3"/>
  <c r="Y104" i="3"/>
  <c r="T100" i="3"/>
  <c r="U100" i="3"/>
  <c r="Y100" i="3"/>
  <c r="T65" i="3"/>
  <c r="U65" i="3"/>
  <c r="T60" i="3"/>
  <c r="U60" i="3"/>
  <c r="Y60" i="3"/>
  <c r="Y34" i="3"/>
  <c r="Q274" i="3"/>
  <c r="R274" i="3"/>
  <c r="Y274" i="3"/>
  <c r="Y225" i="3"/>
  <c r="Y135" i="3"/>
  <c r="Y49" i="3"/>
  <c r="Y21" i="3"/>
  <c r="Y160" i="3"/>
  <c r="Y146" i="3"/>
  <c r="Y141" i="3"/>
  <c r="Y138" i="3"/>
  <c r="Y87" i="3"/>
  <c r="Y82" i="3"/>
  <c r="Y72" i="3"/>
  <c r="Y59" i="3"/>
  <c r="Y320" i="3"/>
  <c r="Y265" i="3"/>
  <c r="Y250" i="3"/>
  <c r="Q158" i="3"/>
  <c r="R158" i="3"/>
  <c r="Y158" i="3"/>
  <c r="Q157" i="3"/>
  <c r="R157" i="3"/>
  <c r="R156" i="3"/>
  <c r="Y351" i="3"/>
  <c r="Y349" i="3"/>
  <c r="Y276" i="3"/>
  <c r="Y264" i="3"/>
  <c r="Y260" i="3"/>
  <c r="Y224" i="3"/>
  <c r="Y214" i="3"/>
  <c r="Y196" i="3"/>
  <c r="Y159" i="3"/>
  <c r="Y153" i="3"/>
  <c r="Y70" i="3"/>
  <c r="T58" i="3"/>
  <c r="U58" i="3"/>
  <c r="V58" i="3"/>
  <c r="W58" i="3"/>
  <c r="Y143" i="3"/>
  <c r="Y347" i="3"/>
  <c r="Y340" i="3"/>
  <c r="Y253" i="3"/>
  <c r="Y209" i="3"/>
  <c r="Y133" i="3"/>
  <c r="Y101" i="3"/>
  <c r="Y336" i="3"/>
  <c r="Y326" i="3"/>
  <c r="Y315" i="3"/>
  <c r="Y312" i="3"/>
  <c r="Y308" i="3"/>
  <c r="Y304" i="3"/>
  <c r="Y300" i="3"/>
  <c r="Y296" i="3"/>
  <c r="Y292" i="3"/>
  <c r="Y288" i="3"/>
  <c r="Y284" i="3"/>
  <c r="Y280" i="3"/>
  <c r="Y273" i="3"/>
  <c r="Y257" i="3"/>
  <c r="T245" i="3"/>
  <c r="U245" i="3"/>
  <c r="V245" i="3"/>
  <c r="W245" i="3"/>
  <c r="Y245" i="3"/>
  <c r="Y244" i="3"/>
  <c r="Y231" i="3"/>
  <c r="Y228" i="3"/>
  <c r="Y223" i="3"/>
  <c r="Y202" i="3"/>
  <c r="T197" i="3"/>
  <c r="U197" i="3"/>
  <c r="V197" i="3"/>
  <c r="W197" i="3"/>
  <c r="Y197" i="3"/>
  <c r="Y89" i="3"/>
  <c r="Y83" i="3"/>
  <c r="Y31" i="3"/>
  <c r="Y261" i="3"/>
  <c r="Y211" i="3"/>
  <c r="T166" i="3"/>
  <c r="U166" i="3"/>
  <c r="V166" i="3"/>
  <c r="W166" i="3"/>
  <c r="Y5" i="3"/>
  <c r="Y350" i="3"/>
  <c r="Y348" i="3"/>
  <c r="T342" i="3"/>
  <c r="U342" i="3"/>
  <c r="Y342" i="3"/>
  <c r="Y338" i="3"/>
  <c r="Y325" i="3"/>
  <c r="Y323" i="3"/>
  <c r="Y311" i="3"/>
  <c r="Y307" i="3"/>
  <c r="Y303" i="3"/>
  <c r="Y299" i="3"/>
  <c r="Y295" i="3"/>
  <c r="Y291" i="3"/>
  <c r="Y287" i="3"/>
  <c r="Y283" i="3"/>
  <c r="Y279" i="3"/>
  <c r="Y269" i="3"/>
  <c r="Y247" i="3"/>
  <c r="Y230" i="3"/>
  <c r="Y227" i="3"/>
  <c r="Y220" i="3"/>
  <c r="Y213" i="3"/>
  <c r="Y165" i="3"/>
  <c r="Y145" i="3"/>
  <c r="Y137" i="3"/>
  <c r="Y119" i="3"/>
  <c r="Y98" i="3"/>
  <c r="V96" i="3"/>
  <c r="W96" i="3"/>
  <c r="T96" i="3"/>
  <c r="U96" i="3"/>
  <c r="Y96" i="3"/>
  <c r="Y50" i="3"/>
  <c r="V45" i="3"/>
  <c r="W45" i="3"/>
  <c r="T45" i="3"/>
  <c r="U45" i="3"/>
  <c r="Y201" i="3"/>
  <c r="Y183" i="3"/>
  <c r="Y164" i="3"/>
  <c r="Y144" i="3"/>
  <c r="Y93" i="3"/>
  <c r="Y117" i="3"/>
  <c r="V108" i="3"/>
  <c r="W108" i="3"/>
  <c r="Y108" i="3"/>
  <c r="Y106" i="3"/>
  <c r="V110" i="3"/>
  <c r="W110" i="3"/>
  <c r="T110" i="3"/>
  <c r="U110" i="3"/>
  <c r="Y110" i="3"/>
  <c r="Y75" i="3"/>
  <c r="V68" i="3"/>
  <c r="W68" i="3"/>
  <c r="T68" i="3"/>
  <c r="U68" i="3"/>
  <c r="Y68" i="3"/>
  <c r="Y41" i="3"/>
  <c r="Y16" i="3"/>
  <c r="Y178" i="3"/>
  <c r="Y167" i="3"/>
  <c r="Y140" i="3"/>
  <c r="Y136" i="3"/>
  <c r="Y132" i="3"/>
  <c r="Y130" i="3"/>
  <c r="T120" i="3"/>
  <c r="U120" i="3"/>
  <c r="V120" i="3"/>
  <c r="W120" i="3"/>
  <c r="Y120" i="3"/>
  <c r="V102" i="3"/>
  <c r="W102" i="3"/>
  <c r="T102" i="3"/>
  <c r="U102" i="3"/>
  <c r="Y97" i="3"/>
  <c r="T95" i="3"/>
  <c r="U95" i="3"/>
  <c r="V95" i="3"/>
  <c r="W95" i="3"/>
  <c r="Y92" i="3"/>
  <c r="V61" i="3"/>
  <c r="W61" i="3"/>
  <c r="T61" i="3"/>
  <c r="U61" i="3"/>
  <c r="Y61" i="3"/>
  <c r="Y52" i="3"/>
  <c r="Y38" i="3"/>
  <c r="T33" i="3"/>
  <c r="U33" i="3"/>
  <c r="V33" i="3"/>
  <c r="W33" i="3"/>
  <c r="Y33" i="3"/>
  <c r="Y8" i="3"/>
  <c r="Q102" i="3"/>
  <c r="R102" i="3"/>
  <c r="Y102" i="3"/>
  <c r="R85" i="3"/>
  <c r="Y85" i="3"/>
  <c r="Y121" i="3"/>
  <c r="Y195" i="3"/>
  <c r="Y173" i="3"/>
  <c r="Y166" i="3"/>
  <c r="T151" i="3"/>
  <c r="U151" i="3"/>
  <c r="Y151" i="3"/>
  <c r="Y150" i="3"/>
  <c r="Y217" i="3"/>
  <c r="Y191" i="3"/>
  <c r="Y176" i="3"/>
  <c r="Y152" i="3"/>
  <c r="Y149" i="3"/>
  <c r="T128" i="3"/>
  <c r="U128" i="3"/>
  <c r="V128" i="3"/>
  <c r="W128" i="3"/>
  <c r="Y128" i="3"/>
  <c r="V123" i="3"/>
  <c r="W123" i="3"/>
  <c r="T123" i="3"/>
  <c r="U123" i="3"/>
  <c r="Y118" i="3"/>
  <c r="Y109" i="3"/>
  <c r="V107" i="3"/>
  <c r="W107" i="3"/>
  <c r="T107" i="3"/>
  <c r="U107" i="3"/>
  <c r="Y79" i="3"/>
  <c r="Y67" i="3"/>
  <c r="Y131" i="3"/>
  <c r="Y84" i="3"/>
  <c r="Y73" i="3"/>
  <c r="Y65" i="3"/>
  <c r="Y51" i="3"/>
  <c r="Y48" i="3"/>
  <c r="Y30" i="3"/>
  <c r="V26" i="3"/>
  <c r="W26" i="3"/>
  <c r="T26" i="3"/>
  <c r="U26" i="3"/>
  <c r="Y26" i="3"/>
  <c r="Y20" i="3"/>
  <c r="Y12" i="3"/>
  <c r="Q55" i="3"/>
  <c r="R53" i="3"/>
  <c r="Y53" i="3"/>
  <c r="Y126" i="3"/>
  <c r="Y103" i="3"/>
  <c r="Y86" i="3"/>
  <c r="Y81" i="3"/>
  <c r="Y57" i="3"/>
  <c r="Y42" i="3"/>
  <c r="Y32" i="3"/>
  <c r="Y25" i="3"/>
  <c r="T22" i="3"/>
  <c r="U22" i="3"/>
  <c r="V22" i="3"/>
  <c r="W22" i="3"/>
  <c r="Y19" i="3"/>
  <c r="Y11" i="3"/>
  <c r="Y58" i="3"/>
  <c r="Y71" i="3"/>
  <c r="Y47" i="3"/>
  <c r="Y37" i="3"/>
  <c r="Y24" i="3"/>
  <c r="Y15" i="3"/>
  <c r="Y7" i="3"/>
  <c r="Q271" i="3"/>
  <c r="R271" i="3"/>
  <c r="Y271" i="3"/>
  <c r="Q275" i="3"/>
  <c r="R275" i="3"/>
  <c r="Y275" i="3"/>
  <c r="Q272" i="3"/>
  <c r="R272" i="3"/>
  <c r="Y272" i="3"/>
  <c r="Q270" i="3"/>
  <c r="R270" i="3"/>
  <c r="Y270" i="3"/>
  <c r="Y95" i="3"/>
  <c r="Y22" i="3"/>
  <c r="T233" i="3"/>
  <c r="U233" i="3"/>
  <c r="V233" i="3"/>
  <c r="W233" i="3"/>
  <c r="V248" i="3"/>
  <c r="W248" i="3"/>
  <c r="T248" i="3"/>
  <c r="U248" i="3"/>
  <c r="T115" i="3"/>
  <c r="U115" i="3"/>
  <c r="V115" i="3"/>
  <c r="W115" i="3"/>
  <c r="Y115" i="3"/>
  <c r="V205" i="3"/>
  <c r="W205" i="3"/>
  <c r="T205" i="3"/>
  <c r="U205" i="3"/>
  <c r="Y205" i="3"/>
  <c r="V203" i="3"/>
  <c r="W203" i="3"/>
  <c r="T203" i="3"/>
  <c r="U203" i="3"/>
  <c r="Y203" i="3"/>
  <c r="V237" i="3"/>
  <c r="W237" i="3"/>
  <c r="T237" i="3"/>
  <c r="U237" i="3"/>
  <c r="V179" i="3"/>
  <c r="W179" i="3"/>
  <c r="T179" i="3"/>
  <c r="U179" i="3"/>
  <c r="T23" i="3"/>
  <c r="U23" i="3"/>
  <c r="V23" i="3"/>
  <c r="W23" i="3"/>
  <c r="V156" i="3"/>
  <c r="W156" i="3"/>
  <c r="T156" i="3"/>
  <c r="U156" i="3"/>
  <c r="Y156" i="3"/>
  <c r="V254" i="3"/>
  <c r="W254" i="3"/>
  <c r="T254" i="3"/>
  <c r="U254" i="3"/>
  <c r="Y254" i="3"/>
  <c r="V238" i="3"/>
  <c r="W238" i="3"/>
  <c r="T238" i="3"/>
  <c r="U238" i="3"/>
  <c r="Y238" i="3"/>
  <c r="T78" i="3"/>
  <c r="U78" i="3"/>
  <c r="V78" i="3"/>
  <c r="W78" i="3"/>
  <c r="Y78" i="3"/>
  <c r="Y45" i="3"/>
  <c r="V74" i="3"/>
  <c r="W74" i="3"/>
  <c r="T74" i="3"/>
  <c r="U74" i="3"/>
  <c r="T198" i="3"/>
  <c r="U198" i="3"/>
  <c r="V198" i="3"/>
  <c r="W198" i="3"/>
  <c r="Y198" i="3"/>
  <c r="T88" i="3"/>
  <c r="U88" i="3"/>
  <c r="V88" i="3"/>
  <c r="W88" i="3"/>
  <c r="Q56" i="3"/>
  <c r="R56" i="3"/>
  <c r="Y56" i="3"/>
  <c r="R55" i="3"/>
  <c r="Y55" i="3"/>
  <c r="Y107" i="3"/>
  <c r="Y123" i="3"/>
  <c r="V113" i="3"/>
  <c r="W113" i="3"/>
  <c r="T113" i="3"/>
  <c r="U113" i="3"/>
  <c r="Y113" i="3"/>
  <c r="V114" i="3"/>
  <c r="W114" i="3"/>
  <c r="T114" i="3"/>
  <c r="U114" i="3"/>
  <c r="Y114" i="3"/>
  <c r="V343" i="3"/>
  <c r="W343" i="3"/>
  <c r="T343" i="3"/>
  <c r="U343" i="3"/>
  <c r="V122" i="3"/>
  <c r="W122" i="3"/>
  <c r="T122" i="3"/>
  <c r="U122" i="3"/>
  <c r="Y179" i="3"/>
  <c r="T206" i="3"/>
  <c r="U206" i="3"/>
  <c r="V206" i="3"/>
  <c r="W206" i="3"/>
  <c r="T208" i="3"/>
  <c r="U208" i="3"/>
  <c r="V208" i="3"/>
  <c r="W208" i="3"/>
  <c r="Y248" i="3"/>
  <c r="Y233" i="3"/>
  <c r="V187" i="3"/>
  <c r="W187" i="3"/>
  <c r="T187" i="3"/>
  <c r="U187" i="3"/>
  <c r="Y23" i="3"/>
  <c r="Y237" i="3"/>
  <c r="V234" i="3"/>
  <c r="W234" i="3"/>
  <c r="T234" i="3"/>
  <c r="U234" i="3"/>
  <c r="Y234" i="3"/>
  <c r="V116" i="3"/>
  <c r="W116" i="3"/>
  <c r="T116" i="3"/>
  <c r="U116" i="3"/>
  <c r="Y116" i="3"/>
  <c r="T125" i="3"/>
  <c r="U125" i="3"/>
  <c r="V125" i="3"/>
  <c r="W125" i="3"/>
  <c r="Y343" i="3"/>
  <c r="T175" i="3"/>
  <c r="U175" i="3"/>
  <c r="V175" i="3"/>
  <c r="W175" i="3"/>
  <c r="Y88" i="3"/>
  <c r="T321" i="3"/>
  <c r="U321" i="3"/>
  <c r="V321" i="3"/>
  <c r="W321" i="3"/>
  <c r="Y122" i="3"/>
  <c r="V344" i="3"/>
  <c r="W344" i="3"/>
  <c r="T344" i="3"/>
  <c r="U344" i="3"/>
  <c r="T199" i="3"/>
  <c r="U199" i="3"/>
  <c r="V199" i="3"/>
  <c r="W199" i="3"/>
  <c r="T76" i="3"/>
  <c r="U76" i="3"/>
  <c r="V76" i="3"/>
  <c r="W76" i="3"/>
  <c r="Y76" i="3"/>
  <c r="T80" i="3"/>
  <c r="U80" i="3"/>
  <c r="V80" i="3"/>
  <c r="W80" i="3"/>
  <c r="Y80" i="3"/>
  <c r="V239" i="3"/>
  <c r="W239" i="3"/>
  <c r="T239" i="3"/>
  <c r="U239" i="3"/>
  <c r="V99" i="3"/>
  <c r="W99" i="3"/>
  <c r="T99" i="3"/>
  <c r="U99" i="3"/>
  <c r="Y99" i="3"/>
  <c r="Y74" i="3"/>
  <c r="V157" i="3"/>
  <c r="W157" i="3"/>
  <c r="T157" i="3"/>
  <c r="U157" i="3"/>
  <c r="Y199" i="3"/>
  <c r="Y125" i="3"/>
  <c r="Y187" i="3"/>
  <c r="V207" i="3"/>
  <c r="W207" i="3"/>
  <c r="T207" i="3"/>
  <c r="U207" i="3"/>
  <c r="Y239" i="3"/>
  <c r="T235" i="3"/>
  <c r="U235" i="3"/>
  <c r="V235" i="3"/>
  <c r="W235" i="3"/>
  <c r="Y235" i="3"/>
  <c r="V188" i="3"/>
  <c r="W188" i="3"/>
  <c r="T188" i="3"/>
  <c r="U188" i="3"/>
  <c r="Y206" i="3"/>
  <c r="Y344" i="3"/>
  <c r="Y208" i="3"/>
  <c r="V240" i="3"/>
  <c r="W240" i="3"/>
  <c r="T240" i="3"/>
  <c r="U240" i="3"/>
  <c r="Y240" i="3"/>
  <c r="V111" i="3"/>
  <c r="W111" i="3"/>
  <c r="T111" i="3"/>
  <c r="U111" i="3"/>
  <c r="Y111" i="3"/>
  <c r="T322" i="3"/>
  <c r="U322" i="3"/>
  <c r="V322" i="3"/>
  <c r="W322" i="3"/>
  <c r="Y322" i="3"/>
  <c r="T180" i="3"/>
  <c r="U180" i="3"/>
  <c r="V180" i="3"/>
  <c r="W180" i="3"/>
  <c r="T127" i="3"/>
  <c r="U127" i="3"/>
  <c r="V127" i="3"/>
  <c r="W127" i="3"/>
  <c r="Y157" i="3"/>
  <c r="V90" i="3"/>
  <c r="W90" i="3"/>
  <c r="T90" i="3"/>
  <c r="U90" i="3"/>
  <c r="T77" i="3"/>
  <c r="U77" i="3"/>
  <c r="V77" i="3"/>
  <c r="W77" i="3"/>
  <c r="T177" i="3"/>
  <c r="U177" i="3"/>
  <c r="V177" i="3"/>
  <c r="W177" i="3"/>
  <c r="Y177" i="3"/>
  <c r="V345" i="3"/>
  <c r="W345" i="3"/>
  <c r="T345" i="3"/>
  <c r="U345" i="3"/>
  <c r="Y321" i="3"/>
  <c r="Y175" i="3"/>
  <c r="Y188" i="3"/>
  <c r="T210" i="3"/>
  <c r="U210" i="3"/>
  <c r="V210" i="3"/>
  <c r="W210" i="3"/>
  <c r="Y345" i="3"/>
  <c r="Y207" i="3"/>
  <c r="Y90" i="3"/>
  <c r="Y127" i="3"/>
  <c r="Y77" i="3"/>
  <c r="Y180" i="3"/>
  <c r="V256" i="3"/>
  <c r="W256" i="3"/>
  <c r="T256" i="3"/>
  <c r="U256" i="3"/>
  <c r="Y256" i="3"/>
  <c r="V241" i="3"/>
  <c r="W241" i="3"/>
  <c r="T241" i="3"/>
  <c r="U241" i="3"/>
  <c r="T94" i="3"/>
  <c r="U94" i="3"/>
  <c r="V94" i="3"/>
  <c r="W94" i="3"/>
  <c r="Y94" i="3"/>
  <c r="T181" i="3"/>
  <c r="U181" i="3"/>
  <c r="V181" i="3"/>
  <c r="W181" i="3"/>
  <c r="Y241" i="3"/>
  <c r="Y210" i="3"/>
  <c r="T182" i="3"/>
  <c r="U182" i="3"/>
  <c r="V182" i="3"/>
  <c r="W182" i="3"/>
  <c r="V242" i="3"/>
  <c r="W242" i="3"/>
  <c r="T242" i="3"/>
  <c r="U242" i="3"/>
  <c r="Y181" i="3"/>
  <c r="Y242" i="3"/>
  <c r="V189" i="3"/>
  <c r="W189" i="3"/>
  <c r="T189" i="3"/>
  <c r="U189" i="3"/>
  <c r="Y182" i="3"/>
  <c r="Y189" i="3"/>
  <c r="V190" i="3"/>
  <c r="W190" i="3"/>
  <c r="T190" i="3"/>
  <c r="U190" i="3"/>
  <c r="Y190" i="3"/>
  <c r="T193" i="3"/>
  <c r="U193" i="3"/>
  <c r="V193" i="3"/>
  <c r="W193" i="3"/>
  <c r="Y193" i="3"/>
  <c r="T192" i="3"/>
  <c r="U192" i="3"/>
  <c r="V192" i="3"/>
  <c r="W192" i="3"/>
  <c r="T194" i="3"/>
  <c r="U194" i="3"/>
  <c r="V194" i="3"/>
  <c r="W194" i="3"/>
  <c r="Y194" i="3"/>
  <c r="Y192" i="3"/>
</calcChain>
</file>

<file path=xl/comments1.xml><?xml version="1.0" encoding="utf-8"?>
<comments xmlns="http://schemas.openxmlformats.org/spreadsheetml/2006/main">
  <authors>
    <author>David Watkins, MD</author>
  </authors>
  <commentList>
    <comment ref="T173" authorId="0">
      <text>
        <r>
          <rPr>
            <b/>
            <sz val="9"/>
            <color indexed="81"/>
            <rFont val="Calibri"/>
            <family val="2"/>
          </rPr>
          <t>David Watkins, MD:</t>
        </r>
        <r>
          <rPr>
            <sz val="9"/>
            <color indexed="81"/>
            <rFont val="Calibri"/>
            <family val="2"/>
          </rPr>
          <t xml:space="preserve">
Bug - delete all instances where N/A is in cause column - matchin to acne?</t>
        </r>
      </text>
    </comment>
  </commentList>
</comments>
</file>

<file path=xl/comments2.xml><?xml version="1.0" encoding="utf-8"?>
<comments xmlns="http://schemas.openxmlformats.org/spreadsheetml/2006/main">
  <authors>
    <author>Kristen Danforth</author>
  </authors>
  <commentList>
    <comment ref="E4" authorId="0">
      <text>
        <r>
          <rPr>
            <b/>
            <sz val="9"/>
            <color indexed="81"/>
            <rFont val="Tahoma"/>
            <family val="2"/>
          </rPr>
          <t>Kristen Danforth:</t>
        </r>
        <r>
          <rPr>
            <sz val="9"/>
            <color indexed="81"/>
            <rFont val="Tahoma"/>
            <family val="2"/>
          </rPr>
          <t xml:space="preserve">
Interventions for problem drinkers in Injury Prevention</t>
        </r>
      </text>
    </comment>
    <comment ref="E7" authorId="0">
      <text>
        <r>
          <rPr>
            <b/>
            <sz val="9"/>
            <color indexed="81"/>
            <rFont val="Tahoma"/>
            <family val="2"/>
          </rPr>
          <t>Kristen Danforth:</t>
        </r>
        <r>
          <rPr>
            <sz val="9"/>
            <color indexed="81"/>
            <rFont val="Tahoma"/>
            <family val="2"/>
          </rPr>
          <t xml:space="preserve">
check if this is in V8</t>
        </r>
      </text>
    </comment>
    <comment ref="E8" authorId="0">
      <text>
        <r>
          <rPr>
            <b/>
            <sz val="9"/>
            <color indexed="81"/>
            <rFont val="Tahoma"/>
            <family val="2"/>
          </rPr>
          <t>Kristen Danforth:</t>
        </r>
        <r>
          <rPr>
            <sz val="9"/>
            <color indexed="81"/>
            <rFont val="Tahoma"/>
            <family val="2"/>
          </rPr>
          <t xml:space="preserve">
check if this is in V8</t>
        </r>
      </text>
    </comment>
    <comment ref="E17" authorId="0">
      <text>
        <r>
          <rPr>
            <b/>
            <sz val="9"/>
            <color indexed="81"/>
            <rFont val="Tahoma"/>
            <family val="2"/>
          </rPr>
          <t>Kristen Danforth:</t>
        </r>
        <r>
          <rPr>
            <sz val="9"/>
            <color indexed="81"/>
            <rFont val="Tahoma"/>
            <family val="2"/>
          </rPr>
          <t xml:space="preserve">
Covered in V5</t>
        </r>
      </text>
    </comment>
    <comment ref="E23" authorId="0">
      <text>
        <r>
          <rPr>
            <b/>
            <sz val="9"/>
            <color indexed="81"/>
            <rFont val="Tahoma"/>
            <family val="2"/>
          </rPr>
          <t>Kristen Danforth:</t>
        </r>
        <r>
          <rPr>
            <sz val="9"/>
            <color indexed="81"/>
            <rFont val="Tahoma"/>
            <family val="2"/>
          </rPr>
          <t xml:space="preserve">
Suggest removal as the other packages likely collectively addeess</t>
        </r>
      </text>
    </comment>
    <comment ref="E24" authorId="0">
      <text>
        <r>
          <rPr>
            <b/>
            <sz val="9"/>
            <color indexed="81"/>
            <rFont val="Tahoma"/>
            <family val="2"/>
          </rPr>
          <t>Kristen Danforth:</t>
        </r>
        <r>
          <rPr>
            <sz val="9"/>
            <color indexed="81"/>
            <rFont val="Tahoma"/>
            <family val="2"/>
          </rPr>
          <t xml:space="preserve">
Agregate with below?</t>
        </r>
      </text>
    </comment>
    <comment ref="E29" authorId="0">
      <text>
        <r>
          <rPr>
            <b/>
            <sz val="9"/>
            <color indexed="81"/>
            <rFont val="Tahoma"/>
            <family val="2"/>
          </rPr>
          <t>Kristen Danforth:</t>
        </r>
        <r>
          <rPr>
            <sz val="9"/>
            <color indexed="81"/>
            <rFont val="Tahoma"/>
            <family val="2"/>
          </rPr>
          <t xml:space="preserve">
Can potentially be removed -  though will need to think about how to capture the equity question</t>
        </r>
      </text>
    </comment>
    <comment ref="E38" authorId="0">
      <text>
        <r>
          <rPr>
            <b/>
            <sz val="9"/>
            <color indexed="81"/>
            <rFont val="Tahoma"/>
            <family val="2"/>
          </rPr>
          <t>Kristen Danforth:</t>
        </r>
        <r>
          <rPr>
            <sz val="9"/>
            <color indexed="81"/>
            <rFont val="Tahoma"/>
            <family val="2"/>
          </rPr>
          <t xml:space="preserve">
needs clarification</t>
        </r>
      </text>
    </comment>
    <comment ref="G39" authorId="0">
      <text>
        <r>
          <rPr>
            <b/>
            <sz val="9"/>
            <color indexed="81"/>
            <rFont val="Tahoma"/>
            <family val="2"/>
          </rPr>
          <t>Kristen Danforth:</t>
        </r>
        <r>
          <rPr>
            <sz val="9"/>
            <color indexed="81"/>
            <rFont val="Tahoma"/>
            <family val="2"/>
          </rPr>
          <t xml:space="preserve">
Population</t>
        </r>
      </text>
    </comment>
  </commentList>
</comments>
</file>

<file path=xl/comments3.xml><?xml version="1.0" encoding="utf-8"?>
<comments xmlns="http://schemas.openxmlformats.org/spreadsheetml/2006/main">
  <authors>
    <author>Kristen Danforth</author>
  </authors>
  <commentList>
    <comment ref="D51" authorId="0">
      <text>
        <r>
          <rPr>
            <b/>
            <sz val="9"/>
            <color indexed="81"/>
            <rFont val="Tahoma"/>
            <family val="2"/>
          </rPr>
          <t>Kristen Danforth:</t>
        </r>
        <r>
          <rPr>
            <sz val="9"/>
            <color indexed="81"/>
            <rFont val="Tahoma"/>
            <family val="2"/>
          </rPr>
          <t xml:space="preserve">
Check with Cancer editors on whether this is population or individual</t>
        </r>
      </text>
    </comment>
    <comment ref="D52" authorId="0">
      <text>
        <r>
          <rPr>
            <b/>
            <sz val="9"/>
            <color indexed="81"/>
            <rFont val="Tahoma"/>
            <family val="2"/>
          </rPr>
          <t>Kristen Danforth:</t>
        </r>
        <r>
          <rPr>
            <sz val="9"/>
            <color indexed="81"/>
            <rFont val="Tahoma"/>
            <family val="2"/>
          </rPr>
          <t xml:space="preserve">
Check with Cancer editors on whether this is population or individual</t>
        </r>
      </text>
    </comment>
    <comment ref="B54" authorId="0">
      <text>
        <r>
          <rPr>
            <b/>
            <sz val="9"/>
            <color indexed="81"/>
            <rFont val="Tahoma"/>
            <family val="2"/>
          </rPr>
          <t>Kristen Danforth:</t>
        </r>
        <r>
          <rPr>
            <sz val="9"/>
            <color indexed="81"/>
            <rFont val="Tahoma"/>
            <family val="2"/>
          </rPr>
          <t xml:space="preserve">
Sexual Health Messages and Education in CAHD - confirm that these are the same thing</t>
        </r>
      </text>
    </comment>
    <comment ref="D54" authorId="0">
      <text>
        <r>
          <rPr>
            <b/>
            <sz val="9"/>
            <color indexed="81"/>
            <rFont val="Tahoma"/>
            <family val="2"/>
          </rPr>
          <t>Kristen Danforth:</t>
        </r>
        <r>
          <rPr>
            <sz val="9"/>
            <color indexed="81"/>
            <rFont val="Tahoma"/>
            <family val="2"/>
          </rPr>
          <t xml:space="preserve">
</t>
        </r>
        <r>
          <rPr>
            <sz val="9"/>
            <color indexed="81"/>
            <rFont val="Tahoma"/>
            <family val="2"/>
          </rPr>
          <t>Check with Cancer editors on whether this is population or individual</t>
        </r>
      </text>
    </comment>
    <comment ref="D59" authorId="0">
      <text>
        <r>
          <rPr>
            <b/>
            <sz val="9"/>
            <color indexed="81"/>
            <rFont val="Tahoma"/>
            <family val="2"/>
          </rPr>
          <t>Kristen Danforth:</t>
        </r>
        <r>
          <rPr>
            <sz val="9"/>
            <color indexed="81"/>
            <rFont val="Tahoma"/>
            <family val="2"/>
          </rPr>
          <t xml:space="preserve">
Check with Cancer editors on whether this is population or individual</t>
        </r>
      </text>
    </comment>
    <comment ref="B60" authorId="0">
      <text>
        <r>
          <rPr>
            <b/>
            <sz val="9"/>
            <color indexed="81"/>
            <rFont val="Tahoma"/>
            <family val="2"/>
          </rPr>
          <t>Kristen Danforth:</t>
        </r>
        <r>
          <rPr>
            <sz val="9"/>
            <color indexed="81"/>
            <rFont val="Tahoma"/>
            <family val="2"/>
          </rPr>
          <t xml:space="preserve">
Sort out HPV - specified as in schools in both Cancer and CAHD. Is that different than what is being recommended here?</t>
        </r>
      </text>
    </comment>
    <comment ref="B62" authorId="0">
      <text>
        <r>
          <rPr>
            <b/>
            <sz val="9"/>
            <color indexed="81"/>
            <rFont val="Tahoma"/>
            <family val="2"/>
          </rPr>
          <t>Kristen Danforth:</t>
        </r>
        <r>
          <rPr>
            <sz val="9"/>
            <color indexed="81"/>
            <rFont val="Tahoma"/>
            <family val="2"/>
          </rPr>
          <t xml:space="preserve">
in cancer</t>
        </r>
      </text>
    </comment>
    <comment ref="B66" authorId="0">
      <text>
        <r>
          <rPr>
            <b/>
            <sz val="9"/>
            <color indexed="81"/>
            <rFont val="Tahoma"/>
            <family val="2"/>
          </rPr>
          <t>Kristen Danforth:</t>
        </r>
        <r>
          <rPr>
            <sz val="9"/>
            <color indexed="81"/>
            <rFont val="Tahoma"/>
            <family val="2"/>
          </rPr>
          <t xml:space="preserve">
in cancer</t>
        </r>
      </text>
    </comment>
    <comment ref="B76" authorId="0">
      <text>
        <r>
          <rPr>
            <b/>
            <sz val="9"/>
            <color indexed="81"/>
            <rFont val="Tahoma"/>
            <family val="2"/>
          </rPr>
          <t>Kristen Danforth:</t>
        </r>
        <r>
          <rPr>
            <sz val="9"/>
            <color indexed="81"/>
            <rFont val="Tahoma"/>
            <family val="2"/>
          </rPr>
          <t xml:space="preserve">
In Malaria in MID</t>
        </r>
      </text>
    </comment>
    <comment ref="B93" authorId="0">
      <text>
        <r>
          <rPr>
            <b/>
            <sz val="9"/>
            <color indexed="81"/>
            <rFont val="Tahoma"/>
            <family val="2"/>
          </rPr>
          <t>Kristen Danforth:</t>
        </r>
        <r>
          <rPr>
            <sz val="9"/>
            <color indexed="81"/>
            <rFont val="Tahoma"/>
            <family val="2"/>
          </rPr>
          <t xml:space="preserve">
do we mean alcoholism too? If so, this overlaps with MNS</t>
        </r>
      </text>
    </comment>
    <comment ref="B110" authorId="0">
      <text>
        <r>
          <rPr>
            <b/>
            <sz val="9"/>
            <color indexed="81"/>
            <rFont val="Tahoma"/>
            <family val="2"/>
          </rPr>
          <t>Kristen Danforth:</t>
        </r>
        <r>
          <rPr>
            <sz val="9"/>
            <color indexed="81"/>
            <rFont val="Tahoma"/>
            <family val="2"/>
          </rPr>
          <t xml:space="preserve">
Hep B in Cancer and MID; </t>
        </r>
      </text>
    </comment>
    <comment ref="B112" authorId="0">
      <text>
        <r>
          <rPr>
            <b/>
            <sz val="9"/>
            <color indexed="81"/>
            <rFont val="Tahoma"/>
            <family val="2"/>
          </rPr>
          <t>Kristen Danforth:</t>
        </r>
        <r>
          <rPr>
            <sz val="9"/>
            <color indexed="81"/>
            <rFont val="Tahoma"/>
            <family val="2"/>
          </rPr>
          <t xml:space="preserve">
Micronutrient supplementation in v8</t>
        </r>
      </text>
    </comment>
    <comment ref="B120" authorId="0">
      <text>
        <r>
          <rPr>
            <b/>
            <sz val="9"/>
            <color indexed="81"/>
            <rFont val="Tahoma"/>
            <family val="2"/>
          </rPr>
          <t>Kristen Danforth:</t>
        </r>
        <r>
          <rPr>
            <sz val="9"/>
            <color indexed="81"/>
            <rFont val="Tahoma"/>
            <family val="2"/>
          </rPr>
          <t xml:space="preserve">
Will also likely be in Palliative Care Package</t>
        </r>
      </text>
    </comment>
    <comment ref="B124" authorId="0">
      <text>
        <r>
          <rPr>
            <b/>
            <sz val="9"/>
            <color indexed="81"/>
            <rFont val="Tahoma"/>
            <family val="2"/>
          </rPr>
          <t>Kristen Danforth:</t>
        </r>
        <r>
          <rPr>
            <sz val="9"/>
            <color indexed="81"/>
            <rFont val="Tahoma"/>
            <family val="2"/>
          </rPr>
          <t xml:space="preserve">
in CVD</t>
        </r>
      </text>
    </comment>
    <comment ref="B125" authorId="0">
      <text>
        <r>
          <rPr>
            <b/>
            <sz val="9"/>
            <color indexed="81"/>
            <rFont val="Tahoma"/>
            <family val="2"/>
          </rPr>
          <t>Kristen Danforth:</t>
        </r>
        <r>
          <rPr>
            <sz val="9"/>
            <color indexed="81"/>
            <rFont val="Tahoma"/>
            <family val="2"/>
          </rPr>
          <t xml:space="preserve">
assuming bowel so is in surgery</t>
        </r>
      </text>
    </comment>
    <comment ref="B138" authorId="0">
      <text>
        <r>
          <rPr>
            <b/>
            <sz val="9"/>
            <color indexed="81"/>
            <rFont val="Tahoma"/>
            <family val="2"/>
          </rPr>
          <t>Kristen Danforth:</t>
        </r>
        <r>
          <rPr>
            <sz val="9"/>
            <color indexed="81"/>
            <rFont val="Tahoma"/>
            <family val="2"/>
          </rPr>
          <t xml:space="preserve">
Interventions for problem drinkers in Injury Prevention</t>
        </r>
      </text>
    </comment>
    <comment ref="B140" authorId="0">
      <text>
        <r>
          <rPr>
            <b/>
            <sz val="9"/>
            <color indexed="81"/>
            <rFont val="Tahoma"/>
            <family val="2"/>
          </rPr>
          <t>Kristen Danforth:</t>
        </r>
        <r>
          <rPr>
            <sz val="9"/>
            <color indexed="81"/>
            <rFont val="Tahoma"/>
            <family val="2"/>
          </rPr>
          <t xml:space="preserve">
in v2</t>
        </r>
      </text>
    </comment>
    <comment ref="D140" authorId="0">
      <text>
        <r>
          <rPr>
            <b/>
            <sz val="9"/>
            <color indexed="81"/>
            <rFont val="Tahoma"/>
            <family val="2"/>
          </rPr>
          <t>Kristen Danforth:</t>
        </r>
        <r>
          <rPr>
            <sz val="9"/>
            <color indexed="81"/>
            <rFont val="Tahoma"/>
            <family val="2"/>
          </rPr>
          <t xml:space="preserve">
Is this population-based supplementation (i.e., folic acid in cereal) or individual (i.e., pre-natal vitamins and adequate calories)?</t>
        </r>
      </text>
    </comment>
    <comment ref="B175" authorId="0">
      <text>
        <r>
          <rPr>
            <b/>
            <sz val="9"/>
            <color indexed="81"/>
            <rFont val="Tahoma"/>
            <family val="2"/>
          </rPr>
          <t>Kristen Danforth:</t>
        </r>
        <r>
          <rPr>
            <sz val="9"/>
            <color indexed="81"/>
            <rFont val="Tahoma"/>
            <family val="2"/>
          </rPr>
          <t xml:space="preserve">
There was a missing word in this intervention in the chapter. I guessed that it should be "helmet" but will need to come back and make sure that this is what the authors meant.</t>
        </r>
      </text>
    </comment>
    <comment ref="B186" authorId="0">
      <text>
        <r>
          <rPr>
            <b/>
            <sz val="9"/>
            <color indexed="81"/>
            <rFont val="Tahoma"/>
            <family val="2"/>
          </rPr>
          <t>Kristen Danforth:</t>
        </r>
        <r>
          <rPr>
            <sz val="9"/>
            <color indexed="81"/>
            <rFont val="Tahoma"/>
            <family val="2"/>
          </rPr>
          <t xml:space="preserve">
KMD guess at what PPE stands for - still need to confirm</t>
        </r>
      </text>
    </comment>
    <comment ref="B191" authorId="0">
      <text>
        <r>
          <rPr>
            <b/>
            <sz val="9"/>
            <color indexed="81"/>
            <rFont val="Tahoma"/>
            <family val="2"/>
          </rPr>
          <t>Kristen Danforth:</t>
        </r>
        <r>
          <rPr>
            <sz val="9"/>
            <color indexed="81"/>
            <rFont val="Tahoma"/>
            <family val="2"/>
          </rPr>
          <t xml:space="preserve">
Will almost certainly be in V6 but still waiting for NTDs package</t>
        </r>
      </text>
    </comment>
    <comment ref="B192" authorId="0">
      <text>
        <r>
          <rPr>
            <b/>
            <sz val="9"/>
            <color indexed="81"/>
            <rFont val="Tahoma"/>
            <family val="2"/>
          </rPr>
          <t>Kristen Danforth:</t>
        </r>
        <r>
          <rPr>
            <sz val="9"/>
            <color indexed="81"/>
            <rFont val="Tahoma"/>
            <family val="2"/>
          </rPr>
          <t xml:space="preserve">
ITN in Malaria</t>
        </r>
      </text>
    </comment>
    <comment ref="B193" authorId="0">
      <text>
        <r>
          <rPr>
            <b/>
            <sz val="9"/>
            <color indexed="81"/>
            <rFont val="Tahoma"/>
            <family val="2"/>
          </rPr>
          <t>Kristen Danforth:</t>
        </r>
        <r>
          <rPr>
            <sz val="9"/>
            <color indexed="81"/>
            <rFont val="Tahoma"/>
            <family val="2"/>
          </rPr>
          <t xml:space="preserve">
HPV in v2 and v3; tetanus in v2</t>
        </r>
      </text>
    </comment>
    <comment ref="B195" authorId="0">
      <text>
        <r>
          <rPr>
            <b/>
            <sz val="9"/>
            <color indexed="81"/>
            <rFont val="Tahoma"/>
            <family val="2"/>
          </rPr>
          <t>Kristen Danforth:</t>
        </r>
        <r>
          <rPr>
            <sz val="9"/>
            <color indexed="81"/>
            <rFont val="Tahoma"/>
            <family val="2"/>
          </rPr>
          <t xml:space="preserve">
in V2 child health, but technically talking about different age ranges?</t>
        </r>
      </text>
    </comment>
    <comment ref="B201" authorId="0">
      <text>
        <r>
          <rPr>
            <b/>
            <sz val="9"/>
            <color indexed="81"/>
            <rFont val="Tahoma"/>
            <family val="2"/>
          </rPr>
          <t>Kristen Danforth:</t>
        </r>
        <r>
          <rPr>
            <sz val="9"/>
            <color indexed="81"/>
            <rFont val="Tahoma"/>
            <family val="2"/>
          </rPr>
          <t xml:space="preserve">
Sexuality Education in RMNCH - confirm that these are the same thing</t>
        </r>
      </text>
    </comment>
    <comment ref="B203" authorId="0">
      <text>
        <r>
          <rPr>
            <b/>
            <sz val="9"/>
            <color indexed="81"/>
            <rFont val="Tahoma"/>
            <family val="2"/>
          </rPr>
          <t>Kristen Danforth:</t>
        </r>
        <r>
          <rPr>
            <sz val="9"/>
            <color indexed="81"/>
            <rFont val="Tahoma"/>
            <family val="2"/>
          </rPr>
          <t xml:space="preserve">
This is more specifically referring to childhood in MNS, but the three MH elements here are written broadly enough that they likely overlap with several of the more specific interventions in the MNS volume.</t>
        </r>
      </text>
    </comment>
    <comment ref="B206" authorId="0">
      <text>
        <r>
          <rPr>
            <b/>
            <sz val="9"/>
            <color indexed="81"/>
            <rFont val="Tahoma"/>
            <family val="2"/>
          </rPr>
          <t>Kristen Danforth:</t>
        </r>
        <r>
          <rPr>
            <sz val="9"/>
            <color indexed="81"/>
            <rFont val="Tahoma"/>
            <family val="2"/>
          </rPr>
          <t xml:space="preserve">
Sexuality Education in RMNCH - confirm that these are the same thing</t>
        </r>
      </text>
    </comment>
  </commentList>
</comments>
</file>

<file path=xl/sharedStrings.xml><?xml version="1.0" encoding="utf-8"?>
<sst xmlns="http://schemas.openxmlformats.org/spreadsheetml/2006/main" count="6386" uniqueCount="1705">
  <si>
    <t>Name of Intervention</t>
  </si>
  <si>
    <t>Code</t>
  </si>
  <si>
    <t>Platform</t>
  </si>
  <si>
    <t>Primary Purpose</t>
  </si>
  <si>
    <t>Secondary Purpose</t>
  </si>
  <si>
    <t>Category</t>
  </si>
  <si>
    <t>Cancer</t>
  </si>
  <si>
    <t>Mental, neurological, and substance abuse</t>
  </si>
  <si>
    <t>Tuberculosis</t>
  </si>
  <si>
    <t xml:space="preserve">Neglected tropical diseases </t>
  </si>
  <si>
    <t>Injury prevention</t>
  </si>
  <si>
    <t>Palliative care and pain control</t>
  </si>
  <si>
    <t>Essential pathology</t>
  </si>
  <si>
    <t>Community</t>
  </si>
  <si>
    <t>Primary Health Center</t>
  </si>
  <si>
    <t>First-level Hospital</t>
  </si>
  <si>
    <t>Specialized Care/Second and Third Level Hospitals</t>
  </si>
  <si>
    <t>Environmental health</t>
  </si>
  <si>
    <t>Included in HPP</t>
  </si>
  <si>
    <t>Quality of Evidence</t>
  </si>
  <si>
    <t>Drainage of superficial abscess</t>
  </si>
  <si>
    <t>Management of non-displaced fractures</t>
  </si>
  <si>
    <t>Resuscitation with basic life support measures</t>
  </si>
  <si>
    <t>Suturing laceration</t>
  </si>
  <si>
    <t>Normal delivery</t>
  </si>
  <si>
    <t>Drainage of dental abscess</t>
  </si>
  <si>
    <t>Extraction</t>
  </si>
  <si>
    <t>Treatment of caries</t>
  </si>
  <si>
    <t>Male circumcision</t>
  </si>
  <si>
    <t>Appendectomy</t>
  </si>
  <si>
    <t>Bowel obstruction</t>
  </si>
  <si>
    <t>Colostomy</t>
  </si>
  <si>
    <t>Relief of urinary obstruction: catheterization or suprapubic cystostomy</t>
  </si>
  <si>
    <t>Repair of perforations (i.e. perforated peptic ulcer, typhoid ileal perforation)</t>
  </si>
  <si>
    <t>Burr hole</t>
  </si>
  <si>
    <t>Escharotomy/fasciotomy (cutting of constricting tissue to relieve pressure from swelling)</t>
  </si>
  <si>
    <t>Fracture reduction</t>
  </si>
  <si>
    <t>Irrigation and debridement of open fractures</t>
  </si>
  <si>
    <t>Placement of external fixator; use of traction</t>
  </si>
  <si>
    <t>Resuscitation with advanced life support measures, including surgical airway</t>
  </si>
  <si>
    <t>Trauma laparotomy</t>
  </si>
  <si>
    <t>Trauma-related amputations</t>
  </si>
  <si>
    <t>Tube thoracostomy (chest drain)</t>
  </si>
  <si>
    <t>Debridement of osteomyelitis</t>
  </si>
  <si>
    <t>Drainage of septic arthritis</t>
  </si>
  <si>
    <t>Caesarean birth</t>
  </si>
  <si>
    <t>Ectopic pregnancy</t>
  </si>
  <si>
    <t>Hysterectomy for uterine rupture or intractable postpartum hemorrhage</t>
  </si>
  <si>
    <t>Manual vacuum aspiration and dilation and curettage</t>
  </si>
  <si>
    <t>Vacuum extraction/forceps delivery</t>
  </si>
  <si>
    <t>Gallbladder disease (including acute emergency surgery)</t>
  </si>
  <si>
    <t>Hernia (including acute incarceration)</t>
  </si>
  <si>
    <t>Hydrocelectomy</t>
  </si>
  <si>
    <t>Skin grafting</t>
  </si>
  <si>
    <t>Tubal ligation</t>
  </si>
  <si>
    <t>Vasectomy</t>
  </si>
  <si>
    <t>Visual inspection with a cetic acid and cryotherapy for precancerous cervical lesions</t>
  </si>
  <si>
    <t>Repair of anorectal malformations and Hirschsprung's Disease</t>
  </si>
  <si>
    <t>Repair of cleft lip and palate</t>
  </si>
  <si>
    <t>Repair of club foot</t>
  </si>
  <si>
    <t>Shunt for hydrocephalus</t>
  </si>
  <si>
    <t>Repair obstetric fistula</t>
  </si>
  <si>
    <t>Cataract extraction and insertion of intraocular lens</t>
  </si>
  <si>
    <t>Eyelid surgery for trachoma</t>
  </si>
  <si>
    <t>Information about cervical cancer and screening</t>
  </si>
  <si>
    <t>Nutritional education/food supplementation</t>
  </si>
  <si>
    <t>Prevention of FGM (may be for daughters of women of reproductive age)</t>
  </si>
  <si>
    <t>Sexuality education</t>
  </si>
  <si>
    <t>Contraception: provision of condoms and hormonal contraceptives</t>
  </si>
  <si>
    <t>Prevention of GBV</t>
  </si>
  <si>
    <t>Prevention of sexual and reproductive tract infections</t>
  </si>
  <si>
    <t>Promotion of care seeking for ANC and delivery</t>
  </si>
  <si>
    <t>Folic acid supplementation</t>
  </si>
  <si>
    <t>Immunization (HPV, Hepatitis B)</t>
  </si>
  <si>
    <t>Post-GBV care (prevention of STI/HIV, emergency contraception, support/counseling)</t>
  </si>
  <si>
    <t>Screening and treatment of precancerous lesions, referral of cancers</t>
  </si>
  <si>
    <t>Tubal ligation, vasectomy, and insertion/and removal of long-lasting contraceptives</t>
  </si>
  <si>
    <t>Detection and treatment of sexual and reproductive tract infections</t>
  </si>
  <si>
    <t>Management of complications following FGM</t>
  </si>
  <si>
    <t>Management of cervical cancer</t>
  </si>
  <si>
    <t>Management of complicated contraceptive procedures</t>
  </si>
  <si>
    <t>Management of labor and delivery in low risk women by skilled attendant</t>
  </si>
  <si>
    <t>Neonatal resuscitation</t>
  </si>
  <si>
    <t>Oral antibiotics for pneumonia</t>
  </si>
  <si>
    <t>Thermal care for preterm newborns</t>
  </si>
  <si>
    <t>Education on family planning</t>
  </si>
  <si>
    <t>Promotion of breastfeeding</t>
  </si>
  <si>
    <t>Food supplementation</t>
  </si>
  <si>
    <t>IPTp</t>
  </si>
  <si>
    <t>Micronutrient supplementation</t>
  </si>
  <si>
    <t>Nutrition education</t>
  </si>
  <si>
    <t>Preparation for safe birth/newborn care; emergency planning</t>
  </si>
  <si>
    <t>Promotion of HIV testing</t>
  </si>
  <si>
    <t>Management of labor and delivery in low risk women (BEMNOC) including initial treatment of obstetric/delivery complications prior to transfer</t>
  </si>
  <si>
    <t>Injectable and oral antibiotics for sepsis, pneumonia and meningitis</t>
  </si>
  <si>
    <t>Jaundice management</t>
  </si>
  <si>
    <t>Kangaroo mother care</t>
  </si>
  <si>
    <t>Antibiotics for pPRoM</t>
  </si>
  <si>
    <t>Detection of sepsis</t>
  </si>
  <si>
    <t>Initiate antenatal steroids (as long as clinical criteria and standards are met)</t>
  </si>
  <si>
    <t>Initiate magnesium sulphate (loading dose)</t>
  </si>
  <si>
    <t>Management of miscarriage/incomplete abortion and post abortion care</t>
  </si>
  <si>
    <t>Management of unintended pregnancy</t>
  </si>
  <si>
    <t>Screening for complications of pregnancy</t>
  </si>
  <si>
    <t>Tetanus toxoid</t>
  </si>
  <si>
    <t>Management of chronic medical conditions (HTN, DM, etc.)</t>
  </si>
  <si>
    <t>Screening and treatment for HIV and syphilis</t>
  </si>
  <si>
    <t>Management of labor and delivery in high risk women, including operative delivery (CEMNOC)</t>
  </si>
  <si>
    <t>Full supportive care for preterm newborns</t>
  </si>
  <si>
    <t>Treatment of newborn complications, meningitis and other very serious infections</t>
  </si>
  <si>
    <t>Antenatal steroids</t>
  </si>
  <si>
    <t>Detection and management of fetal growth restriction</t>
  </si>
  <si>
    <t>Ectopic pregnancy case management</t>
  </si>
  <si>
    <t>Induction of labor post-term</t>
  </si>
  <si>
    <t>Magnesium sulphate</t>
  </si>
  <si>
    <t>Treatment of sepsis</t>
  </si>
  <si>
    <t>Detect and treat serious infections without danger signs (iCCM); refer if danger signs</t>
  </si>
  <si>
    <t>Detect and refer severe acute malnutrition</t>
  </si>
  <si>
    <t>Education on safe disposal of children's stools and hand washing</t>
  </si>
  <si>
    <t>Distribute and promote use of ITNs and/or IRS</t>
  </si>
  <si>
    <t>Cotrimoxazole for HIV positive children</t>
  </si>
  <si>
    <t>Immunizations</t>
  </si>
  <si>
    <t>Promote breastfeeding/complementary feeding</t>
  </si>
  <si>
    <t>Provide vitamin A, zinc and food supplementation</t>
  </si>
  <si>
    <t>Detect and treat serious infections with danger signs (IMCI)</t>
  </si>
  <si>
    <t>Treat severe acute malnutrition</t>
  </si>
  <si>
    <t>ART for HIV positive children</t>
  </si>
  <si>
    <t>Detect and treat serious infections with danger signs with full supportive care</t>
  </si>
  <si>
    <t>Treat severe acute malnutrition associated with serious infection</t>
  </si>
  <si>
    <t>Education on tobacco hazards, value of HPV and HBC vaccination, and importance of seeking early treatment for common cancers</t>
  </si>
  <si>
    <t>Palliative care, including, at a minimum, opioids for pain relief</t>
  </si>
  <si>
    <t>School-based HPV vaccination</t>
  </si>
  <si>
    <t>Hepatitis B vaccination (including birth dose)</t>
  </si>
  <si>
    <t>Opportunistic screening (visual inspection or HPV DNA testing); treat precancerous lesions</t>
  </si>
  <si>
    <t>Cessation advice and services, mostly without pharmacological therapies</t>
  </si>
  <si>
    <t>Emergency surgery for obstruction</t>
  </si>
  <si>
    <t>Treat pre-cancerous lesions</t>
  </si>
  <si>
    <t>Treat early-stage cancer</t>
  </si>
  <si>
    <t>Treat selected cancers in pediatric cancer units/hospitals</t>
  </si>
  <si>
    <t>Awareness campaigns to reduce maternal alcohol use during pregnancy</t>
  </si>
  <si>
    <t>Self-help and support groups (for e.g. for alcohol use disorders, epilepsy or parent support groups for children with developmental disorders, and survivors of suicide)</t>
  </si>
  <si>
    <t>Training of gatekeepers (e.g. community workers, police, teachers) in early identification of priority disorders, provision of low-intensity psychosocial support, and referral pathways</t>
  </si>
  <si>
    <t>Improve the quality of antenatal and perinatal care to reduce risk factors associated with intellectual disability</t>
  </si>
  <si>
    <t>Life skills training in schools to build social and emotional competencies</t>
  </si>
  <si>
    <t>Parenting programmes in early and middle childhood (2-14 years)</t>
  </si>
  <si>
    <t>Parenting programmes in infancy to promote early child development</t>
  </si>
  <si>
    <t>Safer storage of pesticides in the community and farming households</t>
  </si>
  <si>
    <t>Awareness campaigns to increase mental health literacy and address stigma and discrimination</t>
  </si>
  <si>
    <t>Education about early symptoms and their management</t>
  </si>
  <si>
    <t>Physical activity</t>
  </si>
  <si>
    <t>Relaxation training</t>
  </si>
  <si>
    <t>Web- and smartphone-based psychological therapy for depression and anxiety disorders</t>
  </si>
  <si>
    <t>Self-monitoring of substance use</t>
  </si>
  <si>
    <t>Self-identification/management of seizure triggers</t>
  </si>
  <si>
    <t>Self-managed treatment of migraine</t>
  </si>
  <si>
    <t>Self-management of risk factors for vascular disease (healthy diet, physical activity, tobacco use)</t>
  </si>
  <si>
    <t>Web and smart-phone based treatment for depression and self-harm</t>
  </si>
  <si>
    <t>Management of prolonged seizures or status epilepticus</t>
  </si>
  <si>
    <t>Emergency management of poisoning</t>
  </si>
  <si>
    <t>Continuing care of schizophrenia and bipolar disorder</t>
  </si>
  <si>
    <t>Diagnosis and management of depression and anxiety disorders</t>
  </si>
  <si>
    <t>Opioid substitution therapy (e.g. methadone and buprenorphine) for opioid dependence</t>
  </si>
  <si>
    <t>Parent skills training for developmental disorders</t>
  </si>
  <si>
    <t>Psychological treatment for mood, anxiety, ADHD and disruptive behavior disorders</t>
  </si>
  <si>
    <t>Diagnosis and management of epilepsy and headaches</t>
  </si>
  <si>
    <t>Interventions to support caregivers of patients with dementia</t>
  </si>
  <si>
    <t>Planned follow up and monitoring of suicide attempters</t>
  </si>
  <si>
    <t>Primary health care packages for underlying MNS disorders (as described above)</t>
  </si>
  <si>
    <t>Screening and pro-active case finding of psychosis, depression and anxiety disorders</t>
  </si>
  <si>
    <t>Screening and brief interventions for alcohol use disorders</t>
  </si>
  <si>
    <t>Screening for developmental disorders in children and maternal mental health interventions</t>
  </si>
  <si>
    <t>Community based screening for detection of dementia</t>
  </si>
  <si>
    <t>Diagnosis and management of acute psychoses</t>
  </si>
  <si>
    <t>Management of severe dependence and withdrawal</t>
  </si>
  <si>
    <t>Management of depression and anxiety disorders in mothers, people with HIV and people with other NCDs</t>
  </si>
  <si>
    <t>Stimulant medication for severe cases of ADHD</t>
  </si>
  <si>
    <t>Treatment of comorbid mood and substance disorder</t>
  </si>
  <si>
    <t>Diagnosis of complex childhood mental disorders such as autism and ADHD</t>
  </si>
  <si>
    <t>Newborn screening for modifiable risk factors for intellectual disability</t>
  </si>
  <si>
    <t>Diagnosis of dementia and secondary causes of headache</t>
  </si>
  <si>
    <t>Electroconvulsive therapy for severe or refractory depression</t>
  </si>
  <si>
    <t>Psychological treatments (e.g. CBT) for refractory cases</t>
  </si>
  <si>
    <t>Surgery for refractory epilepsy</t>
  </si>
  <si>
    <t>Specialist health care packages for underlying MNS disorders (as described above)</t>
  </si>
  <si>
    <t xml:space="preserve">Tobacco cessation counseling, and use of nicotine replacement therapy in certain circumstances </t>
  </si>
  <si>
    <t xml:space="preserve">Opportunistic screening for hypertension for all adults </t>
  </si>
  <si>
    <t>Diabetes  self-management education</t>
  </si>
  <si>
    <t>Treatment of acute pharyngitis (children) to prevent rheumatic fever</t>
  </si>
  <si>
    <t>Secondary prophylaxis with penicillin for rheumatic fever or established RHD.</t>
  </si>
  <si>
    <t xml:space="preserve">Treatment of blood pressure, lipids, and hyperglycemia </t>
  </si>
  <si>
    <t>Screening and treatment for albuminuria</t>
  </si>
  <si>
    <t xml:space="preserve">Annual flu vaccination  and 5-yearly pneumococcal vaccine for those with underlying lung disease </t>
  </si>
  <si>
    <t>Consistent foot care for diabetes</t>
  </si>
  <si>
    <t>Oral antibiotics for patients with exacerbations of chronic suppurative lung disease.</t>
  </si>
  <si>
    <t>Low dose inhaled beta-agonists and corticosteroids for asthma</t>
  </si>
  <si>
    <t xml:space="preserve">Use of diuretics and non-invasive positive pressure ventilation in acute events </t>
  </si>
  <si>
    <t>Revascularization for acute, critical limb ischemia, if available, otherwise amputation.</t>
  </si>
  <si>
    <t xml:space="preserve">Use of unfractionated heparin,aspirin, and generic thrombolytics in acute events </t>
  </si>
  <si>
    <t>Availability of percutaneous coronary intervention for acute myocardial infarction</t>
  </si>
  <si>
    <t>Retinopathy screening via telemedicine, followed by treatment using laser photocoagulation</t>
  </si>
  <si>
    <t>Urgency</t>
  </si>
  <si>
    <t>Deworming</t>
  </si>
  <si>
    <t>Insecticide-treated net promotion</t>
  </si>
  <si>
    <t>Tetanus Toxoid and HPV vaccination</t>
  </si>
  <si>
    <t>Oral health promotion</t>
  </si>
  <si>
    <t xml:space="preserve">Multi-fortified foods </t>
  </si>
  <si>
    <t>Vision screening and provision of glasses</t>
  </si>
  <si>
    <t>School feeding</t>
  </si>
  <si>
    <t>Healthy lifestyle messages: tobacco, alcohol, injury</t>
  </si>
  <si>
    <t>Sexual health  messages</t>
  </si>
  <si>
    <t>Nutrition education messages</t>
  </si>
  <si>
    <t>Mental health messages</t>
  </si>
  <si>
    <t>Adolescent-friendly health services</t>
  </si>
  <si>
    <t>Healthy lifestyle education</t>
  </si>
  <si>
    <t>Sexual health education</t>
  </si>
  <si>
    <t xml:space="preserve">Nutrition education </t>
  </si>
  <si>
    <t>Mental health education and counselling</t>
  </si>
  <si>
    <t>Mental health treatment</t>
  </si>
  <si>
    <t>Urgent</t>
  </si>
  <si>
    <t>Ongoing</t>
  </si>
  <si>
    <t>Routine</t>
  </si>
  <si>
    <t xml:space="preserve">Nutritional supplementation for reproductive age women </t>
  </si>
  <si>
    <t xml:space="preserve">Promotion of healthy fats in the diet </t>
  </si>
  <si>
    <t>Control of neurocysticercosis</t>
  </si>
  <si>
    <t>Surgery</t>
  </si>
  <si>
    <t>RMNCH</t>
  </si>
  <si>
    <t>MNS</t>
  </si>
  <si>
    <t>CVD and Related</t>
  </si>
  <si>
    <t>CAHD</t>
  </si>
  <si>
    <t>Pedestrian Safety: Increase supervision of children walking to school</t>
  </si>
  <si>
    <t>Social marketing to promote helmet use by child bicyclists</t>
  </si>
  <si>
    <t>Social marketing to promote seatbelt use</t>
  </si>
  <si>
    <t>Swimming lessons for children</t>
  </si>
  <si>
    <t>IEC for safe storage of hazardous substances</t>
  </si>
  <si>
    <t>Parent training, including nurse home visitation for child maltreatment</t>
  </si>
  <si>
    <t>Social development programs for youth violence</t>
  </si>
  <si>
    <t>School-based programs to address gender norms and attitudes</t>
  </si>
  <si>
    <t xml:space="preserve">Interventions for problem drinkers (who are also abusive partners) </t>
  </si>
  <si>
    <t>Advocacy support programs (e.g. to increase availability and use of shelters for at-risk women)</t>
  </si>
  <si>
    <t>Occupational Safety and Health training in hazard recognition and control relevant to the work performed (e.g. task based training for hazardous tasks)</t>
  </si>
  <si>
    <t>Raise awareness of workplace hazards and promote safety</t>
  </si>
  <si>
    <t>Effective use of 
available Personal Protective Equipment</t>
  </si>
  <si>
    <t>Injury</t>
  </si>
  <si>
    <t>RMNCH, Cancer</t>
  </si>
  <si>
    <t>RMNCH, Cancer, MID</t>
  </si>
  <si>
    <t>Cancer, CVD and Related</t>
  </si>
  <si>
    <t>Cancer, Surgery</t>
  </si>
  <si>
    <t>Cancer, RMNCH</t>
  </si>
  <si>
    <t>RMNCH, MID</t>
  </si>
  <si>
    <t>RMNCH, CVD and Related</t>
  </si>
  <si>
    <t>RMNCH, Surgery</t>
  </si>
  <si>
    <t>Surgery, RMNCH</t>
  </si>
  <si>
    <t>Surgery, Cancer</t>
  </si>
  <si>
    <t>Cancer, CAHD</t>
  </si>
  <si>
    <t>MNS, CVD and Related</t>
  </si>
  <si>
    <t>CVD and Related, RMNCH</t>
  </si>
  <si>
    <t xml:space="preserve">Medical management with diuretics, beta-blockers, ace-inhibitors, and mineralocorticoid antagonists </t>
  </si>
  <si>
    <t>Screening for diabetes in all high-risk adults including pregnant women</t>
  </si>
  <si>
    <t>Treatment of albuminuric kidney disease with strict blood pressure control and use of ACE inhibitors or ARBs.</t>
  </si>
  <si>
    <t>CAHD, RMNCH</t>
  </si>
  <si>
    <t>CAHD, MID</t>
  </si>
  <si>
    <t>RMNCH, CAHD</t>
  </si>
  <si>
    <t>CAHD, MNS</t>
  </si>
  <si>
    <t>MNS, CAHD</t>
  </si>
  <si>
    <t>CAHD, Cancer, RMNCH</t>
  </si>
  <si>
    <t>Injury, MNS</t>
  </si>
  <si>
    <t>MNS, Injury</t>
  </si>
  <si>
    <t>MNS, RMNCH</t>
  </si>
  <si>
    <t>AIDS</t>
  </si>
  <si>
    <t>Cost-effectiveness</t>
  </si>
  <si>
    <t>Child deaths averted per $1 million</t>
  </si>
  <si>
    <t>Adult deaths averted per $1 million</t>
  </si>
  <si>
    <t xml:space="preserve">Other health benefis </t>
  </si>
  <si>
    <t>FRP benefits</t>
  </si>
  <si>
    <t>health</t>
  </si>
  <si>
    <t>poverty</t>
  </si>
  <si>
    <t>task-sharing potential</t>
  </si>
  <si>
    <t>scope economies across platform</t>
  </si>
  <si>
    <t>Intervention #</t>
  </si>
  <si>
    <t>Package(s) intervention included in</t>
  </si>
  <si>
    <t>Mental, Neurological, and Substance Use Disorders - Interventions not included</t>
  </si>
  <si>
    <t>Health</t>
  </si>
  <si>
    <t>Unit cost in LICs</t>
  </si>
  <si>
    <t>Unit Cost in LMICs</t>
  </si>
  <si>
    <t>TB</t>
  </si>
  <si>
    <t>Public Health Service</t>
  </si>
  <si>
    <t>Referral and Specialty Hospital</t>
  </si>
  <si>
    <t>Platform (old)</t>
  </si>
  <si>
    <t>SUR-H-1</t>
  </si>
  <si>
    <t>SUR-H-2</t>
  </si>
  <si>
    <t>SUR-H-3</t>
  </si>
  <si>
    <t>SUR-H-4</t>
  </si>
  <si>
    <t>SUR-H-5</t>
  </si>
  <si>
    <t>SUR-H-6</t>
  </si>
  <si>
    <t>SUR-H-7</t>
  </si>
  <si>
    <t>SUR-H-8</t>
  </si>
  <si>
    <t>SUR-H-9</t>
  </si>
  <si>
    <t>SUR-H-10</t>
  </si>
  <si>
    <t>SUR-H-11</t>
  </si>
  <si>
    <t>SUR-H-12</t>
  </si>
  <si>
    <t>SUR-H-13</t>
  </si>
  <si>
    <t>SUR-H-14</t>
  </si>
  <si>
    <t>SUR-H-15</t>
  </si>
  <si>
    <t>SUR-H-16</t>
  </si>
  <si>
    <t>SUR-H-17</t>
  </si>
  <si>
    <t>SUR-H-18</t>
  </si>
  <si>
    <t>SUR-H-19</t>
  </si>
  <si>
    <t>SUR-H-20</t>
  </si>
  <si>
    <t>SUR-H-21</t>
  </si>
  <si>
    <t>SUR-H-22</t>
  </si>
  <si>
    <t>SUR-H-23</t>
  </si>
  <si>
    <t>SUR-H-24</t>
  </si>
  <si>
    <t>SUR-H-25</t>
  </si>
  <si>
    <t>SUR-H-26</t>
  </si>
  <si>
    <t>SUR-H-27</t>
  </si>
  <si>
    <t>SUR-H-28</t>
  </si>
  <si>
    <t>SUR-H-29</t>
  </si>
  <si>
    <t>SUR-H-30</t>
  </si>
  <si>
    <t>SUR-H-31</t>
  </si>
  <si>
    <t>SUR-H-32</t>
  </si>
  <si>
    <t>SUR-H-33</t>
  </si>
  <si>
    <t>SUR-H-34</t>
  </si>
  <si>
    <t>SUR-H-35</t>
  </si>
  <si>
    <t>SUR-H-36</t>
  </si>
  <si>
    <t>SUR-H-37</t>
  </si>
  <si>
    <t>SUR-H-38</t>
  </si>
  <si>
    <t>SUR-H-39</t>
  </si>
  <si>
    <t>SUR-H-40</t>
  </si>
  <si>
    <t>SUR-H-41</t>
  </si>
  <si>
    <t>SUR-H-42</t>
  </si>
  <si>
    <t>SUR-H-43</t>
  </si>
  <si>
    <t>SUR-H-44</t>
  </si>
  <si>
    <t>SUR</t>
  </si>
  <si>
    <t>For essential surgery, 3 costs were calculated:</t>
  </si>
  <si>
    <t>Cost of basic first-level hospital</t>
  </si>
  <si>
    <t>includes trauma care, obstetric, and other procedures that can be performed by a non-surgeon</t>
  </si>
  <si>
    <t xml:space="preserve">Cost of clinical procedures </t>
  </si>
  <si>
    <t>Cost of specialty surgical services</t>
  </si>
  <si>
    <t>+</t>
  </si>
  <si>
    <t>++</t>
  </si>
  <si>
    <t>Reproductive health and contraception</t>
  </si>
  <si>
    <t>RHC</t>
  </si>
  <si>
    <t>RHC-H-1</t>
  </si>
  <si>
    <t>RHC-H-2</t>
  </si>
  <si>
    <t>RHC-H-3</t>
  </si>
  <si>
    <t>RHC-H-4</t>
  </si>
  <si>
    <t>RHC-H-5</t>
  </si>
  <si>
    <t>RHC-H-6</t>
  </si>
  <si>
    <t>RHC-H-7</t>
  </si>
  <si>
    <t>RHC-H-8</t>
  </si>
  <si>
    <t>RHC-H-9</t>
  </si>
  <si>
    <t>RHC-H-10</t>
  </si>
  <si>
    <t>RHC-H-11</t>
  </si>
  <si>
    <t>RHC-H-12</t>
  </si>
  <si>
    <t>RHC-H-13</t>
  </si>
  <si>
    <t>RHC-H-14</t>
  </si>
  <si>
    <t>RHC-H-15</t>
  </si>
  <si>
    <t>RHC-H-16</t>
  </si>
  <si>
    <t>RHC-H-17</t>
  </si>
  <si>
    <t>Maternal and neonatal health</t>
  </si>
  <si>
    <t>MNH</t>
  </si>
  <si>
    <t>MNH-H-1</t>
  </si>
  <si>
    <t>MNH-H-2</t>
  </si>
  <si>
    <t>MNH-H-3</t>
  </si>
  <si>
    <t>MNH-H-4</t>
  </si>
  <si>
    <t>MNH-H-5</t>
  </si>
  <si>
    <t>MNH-H-6</t>
  </si>
  <si>
    <t>MNH-H-7</t>
  </si>
  <si>
    <t>MNH-H-8</t>
  </si>
  <si>
    <t>MNH-H-9</t>
  </si>
  <si>
    <t>MNH-H-10</t>
  </si>
  <si>
    <t>MNH-H-11</t>
  </si>
  <si>
    <t>MNH-H-12</t>
  </si>
  <si>
    <t>MNH-H-13</t>
  </si>
  <si>
    <t>MNH-H-14</t>
  </si>
  <si>
    <t>MNH-H-15</t>
  </si>
  <si>
    <t>MNH-H-16</t>
  </si>
  <si>
    <t>MNH-H-17</t>
  </si>
  <si>
    <t>MNH-H-18</t>
  </si>
  <si>
    <t>MNH-H-19</t>
  </si>
  <si>
    <t>MNH-H-20</t>
  </si>
  <si>
    <t>MNH-H-21</t>
  </si>
  <si>
    <t>MNH-H-22</t>
  </si>
  <si>
    <t>MNH-H-23</t>
  </si>
  <si>
    <t>MNH-H-24</t>
  </si>
  <si>
    <t>MNH-H-25</t>
  </si>
  <si>
    <t>MNH-H-26</t>
  </si>
  <si>
    <t>MNH-H-27</t>
  </si>
  <si>
    <t>MNH-H-28</t>
  </si>
  <si>
    <t>MNH-H-29</t>
  </si>
  <si>
    <t>MNH-H-30</t>
  </si>
  <si>
    <t>MNH-H-31</t>
  </si>
  <si>
    <t>MNH-H-32</t>
  </si>
  <si>
    <t>MNH-H-33</t>
  </si>
  <si>
    <t>MNH-H-34</t>
  </si>
  <si>
    <t>MNH-H-35</t>
  </si>
  <si>
    <t>Child health and development</t>
  </si>
  <si>
    <t>CHH</t>
  </si>
  <si>
    <t>CHH-H-1</t>
  </si>
  <si>
    <t>CHH-H-2</t>
  </si>
  <si>
    <t>CHH-H-3</t>
  </si>
  <si>
    <t>CHH-H-4</t>
  </si>
  <si>
    <t>CHH-H-5</t>
  </si>
  <si>
    <t>CHH-H-6</t>
  </si>
  <si>
    <t>CHH-H-7</t>
  </si>
  <si>
    <t>CHH-H-8</t>
  </si>
  <si>
    <t>CHH-H-9</t>
  </si>
  <si>
    <t>CHH-H-10</t>
  </si>
  <si>
    <t>CHH-H-11</t>
  </si>
  <si>
    <t>CHH-H-12</t>
  </si>
  <si>
    <t>CHH-H-13</t>
  </si>
  <si>
    <t>CAN</t>
  </si>
  <si>
    <t>CAN-H-1</t>
  </si>
  <si>
    <t>CAN-H-2</t>
  </si>
  <si>
    <t>CAN-H-3</t>
  </si>
  <si>
    <t>CAN-H-4</t>
  </si>
  <si>
    <t>CAN-H-5</t>
  </si>
  <si>
    <t>CAN-H-6</t>
  </si>
  <si>
    <t>CAN-H-7</t>
  </si>
  <si>
    <t>CAN-H-8</t>
  </si>
  <si>
    <t>CAN-H-9</t>
  </si>
  <si>
    <t>CAN-H-10</t>
  </si>
  <si>
    <t>MNS-H-1</t>
  </si>
  <si>
    <t>MNS-H-2</t>
  </si>
  <si>
    <t>MNS-H-3</t>
  </si>
  <si>
    <t>MNS-H-4</t>
  </si>
  <si>
    <t>MNS-H-5</t>
  </si>
  <si>
    <t>MNS-H-6</t>
  </si>
  <si>
    <t>MNS-H-7</t>
  </si>
  <si>
    <t>MNS-H-8</t>
  </si>
  <si>
    <t>MNS-H-9</t>
  </si>
  <si>
    <t>CVD</t>
  </si>
  <si>
    <t>CVD-H-1</t>
  </si>
  <si>
    <t>CVD-H-2</t>
  </si>
  <si>
    <t>CVD-H-3</t>
  </si>
  <si>
    <t>CVD-H-4</t>
  </si>
  <si>
    <t>CVD-H-5</t>
  </si>
  <si>
    <t>CVD-H-6</t>
  </si>
  <si>
    <t>CVD-H-7</t>
  </si>
  <si>
    <t>CVD-H-8</t>
  </si>
  <si>
    <t>CVD-H-9</t>
  </si>
  <si>
    <t>CVD-H-10</t>
  </si>
  <si>
    <t>CVD-H-11</t>
  </si>
  <si>
    <t>CVD-H-12</t>
  </si>
  <si>
    <t>CVD-H-13</t>
  </si>
  <si>
    <t>CVD-H-14</t>
  </si>
  <si>
    <t>CVD-H-15</t>
  </si>
  <si>
    <t>CVD-H-16</t>
  </si>
  <si>
    <t>CVD-H-17</t>
  </si>
  <si>
    <t>CVD-H-18</t>
  </si>
  <si>
    <t>CVD-H-19</t>
  </si>
  <si>
    <t>CVD-H-20</t>
  </si>
  <si>
    <t>CVD-H-21</t>
  </si>
  <si>
    <t>CVD-H-22</t>
  </si>
  <si>
    <t>CVD-H-23</t>
  </si>
  <si>
    <t>CVD-H-24</t>
  </si>
  <si>
    <t>CVD-H-25</t>
  </si>
  <si>
    <t>CVD-H-26</t>
  </si>
  <si>
    <t>CVD-H-27</t>
  </si>
  <si>
    <t>Malaria</t>
  </si>
  <si>
    <t>MAL</t>
  </si>
  <si>
    <t>NTD</t>
  </si>
  <si>
    <t>AFH</t>
  </si>
  <si>
    <t>IPR</t>
  </si>
  <si>
    <t>IPR-H-1</t>
  </si>
  <si>
    <t>IPR-H-2</t>
  </si>
  <si>
    <t>IPR-H-3</t>
  </si>
  <si>
    <t>IPR-H-4</t>
  </si>
  <si>
    <t>IPR-H-5</t>
  </si>
  <si>
    <t>IPR-H-6</t>
  </si>
  <si>
    <t>IPR-H-7</t>
  </si>
  <si>
    <t>IPR-H-8</t>
  </si>
  <si>
    <t>IPR-H-9</t>
  </si>
  <si>
    <t>IPR-H-10</t>
  </si>
  <si>
    <t>IPR-H-11</t>
  </si>
  <si>
    <t>IPR-H-12</t>
  </si>
  <si>
    <t>IPR-H-13</t>
  </si>
  <si>
    <t>IPR-H-14</t>
  </si>
  <si>
    <t>ENV</t>
  </si>
  <si>
    <t>School-age health and development</t>
  </si>
  <si>
    <t>SAC</t>
  </si>
  <si>
    <t>SAC-H-1</t>
  </si>
  <si>
    <t>SAC-H-2</t>
  </si>
  <si>
    <t>SAC-H-3</t>
  </si>
  <si>
    <t>SAC-H-4</t>
  </si>
  <si>
    <t>SAC-H-5</t>
  </si>
  <si>
    <t>SAC-H-6</t>
  </si>
  <si>
    <t>SAC-H-7</t>
  </si>
  <si>
    <t>SAC-H-8</t>
  </si>
  <si>
    <t>Adolescent health and development</t>
  </si>
  <si>
    <t>AHD</t>
  </si>
  <si>
    <t>AHD-H-1</t>
  </si>
  <si>
    <t>AHD-H-2</t>
  </si>
  <si>
    <t>AHD-H-3</t>
  </si>
  <si>
    <t>AHD-H-4</t>
  </si>
  <si>
    <t>AHD-H-5</t>
  </si>
  <si>
    <t>AHD-H-6</t>
  </si>
  <si>
    <t>AHD-H-7</t>
  </si>
  <si>
    <t>AHD-H-8</t>
  </si>
  <si>
    <t>AHD-H-9</t>
  </si>
  <si>
    <t>AHD-H-10</t>
  </si>
  <si>
    <t>PCP</t>
  </si>
  <si>
    <t>Rehabilitation and diability</t>
  </si>
  <si>
    <t>RHB</t>
  </si>
  <si>
    <t>QIM</t>
  </si>
  <si>
    <t>PTH</t>
  </si>
  <si>
    <t>Costs semifinal for V3</t>
  </si>
  <si>
    <t>Cost final for V1</t>
  </si>
  <si>
    <t>Costs to be re-estimated for V2</t>
  </si>
  <si>
    <t>Costs final for V5</t>
  </si>
  <si>
    <t>Costs final for V4</t>
  </si>
  <si>
    <t>combined w/ above</t>
  </si>
  <si>
    <t>not recommended</t>
  </si>
  <si>
    <t>Costing in process for V6</t>
  </si>
  <si>
    <t>Costing in process for V7</t>
  </si>
  <si>
    <t>Costs preliminary for V8</t>
  </si>
  <si>
    <t>Parental or other adult supervision (e.g. use of crèches) in high risk areas for drowning</t>
  </si>
  <si>
    <t>Combined Intervention Name (for those appearing in multiple packages)</t>
  </si>
  <si>
    <t>MNH-H-13, SUR-H-5</t>
  </si>
  <si>
    <t>SUR-H-5, MNH-H-13</t>
  </si>
  <si>
    <t>SUR-H-11, CAN-H-7</t>
  </si>
  <si>
    <t>Emergency surgery for bowel obstruction</t>
  </si>
  <si>
    <t>Recommend splitting into: 1) Tubal ligation and vasectomy; and 2) Insertion/and removal of long-lasting contraceptives</t>
  </si>
  <si>
    <t xml:space="preserve"> Tubal ligation and vasectomy</t>
  </si>
  <si>
    <t>SUR-H-35, SUR-H-36, RHC-H-13</t>
  </si>
  <si>
    <t>Opportunistic screening using visual inspection or HPV DNA testing and treatment of precancerous lesions with cryotherapy</t>
  </si>
  <si>
    <t>Use of mass media to promote health by targeting specific unhealthy foods</t>
  </si>
  <si>
    <t>Use of community health workers to screen for CVRD using non-lab-based tools for overall CVD risk</t>
  </si>
  <si>
    <t>Combination therapy for people with multiple risk factors and for secondary prevention after a CVRD event or diagnosis; medical management with aspirin, beta blockers, ACEi and statins</t>
  </si>
  <si>
    <t xml:space="preserve">Long term management with aspirin, beta-blockers, ace-inhibitors, and statins </t>
  </si>
  <si>
    <t xml:space="preserve">Use of aspirin in case of suspected myocardial infarction </t>
  </si>
  <si>
    <t>SUR-H-27, MNH-H-32</t>
  </si>
  <si>
    <t>SAC-H-3, MNH-H-24</t>
  </si>
  <si>
    <t>1) Tetanus Toxoid and HPV vaccination; and 2) Hepatitis B vaccination (including birth dose)</t>
  </si>
  <si>
    <t>Treat early-stage cancer, including cervical cancer</t>
  </si>
  <si>
    <t>SUR-H-26, MNH-H-27</t>
  </si>
  <si>
    <t>TBD</t>
  </si>
  <si>
    <t>CVD and Related, Cancer</t>
  </si>
  <si>
    <t>CAN-H-6, CVD-H-7</t>
  </si>
  <si>
    <t>Screening and interventions for alcohol use disorders</t>
  </si>
  <si>
    <t>Not enough information to develop a single new intervention definition, but I would expect that MNS interventions 1, 3, 4, 6 &amp; 7 all apply to adolescents</t>
  </si>
  <si>
    <t>US $ of 2012 per DALY</t>
  </si>
  <si>
    <t>DALYs per $1 million spent</t>
  </si>
  <si>
    <t>HPV: 243 @$50/girl; $932/girl. Hep B: 68</t>
  </si>
  <si>
    <t>HPV: 4115 @$50/girl; 1073 @$240/girl. Hep B: 14810</t>
  </si>
  <si>
    <t>789 (Afr-E); 267 (Sear-D)</t>
  </si>
  <si>
    <t>1267 (Afr-E); 3745 (Sear-D)</t>
  </si>
  <si>
    <t>Cost-saving</t>
  </si>
  <si>
    <t>9 (LIC); 140 (UMIC)</t>
  </si>
  <si>
    <t>111111 (LIC); 7143 (UMIC)</t>
  </si>
  <si>
    <t>242 @$50/girl; 932 @$240/girl</t>
  </si>
  <si>
    <t>4049 @$50/girl; 1073 @$240/girl</t>
  </si>
  <si>
    <t>230 breast; 427 colon</t>
  </si>
  <si>
    <t>4348 breast; 2342 colon</t>
  </si>
  <si>
    <t>437 (maintenance psychosocial care, primary care); 914 (episodic psychosocial care, primary care)</t>
  </si>
  <si>
    <t>2288 (maintenance psychosocial care, primary care); 1094 (episodic psychosocial care, primary care)</t>
  </si>
  <si>
    <t>172 (w' treatment access); 274 (no treatment access)</t>
  </si>
  <si>
    <t>5814 (w' treatment access); 3650 (no treatment access)</t>
  </si>
  <si>
    <t>Use of community health workers to encourage adherence to medications</t>
  </si>
  <si>
    <t>Equity</t>
  </si>
  <si>
    <t>ENV-H-1</t>
  </si>
  <si>
    <t>ENV-H-2</t>
  </si>
  <si>
    <t>ENV-H-3</t>
  </si>
  <si>
    <t>ENV-H-4</t>
  </si>
  <si>
    <t>Lead poisoning training to health care providers</t>
  </si>
  <si>
    <t>Parent training, including nurse home visitation for child maltreatment, for high-risk families</t>
  </si>
  <si>
    <t>Health Center</t>
  </si>
  <si>
    <t>Population-based Health Interventions</t>
  </si>
  <si>
    <t>CE Categorization</t>
  </si>
  <si>
    <t>SUR-H-29, MNH-H-22</t>
  </si>
  <si>
    <t>MNH-H-19; MNH-H-30</t>
  </si>
  <si>
    <t>Opportunistic screening for cervical cancer using visual inspection or HPV DNA testing and treatment of precancerous lesions with cryotherapy</t>
  </si>
  <si>
    <t>Mass media for awareness on handwashing and household air pollution health effects</t>
  </si>
  <si>
    <t>ENV-H-1, ENV-H-3</t>
  </si>
  <si>
    <t>Psychological treatment for mood, anxiety, ADHD and disruptive behavior disorders in adolescents</t>
  </si>
  <si>
    <t>AFI</t>
  </si>
  <si>
    <t>Adult febrile illness</t>
  </si>
  <si>
    <t>Sustained vector management for Chagas disease, dengue and visceral leishmaniasis</t>
  </si>
  <si>
    <t>Mass drug administration for lymphatic filariasis, onchocerciasis, schistosomiasis, soil-transmitted helminthiases and trachoma, and foodborne trematode infections</t>
  </si>
  <si>
    <t>Early detection and treatment of Chagas disease, human African trypanosomiasis, leprosy, the leishmaniases</t>
  </si>
  <si>
    <t>Total Community Treatment for yaws</t>
  </si>
  <si>
    <t>Management of lymphedema</t>
  </si>
  <si>
    <t>Hydrocele and trichiasis surgery</t>
  </si>
  <si>
    <t>NTD-H-1</t>
  </si>
  <si>
    <t>NTD-H-2</t>
  </si>
  <si>
    <t>NTD-H-3</t>
  </si>
  <si>
    <t>NTD-H-4</t>
  </si>
  <si>
    <t>NTD-H-5</t>
  </si>
  <si>
    <t>NTD-H-6</t>
  </si>
  <si>
    <t>AFI-H-1</t>
  </si>
  <si>
    <t>AFI-H-2</t>
  </si>
  <si>
    <t>AFI-H-3</t>
  </si>
  <si>
    <t>AFI-H-4</t>
  </si>
  <si>
    <t>AFI-H-5</t>
  </si>
  <si>
    <t>AFI-H-6</t>
  </si>
  <si>
    <t>TB-H-1</t>
  </si>
  <si>
    <t>TB-H-2</t>
  </si>
  <si>
    <t>TB-H-3</t>
  </si>
  <si>
    <t>TB-H-4</t>
  </si>
  <si>
    <t>TB-H-5</t>
  </si>
  <si>
    <t>TB-H-6</t>
  </si>
  <si>
    <t>TB-H-7</t>
  </si>
  <si>
    <t>TB-H-8</t>
  </si>
  <si>
    <t>TB-H-9</t>
  </si>
  <si>
    <t>TB-H-10</t>
  </si>
  <si>
    <t>MAL-H-1</t>
  </si>
  <si>
    <t>MAL-H-2</t>
  </si>
  <si>
    <t>MAL-H-3</t>
  </si>
  <si>
    <t>MAL-H-4</t>
  </si>
  <si>
    <t>MAL-H-5</t>
  </si>
  <si>
    <t>MAL-H-6</t>
  </si>
  <si>
    <t>MAL-H-7</t>
  </si>
  <si>
    <t>MAL-H-8</t>
  </si>
  <si>
    <t>MAL-H-9</t>
  </si>
  <si>
    <t>MAL-H-10</t>
  </si>
  <si>
    <t>MAL-H-11</t>
  </si>
  <si>
    <t>MAL-H-12</t>
  </si>
  <si>
    <t>MAL-H-13</t>
  </si>
  <si>
    <t>MAL-H-14</t>
  </si>
  <si>
    <t>MAL-H-15</t>
  </si>
  <si>
    <t>SAC-H-1, NTD-H-2</t>
  </si>
  <si>
    <t>SUR-H-33, NTD-H-6</t>
  </si>
  <si>
    <t>NTD-H-6, SUR-H-33</t>
  </si>
  <si>
    <t>Volume(s) intervention included in</t>
  </si>
  <si>
    <t>Table 3A.2: Interventions in Essential UHC by Package</t>
  </si>
  <si>
    <t>Vision prescreening by teachers; vision tests and provision of ready-made glasses on-site by eye specialists</t>
  </si>
  <si>
    <t>Health services offering respectful and confidential access for adolescents</t>
  </si>
  <si>
    <t>HIV, STIs, and Hepatitis</t>
  </si>
  <si>
    <t>HSH</t>
  </si>
  <si>
    <t>Mass media messages concerning use of tobacco, alcohol, and illicit drugs; sexual and reproductive health; mental health; healthy eating or physical activity (targeted to adolescents and adults)</t>
  </si>
  <si>
    <t>RMNCH, CVD and Related, MID, CAHD</t>
  </si>
  <si>
    <t xml:space="preserve">Mass media/social marketing and education on early recognition of STI symptoms and availability of treatment </t>
  </si>
  <si>
    <t>Post gender-based violence care including, counseling, provision of emergency contraception, and rape-response referral (medical and judicial)</t>
  </si>
  <si>
    <t>HIV education &amp; counseling for pregnant women, sex workers, people who inject drugs, men who have sex with men, , and transgender individuals, and PLHIV and their partners</t>
  </si>
  <si>
    <t>Within a supportive legal/policy environment, provision of harm reduction services such as safe injection equipment and opioid substitution therapy to people who inject drugs</t>
  </si>
  <si>
    <t>Partner notification following new diagnosis of HIV and following syndromic treatment of other common STIs</t>
  </si>
  <si>
    <t>Provision of condoms to key populations, including sex workers, men who have sex with men, people who inject drugs, transgender populations, and prisoners</t>
  </si>
  <si>
    <t>Community-based HIV testing and counseling (e.g. mobile units and venue based testing), with appropriate referral and linkage to care</t>
  </si>
  <si>
    <t>Household HIV testing and counseling in high-prevalence settings, with appropriate referral and linkage to care</t>
  </si>
  <si>
    <t>Setting-specific support programs to improve adherence to antivirals for HIV and hepatitis (e.g., clubs, text reminders, case managers, or reimbursement programs for nutrition, transportation, or costs as appropriate)</t>
  </si>
  <si>
    <t>RMNCH, Cancer, MID, CAHD</t>
  </si>
  <si>
    <t>MNS, MID</t>
  </si>
  <si>
    <t>School-based education on sexual health, nutrition, and health lifestyle</t>
  </si>
  <si>
    <t>RMNCH, MID, CAHD</t>
  </si>
  <si>
    <t>Syndromic management of common sexual and reproductive tract infections (e.g., uretheral discharge, genital ulcer, etc.) according to WHO guidelines</t>
  </si>
  <si>
    <t>Expedited partner therapy for common sexual and reproductive tract syndromes</t>
  </si>
  <si>
    <t>Provider-initiated testing and counseling for HIV, STIs, and hepatitis, for all in contact with health system in high prevalence settings, including prenatal care with appropriate referral and linkage to care</t>
  </si>
  <si>
    <t>Immediate ART initiation for those testing HIV+, with regular monitoring of viral load for adherence and development of resistance</t>
  </si>
  <si>
    <t>PrEP for discordant couples and others at high risk of infection (e.g. sex workers in high prevalence settings)</t>
  </si>
  <si>
    <t>Voluntary medical male circumcision service provision in settings with high prevalence of HIV</t>
  </si>
  <si>
    <t>PMTCT of HIV (Option B+) and syphilis</t>
  </si>
  <si>
    <t>Hepatitis B vaccination: EPI-6 for all children plus vaccination of high-risk populations (PWID, MSM, household contacts, persons with multiple sex partners), with addition of birth dose and vaccination of healthcare workers as resources permit</t>
  </si>
  <si>
    <t>Hepatitis B and C testing of individuals identified in the national testing policy (i.e., based on endemicity and risk level), with appropriate referral of positive individuals to trained providers</t>
  </si>
  <si>
    <t>Initiation and monitoring of antiviral treatment for hepatitis B and C by trained providers</t>
  </si>
  <si>
    <t>HSH-H-1</t>
  </si>
  <si>
    <t>HSH-H-2</t>
  </si>
  <si>
    <t>HSH-H-3</t>
  </si>
  <si>
    <t>HSH-H-4</t>
  </si>
  <si>
    <t>HSH-H-5</t>
  </si>
  <si>
    <t>HSH-H-6</t>
  </si>
  <si>
    <t>HSH-H-7</t>
  </si>
  <si>
    <t>HSH-H-8</t>
  </si>
  <si>
    <t>HSH-H-9</t>
  </si>
  <si>
    <t>HSH-H-10</t>
  </si>
  <si>
    <t>HSH-H-11</t>
  </si>
  <si>
    <t>HSH-H-12</t>
  </si>
  <si>
    <t>HSH-H-13</t>
  </si>
  <si>
    <t>HSH-H-14</t>
  </si>
  <si>
    <t>HSH-H-15</t>
  </si>
  <si>
    <t>HSH-H-16</t>
  </si>
  <si>
    <t>HSH-H-17</t>
  </si>
  <si>
    <t>HSH-H-18</t>
  </si>
  <si>
    <t>HSH-H-19</t>
  </si>
  <si>
    <t>HSH-H-20</t>
  </si>
  <si>
    <t>HSH-H-21</t>
  </si>
  <si>
    <t>HSH-H-22</t>
  </si>
  <si>
    <t>HSH-H-23</t>
  </si>
  <si>
    <t>HSH-H-24</t>
  </si>
  <si>
    <t>HSH-H-25</t>
  </si>
  <si>
    <t>HSH-H-26</t>
  </si>
  <si>
    <t>HSH-H-27</t>
  </si>
  <si>
    <t>Prophylaxis for travelers</t>
  </si>
  <si>
    <t xml:space="preserve">Treatment with ACTs (or current first line combination) for malaria positive individuals, where diagnosis is available </t>
  </si>
  <si>
    <t>P. vivax:  chloroquine alone or chloroquine plus 14-day course of primaquine (for normal G6PD patients)</t>
  </si>
  <si>
    <t>Single-dose rectal artesunate, then refer to first-level hospital</t>
  </si>
  <si>
    <t>Parenteral artesunate, then full course ACTs</t>
  </si>
  <si>
    <t>Mass social marketing of insecticide treated nets</t>
  </si>
  <si>
    <t>Insecticide treated nets available in health centers and antenatal clinics</t>
  </si>
  <si>
    <t>Diagnosis with rapid diagnostic tests or microscopy, including parasite species</t>
  </si>
  <si>
    <t>Case investigation, reactive case detection, proactive case detection (including mass screening and treatment) in elimination countries</t>
  </si>
  <si>
    <t>In high-risk groups in geographic or demographic clusters, mass drug administration in elimination countries</t>
  </si>
  <si>
    <t>Single low-dose primaquine added to first line treatment in elimination countries</t>
  </si>
  <si>
    <t>Indoor residual spraying (IRS) in selected areas with high transmission and entomologic data on IRS suspectibility in control countries</t>
  </si>
  <si>
    <t>Larviciding and water management in specific circumstances where breeding sites can be identified and regularly targeted in control countries</t>
  </si>
  <si>
    <t>IPTp in control countries</t>
  </si>
  <si>
    <t>IPTi in control countries</t>
  </si>
  <si>
    <t>SMC in Sahel region</t>
  </si>
  <si>
    <t xml:space="preserve">In control countries, in communities where both rapid diagnostic tests and microscopy are unavailable, presumptive treatment with ACTs for non-severe suspected malaria; if severe, ACTs plus antibiotics </t>
  </si>
  <si>
    <t>MAL-H-16</t>
  </si>
  <si>
    <t>MAL-H-17</t>
  </si>
  <si>
    <t xml:space="preserve">Microbiological surveillance and continual updating of guidelines for empiric anti-infectives based on local susceptibility patterns </t>
  </si>
  <si>
    <t>Local vector control of local arboviridae, e.g., dengue, JEV, and others</t>
  </si>
  <si>
    <t xml:space="preserve">Evaluation and management of fever in clinically stable individuals using WHO IAMI guidelines, with referral of unstable individuals to first-level hospital care  </t>
  </si>
  <si>
    <t>Focused use of vaccines for endemic infections, e.g., dengue, JEV, typhoid, meningococcus, and others</t>
  </si>
  <si>
    <t>Management of refractory febrile illness including etiologic diagnosis at reference microbiological laboratory</t>
  </si>
  <si>
    <t>Routine contact tracing to identify individuals exposed to TB and link them to care</t>
  </si>
  <si>
    <t>Screening for TB among PLHIV at time of diagnosis, and among high-risk groups, annually thereafter</t>
  </si>
  <si>
    <t>IPR-H-2, MNS-H-9</t>
  </si>
  <si>
    <t>Household air pollution health effects education</t>
  </si>
  <si>
    <t>Water and sanitation national awareness campaigns (eg, on handwashing)</t>
  </si>
  <si>
    <t>WASH behavior change interventions, such as community-led total sanitation</t>
  </si>
  <si>
    <t>RHC-H-11, HSH-H-4</t>
  </si>
  <si>
    <t>HSH-H-4, RHC-H-11</t>
  </si>
  <si>
    <t>MID</t>
  </si>
  <si>
    <t>MNH-H-12, HSH-H-5</t>
  </si>
  <si>
    <t>MNS-H-5, HSH-H-6</t>
  </si>
  <si>
    <t>HSH-H-6, MNS-H-5</t>
  </si>
  <si>
    <t>Screening for latent TB infection following a new diagnosis of HIV, followed by yearly screening among PLHIV at high risk of TB exposure</t>
  </si>
  <si>
    <t>CHH-H-11, HSH-H-18</t>
  </si>
  <si>
    <t>HSH-H-18, CHH-H-11</t>
  </si>
  <si>
    <t>RHC-H-10, CAN-H-3, SAC-H-3, HSH-H-12</t>
  </si>
  <si>
    <t>RHC-H-10, CAN-H-3, SAC-H-3, MNH-H-24, CHH-H-6, HSH-H-12</t>
  </si>
  <si>
    <t>AHD-H-5, HSH-H-13</t>
  </si>
  <si>
    <t>HSH-H15</t>
  </si>
  <si>
    <t>RHC-H-14, HSH-H-16</t>
  </si>
  <si>
    <t>MID, RMNCH</t>
  </si>
  <si>
    <t>TB-H-5, HSH-H-19</t>
  </si>
  <si>
    <t>HSH-H-19, TB-H-5</t>
  </si>
  <si>
    <t>SUR-H-9, HSH-H-21</t>
  </si>
  <si>
    <t>Surgery, MID</t>
  </si>
  <si>
    <t>RHC-H-10, CAN-H-4, CHH-H-6, HSH-H-23</t>
  </si>
  <si>
    <t>RHC-H-10, CAN-H-4, CAN-H-3, SAC-H-3, MNH-H-24, CHH-H-6,  HSH-H-12, HSH-H-23</t>
  </si>
  <si>
    <t>RHC-H-10, CAN-H-4,  CHH-H-6, HSH-H-23</t>
  </si>
  <si>
    <t>Cancer, Surgery, RMNCH, MID</t>
  </si>
  <si>
    <t>RHC-H-16, CAN-H-9, HSH-H-27</t>
  </si>
  <si>
    <t>MID, CAHD</t>
  </si>
  <si>
    <t>NTD-H-1, AFI-H-2</t>
  </si>
  <si>
    <t>MNH-H-8, MAL-H-15</t>
  </si>
  <si>
    <t>MAL-H-15, MNH-H-8</t>
  </si>
  <si>
    <t>MAL-H-13, CHH-H-4</t>
  </si>
  <si>
    <t>SAC-H-2, MAL-H-7, CHH-H-4, MAL-H-13</t>
  </si>
  <si>
    <t>SAC-H-2, MAL-H-7, CHH-H-4</t>
  </si>
  <si>
    <t>CHH-H-4, MAL-H-7, SAC-H-2</t>
  </si>
  <si>
    <t>RMNCH, CAHD, MID</t>
  </si>
  <si>
    <t>PTH-H-1</t>
  </si>
  <si>
    <t>Overview</t>
  </si>
  <si>
    <t>PTH-H-2</t>
  </si>
  <si>
    <t>PTH-H-3</t>
  </si>
  <si>
    <t>PTH-H-4</t>
  </si>
  <si>
    <t>CAHD, RMNCH, MID</t>
  </si>
  <si>
    <t>Management of unwanted pregnancy</t>
  </si>
  <si>
    <t>PCP-H-1</t>
  </si>
  <si>
    <t>PCP-H-2</t>
  </si>
  <si>
    <t>PCP-H-3</t>
  </si>
  <si>
    <t>PCP-H-4</t>
  </si>
  <si>
    <t>PCP-H-5</t>
  </si>
  <si>
    <t>PCP-H-6</t>
  </si>
  <si>
    <t>Health center pathology services</t>
  </si>
  <si>
    <t>First-level hospital pathology services</t>
  </si>
  <si>
    <t>Referral-level hospital pathology services</t>
  </si>
  <si>
    <t>Specialty pathology services</t>
  </si>
  <si>
    <t>Pandemic Preparedness</t>
  </si>
  <si>
    <t>PAN</t>
  </si>
  <si>
    <t>Overview, Cancer</t>
  </si>
  <si>
    <t>SUR-H-35, RHC-H-13</t>
  </si>
  <si>
    <t>SUR-H-36, RHC-H-13</t>
  </si>
  <si>
    <t>Provision of condoms and hormonal contraceptives, including emergency contraceptives</t>
  </si>
  <si>
    <t>In countries where it is a public health concern, prevention of FGM (may be for daughters of women of reproductive age)</t>
  </si>
  <si>
    <t>CAN-H-11</t>
  </si>
  <si>
    <t>Treat early-stage breast cancer with curative intent</t>
  </si>
  <si>
    <t>Treat cervical pre-cancerous lesions</t>
  </si>
  <si>
    <t>CAN-H-12</t>
  </si>
  <si>
    <t>Treat early-stage cervical cancer</t>
  </si>
  <si>
    <t>Treat early-stage colorectal cancer with curative intent</t>
  </si>
  <si>
    <t>Treat selected early-stage childhood cancers with curative intent in pediatric cancer units/hospitals</t>
  </si>
  <si>
    <t>RHB-H-1</t>
  </si>
  <si>
    <t>RHB-H-2</t>
  </si>
  <si>
    <t>RHB-H-3</t>
  </si>
  <si>
    <t>RHB-H-4</t>
  </si>
  <si>
    <t>RHB-H-5</t>
  </si>
  <si>
    <t>RHB-H-6</t>
  </si>
  <si>
    <t>RHB-H-7</t>
  </si>
  <si>
    <t>RHB-H-8</t>
  </si>
  <si>
    <t>RHB-H-9</t>
  </si>
  <si>
    <t>RHB-H-10</t>
  </si>
  <si>
    <t>RHB-H-11</t>
  </si>
  <si>
    <t>RHB-H-12</t>
  </si>
  <si>
    <t>RHB-H-13</t>
  </si>
  <si>
    <t>RHB-H-14</t>
  </si>
  <si>
    <t>RHB-H-15</t>
  </si>
  <si>
    <t>RHB-H-16</t>
  </si>
  <si>
    <t>RHB-H-17</t>
  </si>
  <si>
    <t>RHB-H-18</t>
  </si>
  <si>
    <t>RHB-H-19</t>
  </si>
  <si>
    <t>RHB-H-20</t>
  </si>
  <si>
    <t>RHB-H-21</t>
  </si>
  <si>
    <t>RHB-H-22</t>
  </si>
  <si>
    <t>RHB-H-23</t>
  </si>
  <si>
    <t>RHB-H-24</t>
  </si>
  <si>
    <t>RHB-H-25</t>
  </si>
  <si>
    <t>RHB-H-26</t>
  </si>
  <si>
    <t>RHB-H-27</t>
  </si>
  <si>
    <t>RHB-H-28</t>
  </si>
  <si>
    <t>RHB-H-29</t>
  </si>
  <si>
    <t>RHB-H-30</t>
  </si>
  <si>
    <t>RHB-H-31</t>
  </si>
  <si>
    <t>RHB-H-32</t>
  </si>
  <si>
    <t>RHB-H-33</t>
  </si>
  <si>
    <t>RHB-H-34</t>
  </si>
  <si>
    <t>RHB-H-35</t>
  </si>
  <si>
    <t>RHB-H-36</t>
  </si>
  <si>
    <t>RHB-H-37</t>
  </si>
  <si>
    <t>Transfer training</t>
  </si>
  <si>
    <t>Mobility training (including gait training)</t>
  </si>
  <si>
    <t>Lower limb, upper limb and trunk/spine exercise programs including joint mobilization, stretches/range of movement, and strengthening</t>
  </si>
  <si>
    <t>Body re-positioning for pressure area care and supportive seating, in the context of wheelchairs</t>
  </si>
  <si>
    <t>Upper limb functional retraining for functional gross and fine motor movement patterns and compensatory strategies</t>
  </si>
  <si>
    <t>Cardiac rehabilitation (such as recommendations for physical activity, nutrition, and risk factor management)</t>
  </si>
  <si>
    <t>Breathing exercises to improve respiratory function, including sputum clearance techniques</t>
  </si>
  <si>
    <t>Basic swallow retraining/interventions</t>
  </si>
  <si>
    <t xml:space="preserve">Speech and communication interventions including interventions for aphasia and ataxia, sign language, other alternatives mechanisms of communication  </t>
  </si>
  <si>
    <t>Cognitive interventions including training in basic-level cognitive functions, cognitive compensatory strategies (techniques and provision of assistive products), and early stimulation for children</t>
  </si>
  <si>
    <t>Provision and training in the use of assistive products, assistive technology and compensatory strategies for mobility, activities of daily living, and skin care; vision loss (such as white canes, braille displays, magnification and other aids); and communication devices</t>
  </si>
  <si>
    <t>Self-care training</t>
  </si>
  <si>
    <t>Early childhood development rehabilitation interventions, such as motor, sensory, and language stimulation</t>
  </si>
  <si>
    <t>Prescription of simple shoulder, ankle and hand exercise programs</t>
  </si>
  <si>
    <t>Ponseti clubfoot treatment</t>
  </si>
  <si>
    <t>Prosthesis review, and referral to hospital if indicated</t>
  </si>
  <si>
    <t>Splinting and orthosis review, and referral to hospital if indicated</t>
  </si>
  <si>
    <t xml:space="preserve">Upper limb positioning including slings and casting </t>
  </si>
  <si>
    <t>Acute joint mobilization</t>
  </si>
  <si>
    <t>Prescription of customized mobility techniques</t>
  </si>
  <si>
    <t>Acute mobilization – inpatients and outpatients</t>
  </si>
  <si>
    <t>Prescription of customized lower limb, upper limb, and trunk/spine exercise programs</t>
  </si>
  <si>
    <t>Post amputation management including stump care and limb positioning</t>
  </si>
  <si>
    <t>Prescription of upper limb functional retraining techniques</t>
  </si>
  <si>
    <t>Scar and contracture management, to optimise range of movement</t>
  </si>
  <si>
    <t>Prescription of a customized cardiac rehabilitation program</t>
  </si>
  <si>
    <t>Chest function interventions, including sputum clearance techniques</t>
  </si>
  <si>
    <t>Prescription of customized swallow retraining techniques</t>
  </si>
  <si>
    <t>Acute swallow management for inpatients</t>
  </si>
  <si>
    <t>Prescription of customized speech and communication techniques</t>
  </si>
  <si>
    <t>Prescription of customized cognitive interventions</t>
  </si>
  <si>
    <t>Fabrication, fitting, and training in the use of a prosthesis</t>
  </si>
  <si>
    <t>Splinting and orthosis for upper limb, lower limb and spine immobilization and stability</t>
  </si>
  <si>
    <t>Post-operative splinting and orthosis</t>
  </si>
  <si>
    <t>Compression therapy in the context of post amputation management, burns, vascular and lymphatic conditions</t>
  </si>
  <si>
    <t>Provision and training in the use of assistive products, assistive technology and compensatory strategies for hearing aids and hearing loops</t>
  </si>
  <si>
    <t>Prescription of self-care techniques</t>
  </si>
  <si>
    <t>Congenital and Genetic Disorders</t>
  </si>
  <si>
    <t>CGD</t>
  </si>
  <si>
    <t>EPI vaccination series (diptheria, pertussis, tetanus, polio, BCG, measles, hepatitis B, Hib, and rubella)</t>
  </si>
  <si>
    <t>Screening and management of diabetes in pregnancy (gestational diabetes or preexisting Type II diabetes)</t>
  </si>
  <si>
    <t>CGD-H-1</t>
  </si>
  <si>
    <t>CGD-H-2</t>
  </si>
  <si>
    <t>CGD-H-3</t>
  </si>
  <si>
    <t>CGD-H-4</t>
  </si>
  <si>
    <t>CGD-H-5</t>
  </si>
  <si>
    <t>CGD-H-6</t>
  </si>
  <si>
    <t>CGD-H-7</t>
  </si>
  <si>
    <t>CGD-H-8</t>
  </si>
  <si>
    <t>CGD-H-9</t>
  </si>
  <si>
    <t>CGD-H-10</t>
  </si>
  <si>
    <t>CGD-H-11</t>
  </si>
  <si>
    <t>Screening and management of hypertensive disorders in pregnancy
Screening and management of diabetes in pregnancy (gestational diabetes or preexisting Type II diabetes)</t>
  </si>
  <si>
    <t xml:space="preserve">Mass media encouraging use of condoms, VMMC, and STI testing </t>
  </si>
  <si>
    <t>IEC on folic acid and iron supplementation (all women of reproductive age)</t>
  </si>
  <si>
    <t>CGD-H-2, RHC-H-2, CVD-H-1</t>
  </si>
  <si>
    <t>CGD-H-1, CHH-H-6, SAC-H-3, RHC-H-10, CAN-H-4, HSH-H-23, TB-H-3</t>
  </si>
  <si>
    <t>CHH-H-6, SAC-H-3, RHC-H-10, CAN-H-4, HSH-H-23, TB-H-3, CGD-H-1</t>
  </si>
  <si>
    <t>TB-H-3, CHH-H-6, CGD-H-1</t>
  </si>
  <si>
    <t>CGD-H-3, MNH-H-26, HSH-H-22</t>
  </si>
  <si>
    <t>HSH-H-22, MNH-H-26, CGD-H-3</t>
  </si>
  <si>
    <t>MNH-H-26, HSH-H-22, CGD-H-3</t>
  </si>
  <si>
    <t>CGD-H-4, MNH-H-25, CVD-H-9</t>
  </si>
  <si>
    <t>CVD-H-9, MNH-H-25, CGD-H-4</t>
  </si>
  <si>
    <t>Folic acid and iron supplementation for all pregnant women</t>
  </si>
  <si>
    <t>Adolescent-friendly health services: provision of condoms to prevent STIs; provision of reversible contraception; treatment of injury in general and abuse in particular; screening and treatment for STIs</t>
  </si>
  <si>
    <t>CGD-H-10, SUR-H-39</t>
  </si>
  <si>
    <t>CGD-H-11, SUR-H-40</t>
  </si>
  <si>
    <t>SUR-H-39, CGD-H-10</t>
  </si>
  <si>
    <t>SUR-H-40, CGD-H-11</t>
  </si>
  <si>
    <t>Targeted screening for congenital hearing loss in high-risk children using otoacoustic emissions testing</t>
  </si>
  <si>
    <t>Musculoskeletal Disorders</t>
  </si>
  <si>
    <t>MUS</t>
  </si>
  <si>
    <t>Media campaigns to encourage nutrition and physical activity and to reduce tobacco and alcohol use</t>
  </si>
  <si>
    <t>Calcium and vitamin D supplementation for primary prevention of osteoporosis in high-risk individuals</t>
  </si>
  <si>
    <t>Exercise programs for upper extremity injuries and disorders</t>
  </si>
  <si>
    <t>Calcium and vitamin D supplementation for secondary prevention of osteoporosis</t>
  </si>
  <si>
    <t>Combination therapy, including low-dose corticosteroids and generic disease-modifying antirheumatic drugs (including methotrexate), for individuals with moderate to severe rheumatoid arthritis</t>
  </si>
  <si>
    <t>Basic first-level hospital care for orthopedic injuries (e.g., closed reduction, external fixation)</t>
  </si>
  <si>
    <t>Urgent, definitive surgical management of orthopedic injuries (e.g., by open reduction and internal fixation)</t>
  </si>
  <si>
    <t>Elective surgical repair of common orthopedic injuries (e.g., meniscal and ligamentous tears) in individuals with severe functional limitation</t>
  </si>
  <si>
    <t>MUS-H-1</t>
  </si>
  <si>
    <t>MUS-H-2</t>
  </si>
  <si>
    <t>MUS-H-3</t>
  </si>
  <si>
    <t>MUS-H-4</t>
  </si>
  <si>
    <t>MUS-H-5</t>
  </si>
  <si>
    <t>MUS-H-6</t>
  </si>
  <si>
    <t>MUS-H-7</t>
  </si>
  <si>
    <t>MUS-H-8</t>
  </si>
  <si>
    <t>MUS-H-9</t>
  </si>
  <si>
    <t>Ongoing surveillance and psychosocial support provided by community health workers for individuals in need of palliative care.</t>
  </si>
  <si>
    <t>Home visitation by nurses and physicians trained in basic palliative care as needed.</t>
  </si>
  <si>
    <t>Prevention and relief of other physical and psychological symptoms for individuals with serious, complex or life-limiting health problems using essential palliative medicines and equipment, and referral usually to first-level hospitals for refractory suffering</t>
  </si>
  <si>
    <t>Supportive counselling services for individuals with serious, complex or life-limiting health problems and their caregivers</t>
  </si>
  <si>
    <t>Prevention and relief of chronic pain for individuals with serious, complex or life-limiting health problems using oral immediate-release morphine &amp; other essential medicines and equipment, and referral usually to first-level hospitals for refractory pain.</t>
  </si>
  <si>
    <t>Training, retraining, and exercise programs for musculoskeletal and neurological injuries and disorders</t>
  </si>
  <si>
    <t>Cardiac and pulmonary rehabilitation programs</t>
  </si>
  <si>
    <t>Training and retraining for disorders of speech, swallowing, communication, and cognition</t>
  </si>
  <si>
    <t xml:space="preserve">Early childhood development rehabilitation interventions, including motor, sensory, and language stimulation </t>
  </si>
  <si>
    <t xml:space="preserve">Provision and training in the use of basic assistive products (e.g., canes, braille displays, and other aides) and compensatory strategies needed to communicate and perform activities of daily living
Individualized environmental modifications (e.g., adaptations to a house) </t>
  </si>
  <si>
    <t>Pressure area prevention, and supportive seating interventions for wheelchair users</t>
  </si>
  <si>
    <t>RHB-H-1, RHB-H-2, RHB-H-3, RHB-H-5</t>
  </si>
  <si>
    <t>RHB-H-6, RHB-H-7</t>
  </si>
  <si>
    <t>RHB-H-8, RHB-H-9</t>
  </si>
  <si>
    <t>RHB-H-10, RHB-H-13</t>
  </si>
  <si>
    <t>Basic management of musculoskeletal and neurological injuries and disorders, such as simple exercises prescription and sling/cast provision</t>
  </si>
  <si>
    <t>Review of prosthetics, orthotics, and splints, with referral to hospital if indicated</t>
  </si>
  <si>
    <t>RHB-H-14, RHB-H-15</t>
  </si>
  <si>
    <t>RHB-H-16, RHB-H-17, RHB-H-18</t>
  </si>
  <si>
    <t>Mobilization activities following acute injury or illness</t>
  </si>
  <si>
    <t>Evaluation and acute management of swallowing dysfunction</t>
  </si>
  <si>
    <t>Fabrication, fitting, and training in the use of prosthetics, orthotics, and splints</t>
  </si>
  <si>
    <t>Compression therapy for amputations, burns, and vascular or lymphatic disorders</t>
  </si>
  <si>
    <t xml:space="preserve">Assessment, provision and training in the use of assistive products, including assistive devices for hearing </t>
  </si>
  <si>
    <t xml:space="preserve">Initial  assessment, and prescription, and provision of individualized interventions for musculoskeletal, cardiopulmonary,  neurological, speech and communication, and cognitive deficits, including training in preparation for discharge </t>
  </si>
  <si>
    <t>Functional interventions for self-care</t>
  </si>
  <si>
    <t>RHB-H-12, RHB-H-37</t>
  </si>
  <si>
    <t>RHB-H-19, RHB-H-21</t>
  </si>
  <si>
    <t>RHB-H-20, RHB-H-22, RHB-H-23, RHB-H-24, RHB-H-25, RHB-H-26, RHB-H-27, RHB-H-30, RHB-H-31</t>
  </si>
  <si>
    <t>RHB-H-32, RHB-H-33, RHB-H-34</t>
  </si>
  <si>
    <t>RHB-H-28, RHB-H-29</t>
  </si>
  <si>
    <t>PAN-H-1</t>
  </si>
  <si>
    <t>PAN-H-2</t>
  </si>
  <si>
    <t>(Removed from list)</t>
  </si>
  <si>
    <t>HIV education and counseling for pregnant women, sex workers, people who inject drugs, men who have sex with men, and transgender individuals, and PLHIV and their partners</t>
  </si>
  <si>
    <t>MNS-H-6, AHD-H-10</t>
  </si>
  <si>
    <t>Provide iron and folic acid supplementation to pregnant women, as well as food/caloric supplementation to pregnant women in food insecure households</t>
  </si>
  <si>
    <t>MNH-H-10, RHC-H-2, CGD-H-2</t>
  </si>
  <si>
    <t>(Use of community health workers to encourage adherence to medications)</t>
  </si>
  <si>
    <t>CVD-H-10, CVD-H-12</t>
  </si>
  <si>
    <t>Treatment of acute pharyngitis in children to prevent rheumatic fever</t>
  </si>
  <si>
    <t>CVD-H-17, CVD-H-19</t>
  </si>
  <si>
    <t>HIV education &amp; counseling for pregnant women, sex workers, people who inject drugs, men who have sex with men, and transgender individuals, and PLHIV and their partners</t>
  </si>
  <si>
    <t>Tier 1 pathology services</t>
  </si>
  <si>
    <t>Tier 2 pathology services</t>
  </si>
  <si>
    <t>Tier 3 pathology services</t>
  </si>
  <si>
    <t>Tier 4 pathology services</t>
  </si>
  <si>
    <t>AHD-H-1, AHD-H-2, AHD-H-3, AHD-H-4, HSH-H-1, HSH-H-2, CVD-H-2, CVD-H-3</t>
  </si>
  <si>
    <t>Mass media messages concerning
sexual and reproductive health; and mental health for adolescents
Mass media messages concerning
healthy eating or physical activity
Mass media messages concerning use of tobacco and alcohol</t>
  </si>
  <si>
    <t>Mass media messages concerning
sexual and reproductive health; and mental health for adolescents</t>
  </si>
  <si>
    <t>Mass media messages concerning sexual and reproductive health; and mental health for adolescents</t>
  </si>
  <si>
    <t>Mass media messages concerning healthy eating or physical activity</t>
  </si>
  <si>
    <t>Mass media messages concerning use of tobacco and alcohol</t>
  </si>
  <si>
    <t>MNS-H-1, AHD-H-9</t>
  </si>
  <si>
    <t>Jaundice management with phototherapy</t>
  </si>
  <si>
    <t>Mass media messages concerning use of tobacco and alcohol
Mass media messages concerning healthy eating or physical activity</t>
  </si>
  <si>
    <t>AHD-H-2, AHD-H-4, HSH-H-1</t>
  </si>
  <si>
    <t>AHD-H-1, AHD-H-3, HSH-H-1, MUS-H-1</t>
  </si>
  <si>
    <t>AHD-H-2, AHD-H-4, HSH-H-1, HSH-H-2</t>
  </si>
  <si>
    <t>Cardiovascular,  respiratory, and renal diseases;  diabetes</t>
  </si>
  <si>
    <t>Codes for  interventions that appear in multiple packages</t>
  </si>
  <si>
    <t>References</t>
  </si>
  <si>
    <t>US2012 $  per DALY averted</t>
  </si>
  <si>
    <t xml:space="preserve">FRP (Composite Indicator) </t>
  </si>
  <si>
    <t>Other Considerations</t>
  </si>
  <si>
    <t>Revised Intervention Name (for those appearing in multiple packages or requiring clarification)</t>
  </si>
  <si>
    <t>Management of bowel obstruction</t>
  </si>
  <si>
    <t>Dental extraction</t>
  </si>
  <si>
    <t>Repair of perforations (e.g., perforated peptic ulcer, typhoid ileal perforation)</t>
  </si>
  <si>
    <t>Burr hole to relieve acute elevated intracranial pressure</t>
  </si>
  <si>
    <t>Escharotomy/fasciotomy</t>
  </si>
  <si>
    <t>Placement of external fixator and use of traction for fractures</t>
  </si>
  <si>
    <t>Tube thoracostomy</t>
  </si>
  <si>
    <t>Surgery for ectopic pregnancy</t>
  </si>
  <si>
    <t>Hernia repair including emergency surgery</t>
  </si>
  <si>
    <t>Removal of gallbladder including  emergency surgery</t>
  </si>
  <si>
    <t>Education campaigns for the prevention of gender-based violence</t>
  </si>
  <si>
    <t>Basic neonatal resuscitation following delivery</t>
  </si>
  <si>
    <t>MNH-H-6, CHH-H-7</t>
  </si>
  <si>
    <t>Intermittent preventive treatment in pregnancy in malaria control countries</t>
  </si>
  <si>
    <t>Management of neonatal sepsis, pneumonia and meningitis using injectable and oral antibiotics</t>
  </si>
  <si>
    <t>Magnesium sulfate</t>
  </si>
  <si>
    <t>Initiate magnesium sulfate (loading dose)</t>
  </si>
  <si>
    <t>Evaluation and management of fever in clinically unstable individuals using WHO IAMI guidelines, including empiric parenteral antimicrobials and antimalarials and resuscitative measures for septic shock</t>
  </si>
  <si>
    <t>Management of schizophrenia using generic anti-psychotic medications and psychosocial treatment
Management of bipolar disorder using generic mood-stabilizing medications and psychosocial treatment</t>
  </si>
  <si>
    <t>Management of depression and anxiety disorders with psycological and generic antidepressant therapy</t>
  </si>
  <si>
    <t>Training, retraining, and exercise programs that address musculoskeletal injuries and disorders, including chronic low back and neck pain</t>
  </si>
  <si>
    <t>Provision of harm reduction services such as safe injection equipment and opioid substitution therapy to people who inject drugs</t>
  </si>
  <si>
    <t>Management of epilepsy using generic anti-epileptics</t>
  </si>
  <si>
    <t>Screening and brief intervention for alcohol use disorders</t>
  </si>
  <si>
    <t xml:space="preserve">Sustained vector management for Chagas disease, visceral leishmaniasis, dengue, and other nationally important causes of nonmalarial fever </t>
  </si>
  <si>
    <t>MUS-H-7, SUR-H-</t>
  </si>
  <si>
    <t>Cause</t>
  </si>
  <si>
    <t>YLL/death</t>
  </si>
  <si>
    <t>YLD/case</t>
  </si>
  <si>
    <t>Deaths</t>
  </si>
  <si>
    <t>Incidence</t>
  </si>
  <si>
    <t>Prevalence</t>
  </si>
  <si>
    <t>YLD</t>
  </si>
  <si>
    <t>YLL</t>
  </si>
  <si>
    <t>Acne vulgaris</t>
  </si>
  <si>
    <t>Acute glomerulonephritis</t>
  </si>
  <si>
    <t>Acute hepatitis A</t>
  </si>
  <si>
    <t>Acute hepatitis E</t>
  </si>
  <si>
    <t>Acute lymphoid leukemia</t>
  </si>
  <si>
    <t>Acute myeloid leukemia</t>
  </si>
  <si>
    <t>Adverse effects of medical treatment</t>
  </si>
  <si>
    <t>African trypanosomiasis</t>
  </si>
  <si>
    <t>Age-related and other hearing loss</t>
  </si>
  <si>
    <t>Alcohol use disorders</t>
  </si>
  <si>
    <t>All causes</t>
  </si>
  <si>
    <t>Alopecia areata</t>
  </si>
  <si>
    <t>Alzheimer disease and other dementias</t>
  </si>
  <si>
    <t>Amphetamine use disorders</t>
  </si>
  <si>
    <t>Animal contact</t>
  </si>
  <si>
    <t>Anorexia nervosa</t>
  </si>
  <si>
    <t>Anxiety disorders</t>
  </si>
  <si>
    <t>Appendicitis</t>
  </si>
  <si>
    <t>Asbestosis</t>
  </si>
  <si>
    <t>Ascariasis</t>
  </si>
  <si>
    <t>Asperger syndrome and other autistic spectrum disorders</t>
  </si>
  <si>
    <t>Asthma</t>
  </si>
  <si>
    <t>Atrial fibrillation and flutter</t>
  </si>
  <si>
    <t>Attention-deficit/hyperactivity disorder</t>
  </si>
  <si>
    <t>Autism</t>
  </si>
  <si>
    <t>Autistic spectrum disorders</t>
  </si>
  <si>
    <t>Benign prostatic hyperplasia</t>
  </si>
  <si>
    <t>Bipolar disorder</t>
  </si>
  <si>
    <t>Bladder cancer</t>
  </si>
  <si>
    <t>Brain and nervous system cancer</t>
  </si>
  <si>
    <t>Breast cancer</t>
  </si>
  <si>
    <t>Bulimia nervosa</t>
  </si>
  <si>
    <t>Cannabis use disorders</t>
  </si>
  <si>
    <t>Cardiomyopathy and myocarditis</t>
  </si>
  <si>
    <t>Cardiovascular diseases</t>
  </si>
  <si>
    <t>Cataract</t>
  </si>
  <si>
    <t>Cellulitis</t>
  </si>
  <si>
    <t>Cerebrovascular disease</t>
  </si>
  <si>
    <t>Cervical cancer</t>
  </si>
  <si>
    <t>Chagas disease</t>
  </si>
  <si>
    <t>Chlamydial infection</t>
  </si>
  <si>
    <t>Chronic kidney disease</t>
  </si>
  <si>
    <t>Chronic kidney disease due to diabetes mellitus</t>
  </si>
  <si>
    <t>Chronic kidney disease due to glomerulonephritis</t>
  </si>
  <si>
    <t>Chronic kidney disease due to hypertension</t>
  </si>
  <si>
    <t>Chronic kidney disease due to other causes</t>
  </si>
  <si>
    <t>Chronic lymphoid leukemia</t>
  </si>
  <si>
    <t>Chronic myeloid leukemia</t>
  </si>
  <si>
    <t>Chronic obstructive pulmonary disease</t>
  </si>
  <si>
    <t>Chronic respiratory diseases</t>
  </si>
  <si>
    <t>Cirrhosis and other chronic liver diseases</t>
  </si>
  <si>
    <t>Cirrhosis and other chronic liver diseases due to alcohol use</t>
  </si>
  <si>
    <t>Cirrhosis and other chronic liver diseases due to hepatitis B</t>
  </si>
  <si>
    <t>Cirrhosis and other chronic liver diseases due to hepatitis C</t>
  </si>
  <si>
    <t>Cirrhosis and other chronic liver diseases due to other causes</t>
  </si>
  <si>
    <t>Cleft lip and cleft palate</t>
  </si>
  <si>
    <t>Coal workers pneumoconiosis</t>
  </si>
  <si>
    <t>Cocaine use disorders</t>
  </si>
  <si>
    <t>Collective violence and legal intervention</t>
  </si>
  <si>
    <t>Colon and rectum cancer</t>
  </si>
  <si>
    <t>Communicable, maternal, neonatal, and nutritional diseases</t>
  </si>
  <si>
    <t>Conduct disorder</t>
  </si>
  <si>
    <t>Congenital birth defects</t>
  </si>
  <si>
    <t>Congenital heart anomalies</t>
  </si>
  <si>
    <t>Cutaneous and mucocutaneous leishmaniasis</t>
  </si>
  <si>
    <t>Cyclist road injuries</t>
  </si>
  <si>
    <t>Cystic echinococcosis</t>
  </si>
  <si>
    <t>Cysticercosis</t>
  </si>
  <si>
    <t>Deciduous caries</t>
  </si>
  <si>
    <t>Decubitus ulcer</t>
  </si>
  <si>
    <t>Dengue</t>
  </si>
  <si>
    <t>Depressive disorders</t>
  </si>
  <si>
    <t>Dermatitis</t>
  </si>
  <si>
    <t>Diabetes mellitus</t>
  </si>
  <si>
    <t>Diabetes, urogenital, blood, and endocrine diseases</t>
  </si>
  <si>
    <t>Diarrhea, lower respiratory, and other common infectious diseases</t>
  </si>
  <si>
    <t>Diarrheal diseases</t>
  </si>
  <si>
    <t>Digestive diseases</t>
  </si>
  <si>
    <t>Diphtheria</t>
  </si>
  <si>
    <t>Down syndrome</t>
  </si>
  <si>
    <t>Drowning</t>
  </si>
  <si>
    <t>Drug use disorders</t>
  </si>
  <si>
    <t>Dysthymia</t>
  </si>
  <si>
    <t>Eating disorders</t>
  </si>
  <si>
    <t>Ebola</t>
  </si>
  <si>
    <t>Edentulism and severe tooth loss</t>
  </si>
  <si>
    <t>Encephalitis</t>
  </si>
  <si>
    <t>Endocarditis</t>
  </si>
  <si>
    <t>Endocrine, metabolic, blood, and immune disorders</t>
  </si>
  <si>
    <t>Endometriosis</t>
  </si>
  <si>
    <t>Environmental heat and cold exposure</t>
  </si>
  <si>
    <t>Epilepsy</t>
  </si>
  <si>
    <t>Esophageal cancer</t>
  </si>
  <si>
    <t>Exposure to forces of nature</t>
  </si>
  <si>
    <t>Exposure to mechanical forces</t>
  </si>
  <si>
    <t>Falls</t>
  </si>
  <si>
    <t>Female infertility</t>
  </si>
  <si>
    <t>Fire, heat, and hot substances</t>
  </si>
  <si>
    <t>Food-borne trematodiases</t>
  </si>
  <si>
    <t>Forces of nature, war, and legal intervention</t>
  </si>
  <si>
    <t>Foreign body</t>
  </si>
  <si>
    <t>Foreign body in eyes</t>
  </si>
  <si>
    <t>Foreign body in other body part</t>
  </si>
  <si>
    <t>Fungal skin diseases</t>
  </si>
  <si>
    <t>G6PD deficiency</t>
  </si>
  <si>
    <t>G6PD trait</t>
  </si>
  <si>
    <t>Gallbladder and biliary diseases</t>
  </si>
  <si>
    <t>Gallbladder and biliary tract cancer</t>
  </si>
  <si>
    <t>Gastritis and duodenitis</t>
  </si>
  <si>
    <t>Genital herpes</t>
  </si>
  <si>
    <t>Genital prolapse</t>
  </si>
  <si>
    <t>Glaucoma</t>
  </si>
  <si>
    <t>Gonococcal infection</t>
  </si>
  <si>
    <t>Gout</t>
  </si>
  <si>
    <t>Gynecological diseases</t>
  </si>
  <si>
    <t>H influenzae type B meningitis</t>
  </si>
  <si>
    <t>Hemoglobinopathies and hemolytic anemias</t>
  </si>
  <si>
    <t>Hemolytic disease and other neonatal jaundice</t>
  </si>
  <si>
    <t>Hemorrhagic stroke</t>
  </si>
  <si>
    <t>Hepatitis</t>
  </si>
  <si>
    <t>Hepatitis B</t>
  </si>
  <si>
    <t>Hepatitis C</t>
  </si>
  <si>
    <t>HIV/AIDS</t>
  </si>
  <si>
    <t>HIV/AIDS - Tuberculosis</t>
  </si>
  <si>
    <t>HIV/AIDS and tuberculosis</t>
  </si>
  <si>
    <t>HIV/AIDS resulting in other diseases</t>
  </si>
  <si>
    <t>Hodgkin lymphoma</t>
  </si>
  <si>
    <t>Hookworm disease</t>
  </si>
  <si>
    <t>Hypertensive heart disease</t>
  </si>
  <si>
    <t>Idiopathic developmental intellectual disability</t>
  </si>
  <si>
    <t>Inflammatory bowel disease</t>
  </si>
  <si>
    <t>Inguinal, femoral, and abdominal hernia</t>
  </si>
  <si>
    <t>Injuries</t>
  </si>
  <si>
    <t>Interpersonal violence</t>
  </si>
  <si>
    <t>Interstitial lung disease and pulmonary sarcoidosis</t>
  </si>
  <si>
    <t>Interstitial nephritis and urinary tract infections</t>
  </si>
  <si>
    <t>Intestinal infectious diseases</t>
  </si>
  <si>
    <t>Intestinal nematode infections</t>
  </si>
  <si>
    <t>Iodine deficiency</t>
  </si>
  <si>
    <t>Iron-deficiency anemia</t>
  </si>
  <si>
    <t>Ischemic heart disease</t>
  </si>
  <si>
    <t>Ischemic stroke</t>
  </si>
  <si>
    <t>Kidney cancer</t>
  </si>
  <si>
    <t>Klinefelter syndrome</t>
  </si>
  <si>
    <t>Larynx cancer</t>
  </si>
  <si>
    <t>Leishmaniasis</t>
  </si>
  <si>
    <t>Leprosy</t>
  </si>
  <si>
    <t>Leukemia</t>
  </si>
  <si>
    <t>Lip and oral cavity cancer</t>
  </si>
  <si>
    <t>Liver cancer</t>
  </si>
  <si>
    <t>Liver cancer due to alcohol use</t>
  </si>
  <si>
    <t>Liver cancer due to hepatitis B</t>
  </si>
  <si>
    <t>Liver cancer due to hepatitis C</t>
  </si>
  <si>
    <t>Liver cancer due to other causes</t>
  </si>
  <si>
    <t>Low back and neck pain</t>
  </si>
  <si>
    <t>Low back pain</t>
  </si>
  <si>
    <t>Lower respiratory infections</t>
  </si>
  <si>
    <t>Lymphatic filariasis</t>
  </si>
  <si>
    <t>Macular degeneration</t>
  </si>
  <si>
    <t>Major depressive disorder</t>
  </si>
  <si>
    <t>Male infertility</t>
  </si>
  <si>
    <t>Malignant skin melanoma</t>
  </si>
  <si>
    <t>Maternal abortion, miscarriage, and ectopic pregnancy</t>
  </si>
  <si>
    <t>Maternal disorders</t>
  </si>
  <si>
    <t>Maternal hemorrhage</t>
  </si>
  <si>
    <t>Maternal hypertensive disorders</t>
  </si>
  <si>
    <t>Maternal obstructed labor and uterine rupture</t>
  </si>
  <si>
    <t>Maternal sepsis and other maternal infections</t>
  </si>
  <si>
    <t>Measles</t>
  </si>
  <si>
    <t>Medication overuse headache</t>
  </si>
  <si>
    <t>Meningitis</t>
  </si>
  <si>
    <t>Meningococcal meningitis</t>
  </si>
  <si>
    <t>Mental and substance use disorders</t>
  </si>
  <si>
    <t>Mesothelioma</t>
  </si>
  <si>
    <t>Migraine</t>
  </si>
  <si>
    <t>Motor neuron disease</t>
  </si>
  <si>
    <t>Motor vehicle road injuries</t>
  </si>
  <si>
    <t>Motorcyclist road injuries</t>
  </si>
  <si>
    <t>Multiple myeloma</t>
  </si>
  <si>
    <t>Multiple sclerosis</t>
  </si>
  <si>
    <t>Musculoskeletal disorders</t>
  </si>
  <si>
    <t>Nasopharynx cancer</t>
  </si>
  <si>
    <t>Neck pain</t>
  </si>
  <si>
    <t>Neglected tropical diseases and malaria</t>
  </si>
  <si>
    <t>Neonatal disorders</t>
  </si>
  <si>
    <t>Neonatal encephalopathy due to birth asphyxia and trauma</t>
  </si>
  <si>
    <t>Neonatal preterm birth complications</t>
  </si>
  <si>
    <t>Neonatal sepsis and other neonatal infections</t>
  </si>
  <si>
    <t>Neoplasms</t>
  </si>
  <si>
    <t>Neural tube defects</t>
  </si>
  <si>
    <t>Neurological disorders</t>
  </si>
  <si>
    <t>Non-communicable diseases</t>
  </si>
  <si>
    <t>Non-Hodgkin lymphoma</t>
  </si>
  <si>
    <t>Non-melanoma skin cancer</t>
  </si>
  <si>
    <t>Non-melanoma skin cancer (basal-cell carcinoma)</t>
  </si>
  <si>
    <t>Non-melanoma skin cancer (squamous-cell carcinoma)</t>
  </si>
  <si>
    <t>Non-venomous animal contact</t>
  </si>
  <si>
    <t>Nutritional deficiencies</t>
  </si>
  <si>
    <t>Onchocerciasis</t>
  </si>
  <si>
    <t>Opioid use disorders</t>
  </si>
  <si>
    <t>Oral disorders</t>
  </si>
  <si>
    <t>Osteoarthritis</t>
  </si>
  <si>
    <t>Other cardiovascular and circulatory diseases</t>
  </si>
  <si>
    <t>Other chromosomal abnormalities</t>
  </si>
  <si>
    <t>Other chronic respiratory diseases</t>
  </si>
  <si>
    <t>Other communicable, maternal, neonatal, and nutritional diseases</t>
  </si>
  <si>
    <t>Other congenital birth defects</t>
  </si>
  <si>
    <t>Other digestive diseases</t>
  </si>
  <si>
    <t>Other drug use disorders</t>
  </si>
  <si>
    <t>Other exposure to mechanical forces</t>
  </si>
  <si>
    <t>Other gynecological diseases</t>
  </si>
  <si>
    <t>Other hemoglobinopathies and hemolytic anemias</t>
  </si>
  <si>
    <t>Other infectious diseases</t>
  </si>
  <si>
    <t>Other intestinal infectious diseases</t>
  </si>
  <si>
    <t>Other maternal disorders</t>
  </si>
  <si>
    <t>Other meningitis</t>
  </si>
  <si>
    <t>Other mental and substance use disorders</t>
  </si>
  <si>
    <t>Other musculoskeletal disorders</t>
  </si>
  <si>
    <t>Other neglected tropical diseases</t>
  </si>
  <si>
    <t>Other neonatal disorders</t>
  </si>
  <si>
    <t>Other neoplasms</t>
  </si>
  <si>
    <t>Other neurological disorders</t>
  </si>
  <si>
    <t>Other non-communicable diseases</t>
  </si>
  <si>
    <t>Other nutritional deficiencies</t>
  </si>
  <si>
    <t>Other oral disorders</t>
  </si>
  <si>
    <t>Other pharynx cancer</t>
  </si>
  <si>
    <t>Other pneumoconiosis</t>
  </si>
  <si>
    <t>Other road injuries</t>
  </si>
  <si>
    <t>Other sense organ diseases</t>
  </si>
  <si>
    <t>Other sexually transmitted diseases</t>
  </si>
  <si>
    <t>Other skin and subcutaneous diseases</t>
  </si>
  <si>
    <t>Other transport injuries</t>
  </si>
  <si>
    <t>Other unintentional injuries</t>
  </si>
  <si>
    <t>Other urinary diseases</t>
  </si>
  <si>
    <t>Other vision loss</t>
  </si>
  <si>
    <t>Otitis media</t>
  </si>
  <si>
    <t>Ovarian cancer</t>
  </si>
  <si>
    <t>Pancreatic cancer</t>
  </si>
  <si>
    <t>Pancreatitis</t>
  </si>
  <si>
    <t>Paralytic ileus and intestinal obstruction</t>
  </si>
  <si>
    <t>Paratyphoid fever</t>
  </si>
  <si>
    <t>Parkinson disease</t>
  </si>
  <si>
    <t>Pedestrian road injuries</t>
  </si>
  <si>
    <t>Peptic ulcer disease</t>
  </si>
  <si>
    <t>Periodontal diseases</t>
  </si>
  <si>
    <t>Peripheral artery disease</t>
  </si>
  <si>
    <t>Permanent caries</t>
  </si>
  <si>
    <t>Physical violence by firearm</t>
  </si>
  <si>
    <t>Physical violence by other means</t>
  </si>
  <si>
    <t>Physical violence by sharp object</t>
  </si>
  <si>
    <t>Pneumococcal meningitis</t>
  </si>
  <si>
    <t>Pneumoconiosis</t>
  </si>
  <si>
    <t>Poisonings</t>
  </si>
  <si>
    <t>Polycystic ovarian syndrome</t>
  </si>
  <si>
    <t>Premenstrual syndrome</t>
  </si>
  <si>
    <t>Prostate cancer</t>
  </si>
  <si>
    <t>Protein-energy malnutrition</t>
  </si>
  <si>
    <t>Pruritus</t>
  </si>
  <si>
    <t>Psoriasis</t>
  </si>
  <si>
    <t>Pulmonary aspiration and foreign body in airway</t>
  </si>
  <si>
    <t>Pyoderma</t>
  </si>
  <si>
    <t>Rabies</t>
  </si>
  <si>
    <t>Refraction and accommodation disorders</t>
  </si>
  <si>
    <t>Rheumatic heart disease</t>
  </si>
  <si>
    <t>Rheumatoid arthritis</t>
  </si>
  <si>
    <t>Road injuries</t>
  </si>
  <si>
    <t>Scabies</t>
  </si>
  <si>
    <t>Schistosomiasis</t>
  </si>
  <si>
    <t>Schizophrenia</t>
  </si>
  <si>
    <t>Self-harm</t>
  </si>
  <si>
    <t>Self-harm and interpersonal violence</t>
  </si>
  <si>
    <t>Sense organ diseases</t>
  </si>
  <si>
    <t>Sexually transmitted diseases excluding HIV</t>
  </si>
  <si>
    <t>Sickle cell disorders</t>
  </si>
  <si>
    <t>Sickle cell trait</t>
  </si>
  <si>
    <t>Silicosis</t>
  </si>
  <si>
    <t>Skin and subcutaneous diseases</t>
  </si>
  <si>
    <t>Stomach cancer</t>
  </si>
  <si>
    <t>Syphilis</t>
  </si>
  <si>
    <t>Tension-type headache</t>
  </si>
  <si>
    <t>Testicular cancer</t>
  </si>
  <si>
    <t>Tetanus</t>
  </si>
  <si>
    <t>Thalassemias</t>
  </si>
  <si>
    <t>Thalassemias trait</t>
  </si>
  <si>
    <t>Thyroid cancer</t>
  </si>
  <si>
    <t>Tracheal, bronchus, and lung cancer</t>
  </si>
  <si>
    <t>Trachoma</t>
  </si>
  <si>
    <t>Transport injuries</t>
  </si>
  <si>
    <t>Trichomoniasis</t>
  </si>
  <si>
    <t>Trichuriasis</t>
  </si>
  <si>
    <t>Turner syndrome</t>
  </si>
  <si>
    <t>Typhoid fever</t>
  </si>
  <si>
    <t>Unintentional firearm injuries</t>
  </si>
  <si>
    <t>Unintentional injuries</t>
  </si>
  <si>
    <t>Unintentional suffocation</t>
  </si>
  <si>
    <t>Upper respiratory infections</t>
  </si>
  <si>
    <t>Urinary diseases and male infertility</t>
  </si>
  <si>
    <t>Urolithiasis</t>
  </si>
  <si>
    <t>Urticaria</t>
  </si>
  <si>
    <t>Uterine cancer</t>
  </si>
  <si>
    <t>Uterine fibroids</t>
  </si>
  <si>
    <t>Varicella and herpes zoster</t>
  </si>
  <si>
    <t>Vascular intestinal disorders</t>
  </si>
  <si>
    <t>Venomous animal contact</t>
  </si>
  <si>
    <t>Viral skin diseases</t>
  </si>
  <si>
    <t>Visceral leishmaniasis</t>
  </si>
  <si>
    <t>Vitamin A deficiency</t>
  </si>
  <si>
    <t>Whooping cough</t>
  </si>
  <si>
    <t>Yellow fever</t>
  </si>
  <si>
    <t>FRP1 - unit cost</t>
  </si>
  <si>
    <t>FRP2 - acuity</t>
  </si>
  <si>
    <t xml:space="preserve">FRP3a - disability </t>
  </si>
  <si>
    <t>FRP3b - early death</t>
  </si>
  <si>
    <t>FRP4 - crowd out expenses</t>
  </si>
  <si>
    <t>N/A</t>
  </si>
  <si>
    <t>Unit cost in LI</t>
  </si>
  <si>
    <t>Average disability</t>
  </si>
  <si>
    <t>Average LE loss</t>
  </si>
  <si>
    <t>Systematic identification of individuals with TB symptoms among high-risk groups and linkage to care
(“active case finding”)</t>
  </si>
  <si>
    <t>In high transmission settings, BCG vaccination of infants as soon in life as possible (according to national burden and individual risk)</t>
  </si>
  <si>
    <t>For PLHIV and children under five who are close contacts or household members of individuals with active TB, perform symptom screening and chest radiograph; if there is no active TB, provide isoniazid preventive therapy according to current WHO guidelines</t>
  </si>
  <si>
    <t>Community sensitization and education for their role in TB care (prevention, identification and referral for screening and diagnosis, treatment adherence and support)</t>
  </si>
  <si>
    <t>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t>
  </si>
  <si>
    <t>Screening for HIV in all individuals with a diagnosis of active TB, and if HIV infection is present, start (or refer for) ARV treatment and HIV care</t>
  </si>
  <si>
    <t>Specialized treatment for treatment failure, MDR-TB, and XDRTB, including surgery</t>
  </si>
  <si>
    <t>WHO</t>
  </si>
  <si>
    <t>WHO - physical activity only</t>
  </si>
  <si>
    <t>WHO (HPV only)</t>
  </si>
  <si>
    <t>WHO (absolute risk)</t>
  </si>
  <si>
    <t>CIH</t>
  </si>
  <si>
    <t>*</t>
  </si>
  <si>
    <t>No data</t>
  </si>
  <si>
    <t>RHC-H-1, SUR-H-37, CAN-H-5, RHC-H-12, CAN-H-8, HSH-H-26</t>
  </si>
  <si>
    <t>SUR-H-37, CAN-H-5, RHC-H-1, RHC-H-12, CAN-H-8, HSH-H-26</t>
  </si>
  <si>
    <t>SUR-H-37, CAN-H-5, RHC-H-12, CAN-H-8, HSH-H-26, RHC-H-1</t>
  </si>
  <si>
    <t>Not in HPP
*</t>
  </si>
  <si>
    <t>95
88</t>
  </si>
  <si>
    <t>742 - 3479 (online sex education)*</t>
  </si>
  <si>
    <t>RHC-H-7, AHD-H-6, AHD-H-7, AHD-H-8, RHC-H-4, HSH-H-14, RHC-H-5</t>
  </si>
  <si>
    <t>RHC-H-5, RHC-H-7</t>
  </si>
  <si>
    <t>Provision of condoms and hormonal contraceptives, including emergency contraceptives
School-based education on sexual health, nutrition, and health lifestyle</t>
  </si>
  <si>
    <t>N/A
742 - 3479 (online sex education)*</t>
  </si>
  <si>
    <t>AHD-H-6, AHD-H-7, AHD-H-8, RHC-H-4, HSH-H-14, RHC-H-7</t>
  </si>
  <si>
    <t>1830
242 @$50/girl; 932 @$240/girl
68</t>
  </si>
  <si>
    <t>*
*
Not in HPP</t>
  </si>
  <si>
    <t>62.55 - 480*</t>
  </si>
  <si>
    <t>RHC-H-9, CGD-H-5, MNH-H-7, MNH-H-9</t>
  </si>
  <si>
    <t>I</t>
  </si>
  <si>
    <t>72799
72799</t>
  </si>
  <si>
    <t>9 (LIC), 140 (UMIC) (treatment for syphilis); 355 (PMTCT of HIV and syphilis)</t>
  </si>
  <si>
    <t>76
54</t>
  </si>
  <si>
    <t>Not in HPP
*</t>
  </si>
  <si>
    <t>13 (BCG, diphtheria, pertusis, tetanus, measles and polio vaccines in Sub-Saharan Africa), 26 (BCG, DPT, measles and polio vaccines in Europe and Central Asia); 378 (BCG, DPT, Hep B and Hib B)*
103 (Rotavirus and Pneumococcus)
1830 (Tetanus)
68 (Hep B)</t>
  </si>
  <si>
    <t>*
*
*
*
Not in HPP</t>
  </si>
  <si>
    <t>13 (BCG, diphtheria, pertusis, tetanus, measles and polio vaccines in Sub-Saharan Africa), 26 (BCG, DPT, measles and polio vaccines in Europe and Central Asia); 378 (BCG, DPT, Hep B and Hib B)*, 103 (Rotavirus and Pneumococcus)
68 (Hep B)</t>
  </si>
  <si>
    <t>*
Not in HPP</t>
  </si>
  <si>
    <t>13 (BCG, diphtheria, pertusis, tetanus, measles and polio vaccines in Sub-Saharan Africa), 26 (BCG, DPT, measles and polio vaccines in Europe and Central Asia); 378 (BCG, DPT, Hep B and Hib B)*, 103 (Rotavirus and Pneumococcus)
68</t>
  </si>
  <si>
    <t>*
Not in HPP</t>
  </si>
  <si>
    <t>13 (BCG, diphtheria, pertusis, tetanus, measles and polio vaccines in Sub-Saharan Africa), 26 (BCG, DPT, measles and polio vaccines in Europe and Central Asia); 378 (BCG, DPT, Hep B and Hib B)*, 103 (Rotavirus and Pneumococcus)</t>
  </si>
  <si>
    <t xml:space="preserve">242 @$50/girl; 932 @$240/girl
1830
</t>
  </si>
  <si>
    <t>*
*</t>
  </si>
  <si>
    <t>CHH-H-8, SAC-H-5, RHC-H-2, CVD-H-1, CGD-H-5</t>
  </si>
  <si>
    <t xml:space="preserve">RHC-H-2, CVD-H-1, CGD-H-5, CHH-H-8, SAC-H-5, </t>
  </si>
  <si>
    <t>CHH-H-8, SAC-H-5, RHC-H-2,  CVD-H-1, CGD-H-5</t>
  </si>
  <si>
    <t>MNH-H-10, RHC-H-2, CVD-H-1, CGD-H-2, CGD-H-5, CHH-H-8, SAC-H-5,</t>
  </si>
  <si>
    <t>Children - 64; 188-256 S Af; 1365 lower mid-Y Africa</t>
  </si>
  <si>
    <t>96 - 168*</t>
  </si>
  <si>
    <t>1499
1499</t>
  </si>
  <si>
    <t>*
*</t>
  </si>
  <si>
    <t xml:space="preserve"> $3324-7000/HIV infection averted</t>
  </si>
  <si>
    <t>11484 HIC*</t>
  </si>
  <si>
    <t>832 (screening and brief interventions for alcohol use disorders); 23392 (intervention for problem drinkers)</t>
  </si>
  <si>
    <t>2621
180</t>
  </si>
  <si>
    <t>Not in HPP
*</t>
  </si>
  <si>
    <t>278312 in Singapore (HIC)</t>
  </si>
  <si>
    <t>4813 - 3773</t>
  </si>
  <si>
    <t>No data
23
No data</t>
  </si>
  <si>
    <t>Not in HPP
*
Not in HPP</t>
  </si>
  <si>
    <t>No data
23</t>
  </si>
  <si>
    <t>3560/case HIV averted</t>
  </si>
  <si>
    <t>2400/YLS</t>
  </si>
  <si>
    <t>not cost-effective at current price Hep C: 21562</t>
  </si>
  <si>
    <t>Treatment not c-e until prices fall more</t>
  </si>
  <si>
    <t>CAN-H-9, HSH-H-27</t>
  </si>
  <si>
    <t>CAN-H-10, HSH-H-27</t>
  </si>
  <si>
    <t>2626 (TST + INH preventive therapy)</t>
  </si>
  <si>
    <t>Refer cases of treatment failure for drug susceptibility testing; enrol those with MDR-TB for treatment per WHO guidelines (either short or long regimen)</t>
  </si>
  <si>
    <t>B:C 6:1 (global elimination</t>
  </si>
  <si>
    <t>22-64 (JEV); 179-4863 (various)</t>
  </si>
  <si>
    <t>Programs in HICs range from cost-saving to &gt;$1m per case of maltreatment prevented</t>
  </si>
  <si>
    <t>CAN-H-2, PCP-H-3, PCP-H-1</t>
  </si>
  <si>
    <t>1 per QALY gained (cost-saving; HIC)</t>
  </si>
  <si>
    <t>19560 per LYS (HIC)</t>
  </si>
  <si>
    <t>1 per QALY (cost-saving, HIC)</t>
  </si>
  <si>
    <t>5968 per QALY (physiotherapy compared to advice by physiotherapist), 4811 per QALY (physical therapy compared to brief pain management) (both HIC)</t>
  </si>
  <si>
    <t>7163-35281 per QALY (HIC)</t>
  </si>
  <si>
    <t>1 per QALY (cost-saving, IVIG plus corticosteroid complared to immunosuppressant plus corticosteroid)</t>
  </si>
  <si>
    <t>88987 per fracture averted</t>
  </si>
  <si>
    <t>119 - 10663</t>
  </si>
  <si>
    <t>1 (cost-saving)</t>
  </si>
  <si>
    <t xml:space="preserve">Nutritional supplementation for women of reproductive age  </t>
  </si>
  <si>
    <t xml:space="preserve">Use of mass media concerning harms of specific unhealthy foods and tobacco products </t>
  </si>
  <si>
    <t>Mass media messages concerning
healthy eating or physical activity
Mass media messages concerning use of tobacco and alcohol</t>
  </si>
  <si>
    <t>Use of aspirin in all cases of suspected myocardial infarction</t>
  </si>
  <si>
    <t>Use of community health workers to screen for CVRD using non-lab-based tools for overall CVD risk, improving adherence, and referral to primary health centers for continued medical management</t>
  </si>
  <si>
    <t>Long term management with aspirin, beta blockers, ACEi, and statins (as indicated) to reduce risk of further events</t>
  </si>
  <si>
    <t>Medical management with diuretics, beta blockers, ACEi, and mineralocorticoid antagonists</t>
  </si>
  <si>
    <t xml:space="preserve">Secondary prophylaxis with penicillin for rheumatic fever or established rheumatic heart disease </t>
  </si>
  <si>
    <t>Prevention of long-term complications of diabetes through blood pressure, lipid, and glucose management as well as consistent foot care</t>
  </si>
  <si>
    <t>Treatment of hypertension in kidney disease, with use of ACEi or ARBs in albuminuric kidney disease</t>
  </si>
  <si>
    <t xml:space="preserve">Annual flu vaccination  and five-yearly pneumococcal vaccine for patients with underlying lung disease </t>
  </si>
  <si>
    <t>Use of unfractionated heparin, aspirin, and generic thrombolytics in acute coronary events</t>
  </si>
  <si>
    <t>Management for acute critical limb ischemia with unfractionated heparin and revascularization if available, with amputation as a last resort</t>
  </si>
  <si>
    <t>Medical management of acute heart failure</t>
  </si>
  <si>
    <t>Management of acute exacerbations of asthma and COPD using systemic steroids, inhaled beta-agonists, and, if indicated, oral antibiotics and oxygen therapy</t>
  </si>
  <si>
    <t>Use of percutaneous coronary intervention for acute myocardial infarction where resources permit</t>
  </si>
  <si>
    <t>CVD-H-28</t>
  </si>
  <si>
    <t>Management of acute ventilatory failure due to acute exacerbations of asthma and COPD; in COPD use of bilevel positive airway pressure preferred</t>
  </si>
  <si>
    <t>CVD-H-29</t>
  </si>
  <si>
    <t>Management of oesophageal reflux for patients with interstitial lung disease</t>
  </si>
  <si>
    <t>CVD-H-3, MUS-H-1, AHD-H-3, HSH-H-1</t>
  </si>
  <si>
    <t xml:space="preserve">AHD-H-1, HSH-H-1, MUS-H-1, CVD-H-3 </t>
  </si>
  <si>
    <t>AHD-H-3, HSH-H-1, MUS-H-1, CVD-H-3</t>
  </si>
  <si>
    <t>Self-management for obstructive lung disease to promote early recognition and treatment of exacerbations</t>
  </si>
  <si>
    <t>Exercise-based pulmonary rehabilitation for patients with obstructive lung disease</t>
  </si>
  <si>
    <t>PAN-H-3</t>
  </si>
  <si>
    <t>PAN-H-4</t>
  </si>
  <si>
    <t>PAN-H-5</t>
  </si>
  <si>
    <t>PAN-H-6</t>
  </si>
  <si>
    <t>PAN-H-7</t>
  </si>
  <si>
    <t>PAN-H-8</t>
  </si>
  <si>
    <t>PAN-H-9</t>
  </si>
  <si>
    <t>Conduct a comprehensive assessment of International Health Regulations (IHR) competencies using the Joint External Evaluation tool and develop, cost, finance and implement an action plan to address gaps in preparedness and response</t>
  </si>
  <si>
    <t>Conduct simulation exercises and health worker training for outbreak events including outbreak investigation, contact tracing and emergency response</t>
  </si>
  <si>
    <t>Ensure influenza vaccine security at national and subnational level</t>
  </si>
  <si>
    <t>Develop plans and legal authority for curtaining interactions between infected persons and uninfected population and implement and evaluate infection control measures in health facilities</t>
  </si>
  <si>
    <t>Decentralize stocks of anti viral medications in order to reach at risk groups and disadvantaged populations</t>
  </si>
  <si>
    <t xml:space="preserve">Develop and implement a plan to ensure surge capacity in hospital beds, stockpiles of disinfectants, equipment for supportive care and personal protective equipment </t>
  </si>
  <si>
    <t>Provide advice and guidance on how to recognize early symptoms and signs and when to seek medical attention</t>
  </si>
  <si>
    <t xml:space="preserve">Identify and refer patients with high risk including pregnant women, young children and those with underlying medical conditions </t>
  </si>
  <si>
    <t>PAN-H-10</t>
  </si>
  <si>
    <t>Stockpile and consider treating early high risk patients with anti viral medications according to nationally endorsed guidelines</t>
  </si>
  <si>
    <t>Identify and refer to higher levels of health care patients with sings of progressive illness</t>
  </si>
  <si>
    <t>Relief of urinary obstruction by catheterization or suprapubic cystostomy</t>
  </si>
  <si>
    <t>Management of septic arthritis</t>
  </si>
  <si>
    <t>Assisted vaginal delivery using vacuum extraction or forceps</t>
  </si>
  <si>
    <t>Opportunistic screening for cervical cancer using visual inspection or HPV DNA testing followed by treatment of precancerous lesions with cryotherapy</t>
  </si>
  <si>
    <t>Visual inspection with acetic acid and cryotherapy for precancerous cervical lesions</t>
  </si>
  <si>
    <t>Repair of cleft lip and cleft palate</t>
  </si>
  <si>
    <t>Repair of obstetric fistula</t>
  </si>
  <si>
    <t>Provision of iron and folic acid supplementation to pregnant women, and provision of food/caloric supplementation to pregnant women in food insecure households</t>
  </si>
  <si>
    <t>Early detection and treatment of early-stage cervical cancer</t>
  </si>
  <si>
    <t>Tubal ligation
Vasectomy
Insertion and removal of long-lasting contraceptives</t>
  </si>
  <si>
    <t>Management of labor and delivery in low risk women by skilled attendants</t>
  </si>
  <si>
    <t>Antenatal and postpartum education on family planning</t>
  </si>
  <si>
    <t>Promotion of breastfeeding/complementary feeding by lay health workers</t>
  </si>
  <si>
    <t>Provide nutrition education  to women of reproductive age recommending they take iron and folic acid supplements (removed from list - weak evidence)</t>
  </si>
  <si>
    <t>(Removed from list - overlaps with RHC-H-13)</t>
  </si>
  <si>
    <t>(Removed from list - uptake measure)</t>
  </si>
  <si>
    <t>(Removed from list - quality measure)</t>
  </si>
  <si>
    <t>Management of labor and delivery in low risk women (BEMNOC) including initial treatment of obstetric or delivery complications prior to transfer</t>
  </si>
  <si>
    <t>Management of preterm premature rupture of membranes, including administration of antibotics</t>
  </si>
  <si>
    <t>Health Center*</t>
  </si>
  <si>
    <t>Early detection and treatment of neonatal pneumonia with oral antibiotics</t>
  </si>
  <si>
    <t>Counseling of mothers on providing kangaroo care for newborns</t>
  </si>
  <si>
    <t>Counseling of mothers on providing thermal care for preterm newborns (delayed bath and skin-to-skin contact)</t>
  </si>
  <si>
    <t>Management of maternal sepsis, including early detection at health centers</t>
  </si>
  <si>
    <t>(Removed from list - unclear implications of screening in low-resource settings)</t>
  </si>
  <si>
    <t>Tetanus toxoid immunization among schoolchildren and among women attending antenatal care</t>
  </si>
  <si>
    <t>Management of newborn complications, neonatal meningitis, and other very serious infections requiring continuous supportive care (IV fluids, oxygen, etc.)</t>
  </si>
  <si>
    <t>Detection and treatment of childhood infections (iCCM), including referral if danger signs</t>
  </si>
  <si>
    <t>Provision of cotrimoxazole to children born to HIV-positive mothers</t>
  </si>
  <si>
    <t>Childhood vaccination series (diptheria, pertussis, tetanus, polio, BCG, measles, hepatitis B, Hib, rubella)
Rotavirus vaccination
Pneumococcus vaccination</t>
  </si>
  <si>
    <t>Detection and treatment of childhood infections with danger signs (IMCI)</t>
  </si>
  <si>
    <t>Full supportive care for severe childhood infections with danger signs</t>
  </si>
  <si>
    <t>Management of severe acute malnutrition associated with serious infection</t>
  </si>
  <si>
    <t>Education on tobacco hazards, value of HPV and HBV vaccination, and importance of seeking early treatment for common cancers</t>
  </si>
  <si>
    <t>(Removed from list - overlaps with others or quality measures)</t>
  </si>
  <si>
    <t>Essential palliative care and pain control measures, including oral immediate release morphine and medicines for associated symptoms</t>
  </si>
  <si>
    <t>Childhood vaccination series (diptheria, pertussis, tetanus, polio, BCG, measles, hepatitis B, Hib, rubella)
As resources permit, hepatitis B vaccination of high-risk populations, including healthcare workers, IDU, MSM, household contacts, and persons with multiple sex partners</t>
  </si>
  <si>
    <t>Treatment of early stage breast cancer with appropriate multimodal approaches, including generic chemotherapy, with curative intent, for cases that are detected by clinical examination at health centers and first-level hospitals</t>
  </si>
  <si>
    <t>Treatment of early stage colorectal cancer with appropriate multimodal approaches, including generic chemotherapy, with curative intent, for cases that are detected by clinical examination at health centers and first-level hospitals</t>
  </si>
  <si>
    <t xml:space="preserve">Treatment of early-stage childhood cancers (e.g., Burkitt and Hodgkin lymphoma, acute lymphoblastic leukemia, retinoblastoma, and Wilms tumor) with curative intent in pediatric cancer units or hospitals </t>
  </si>
  <si>
    <t>Combination therapy for persons with multiple risk factors to reduce risk of CVD</t>
  </si>
  <si>
    <t>Opportunistic screening for hypertension for all adults and initiation of treatment among individuals with severe hypertension and/or multiple risk factors</t>
  </si>
  <si>
    <t>Screening and management of diabetes in pregnancy (gestational diabetes or preexisting type 2 diabetes)</t>
  </si>
  <si>
    <t>1. Screening for diabetes among at-risk adults and long-term disease management including glycemic control, management of blood pressure and lipids, and consistent foot care                                        2. Screening and management of diabetes in pregnancy (gestational diabetes or preexisting type 2 diabetes)</t>
  </si>
  <si>
    <t>Long-term combination therapy for persons with multiple CVD risk factors, including screening for CVD in community settings using non-lab-based tools to assess overall CVD risk</t>
  </si>
  <si>
    <t>Long term management of ischemic heart disease, stroke, and peripheral vascular disease with aspirin, beta blockers, ACEi, and statins (as indicated) to reduce risk of further events</t>
  </si>
  <si>
    <t>Provision of aspirin for all cases of suspected acute myocardial infarction</t>
  </si>
  <si>
    <t xml:space="preserve">Medical management of heart failure with diuretics, beta-blockers, ACEi, and mineralocorticoid antagonists </t>
  </si>
  <si>
    <t>Screening and management of albuminuric kidney disease with ACEi or ARBs, including targeted screening among people with diabetes</t>
  </si>
  <si>
    <t>Screening and management of diabetes among at-risk adults, including glycemic control, management of blood pressure and lipids, and consistent foot care</t>
  </si>
  <si>
    <t xml:space="preserve">Annual flu vaccination and pneumococcal vaccine every five years for individuals with underlying lung disease </t>
  </si>
  <si>
    <t>Management of acute coronary syndromes with aspirin, unfractionated heparin, and generic thrombolytics (when indicated)</t>
  </si>
  <si>
    <t>Management of acute critical limb ischemia with unfractionated heparin and revascularization where available, with amputation as a last resort</t>
  </si>
  <si>
    <t>Low-dose inhaled corticosteroids and bronchodilators for asthma and for selected patients with COPDe</t>
  </si>
  <si>
    <r>
      <t>Low-dose inhaled corticosteroids and bronchodilators for asthma and for selected patients with COPD</t>
    </r>
    <r>
      <rPr>
        <b/>
        <vertAlign val="superscript"/>
        <sz val="9"/>
        <color rgb="FF0000FF"/>
        <rFont val="Times New Roman"/>
      </rPr>
      <t>e</t>
    </r>
  </si>
  <si>
    <t>Low-dose inhaled corticosteroids and bronchodilators for asthma and for selected patients with COPD</t>
  </si>
  <si>
    <t>CVD-H-30</t>
  </si>
  <si>
    <t>Mixed vertical-horizontal insecticide spray programs to prevent Chagas disease</t>
  </si>
  <si>
    <t>CVD-H-31</t>
  </si>
  <si>
    <t>If transplantation available, creation of deceased donor programs</t>
  </si>
  <si>
    <t>Partner notification and expedited treatment for common STIs, including HIV</t>
  </si>
  <si>
    <t>Community-based HIV testing and counseling (e.g. mobile units and venue based testing), with appropriate referral/linkage to care and immediate ART initiation</t>
  </si>
  <si>
    <t>Household HIV testing and counseling in high-prevalence settings, with appropriate referral/linkage to care and immediate ART initiation</t>
  </si>
  <si>
    <t>Adolescent-friendly health services including: provision of condoms to prevent STIs; provision of reversible contraception; treatment of injury in general and abuse in particular; and screening and treatment for STIs</t>
  </si>
  <si>
    <t>Provider-initiated testing and counseling for HIV, STIs, and hepatitis, for all in contact with health system in high prevalence settings, including prenatal care with appropriate referral/linkage to care including immediate ART initiation for those testing positive for HIV</t>
  </si>
  <si>
    <t>Among all individuals who are known to be HIV positive, immediate ART initiation with regular monitoring of viral load for adherence and development of resistance</t>
  </si>
  <si>
    <t>PrEP for discordant couples and others at high risk of infection such as commercial sex workers (in high prevalence settings)</t>
  </si>
  <si>
    <t>For individuals testing positive for hepatitis B and C, assessment of treatment eligibility by trained providers followed by initiation and monitoring of antiviral treatment when indicated</t>
  </si>
  <si>
    <t>Childhood vaccination series (diptheria, pertussis, tetanus, polio, BCG, measles, hepatitis B, Hib, rubella)</t>
  </si>
  <si>
    <t>Screening for latent TB infection following a new diagnosis of HIV, followed by yearly screening among PLHIV at high risk of TB exposure; initiation of isoniazid preventive therapy among all individuals who screen positive but do not have evidence of active TB</t>
  </si>
  <si>
    <t>Specialized TB services, including management of MDR- and XDR-TB treatment failure and surgery for TB</t>
  </si>
  <si>
    <t>(Removed from list - unlikely to be relevant in low and lower middle income settings)</t>
  </si>
  <si>
    <t>In all malaria-endemic countries, diagnosis with rapid test or microscopy (including speciation) followed by treatment with ACTs (or current first-line combination)</t>
  </si>
  <si>
    <t>For malaria due to P. vivax, test for G6PD deficiency; if normal, add chloroquine or chloroquine plus 14-day course of primaquine</t>
  </si>
  <si>
    <t>Management of severe malaria, including early detection and provision of rectal artesunate in community settings followed by parenteral artesunate and full course of ACT</t>
  </si>
  <si>
    <t>Provision of insecticide-treated nets to children and pregnant women attending health centers</t>
  </si>
  <si>
    <t>In low malaria transmission settings, case investigation, reactive case detection, proactive case detection (including mass screening and treatment)</t>
  </si>
  <si>
    <t>Mass drug administration in low malaria transmission settings (including high-risk groups in geographic or demographic clusters)</t>
  </si>
  <si>
    <t>In low malaria transmision settings, addition of single low-dose primaquine to first-line treatment</t>
  </si>
  <si>
    <t>In high malaria transmission settings where rapid tests and microscopy are unavailable, presumptive treatment of febrile illness with ACTs (non-severe cases) or ACTs plus antibiotics (severe cases)</t>
  </si>
  <si>
    <t>In high malaria transmission settings, indoor residual spraying (IRS) in selected areas with high transmission and entomologic data on IRS suspectibility</t>
  </si>
  <si>
    <t>Mass social marketing of insecticide treated nets
In high malaria transmission settings, indoor residual spraying (IRS) in selected areas with high transmission and entomologic data on IRS suspectibility</t>
  </si>
  <si>
    <t>Conduct larviciding and water-management programs in high malaria transmission areas where breeding sites can be identified and regularly targeted</t>
  </si>
  <si>
    <t>In high malaria transmission settings, intermittent preventive treatment in pregnancy</t>
  </si>
  <si>
    <t>In the Sahel region, seasonal malaria chemoprophylaxis</t>
  </si>
  <si>
    <t>In high malaria transmission settings, intermittent preventive treatment in infancy (except where seasonal malaria chemoprophylaxis is being provided)</t>
  </si>
  <si>
    <t>Surgery for filarial hydrocele
Surgery for trachomatous trichiasis</t>
  </si>
  <si>
    <t>Surgery for trachomatous trichiasis</t>
  </si>
  <si>
    <t>Surgery for filarial hydrocele</t>
  </si>
  <si>
    <t>Early identification of lead poisoning and counseling of families in remediation strategies for sources of environmental exposure</t>
  </si>
  <si>
    <t>Education of schoolchildren on oral health</t>
  </si>
  <si>
    <t>(Removed from list - quality/uptake measure)</t>
  </si>
  <si>
    <t>Psychosocial support and counseling services for individuals with serious, complex, or life-limiting health problems and their caregivers</t>
  </si>
  <si>
    <t>Expanded palliative care and pain control measures, including prevention and relief of all physical and psychological symptoms of suffering</t>
  </si>
  <si>
    <t>Prevention and relief of refractory suffering and of acute pain related to surgery, serious injury, or other serious, complex or life-limiting health problems</t>
  </si>
  <si>
    <t>1. Fracture reduction
2. Irrigation and debridement of open fractures
3. Placement of external fixator and use of traction for fractures</t>
  </si>
  <si>
    <t>Childhood vaccination series (diptheria, pertussis, tetanus, polio, BCG, measles, hepatitis B, Hib, rubella</t>
  </si>
  <si>
    <t>(Removed from list - weak evidence)</t>
  </si>
  <si>
    <t>In settings where sickle cell disease is a public health concern, universal newborn screening followed by standard prophylaxis against bacterial
infections and malaria</t>
  </si>
  <si>
    <t>Universal newborn screening for congenital endocrine or metabolic disorders (e.g., congenital hypothyroidism, phenylketonuria) that have high incidence rates and for which long-term treatment is feasible in limited resource settings</t>
  </si>
  <si>
    <t>In settings where specific single-gene disorders are a public health concern (e.g., thalassemias), retrospective identification of carriers plus prospective (premarital) screening and counseling to reduce rates of conception</t>
  </si>
  <si>
    <t>Hansen and others (2008)</t>
  </si>
  <si>
    <t>Adam and others (2005)</t>
  </si>
  <si>
    <t>Marseille and others (2001); Auvert and others (2008); Fieno (2008); Uthman and others (2010)</t>
  </si>
  <si>
    <t>Laxminarayan and others (2006)</t>
  </si>
  <si>
    <t>Roberts and others (2016)</t>
  </si>
  <si>
    <t>Gosselin and others (2008)</t>
  </si>
  <si>
    <t>Alkire and others (2012)</t>
  </si>
  <si>
    <t>Hu and others (2007); Goldie and others (2010); Carvalho and others (2013)</t>
  </si>
  <si>
    <t>Shillcutt and others (2010; 2013)</t>
  </si>
  <si>
    <t>Ilbawi and others (2013)</t>
  </si>
  <si>
    <t>Ginsberg and others (2012)</t>
  </si>
  <si>
    <t>Corlew (2010); Magee and others (2010); Moon and others (2012)</t>
  </si>
  <si>
    <t>Warf and others (2011)</t>
  </si>
  <si>
    <t>Lansingh and others (2007)</t>
  </si>
  <si>
    <t>Baltussen and others (2005, 2012)</t>
  </si>
  <si>
    <t>Hogan and others (2005); Chong and others (2013)</t>
  </si>
  <si>
    <t>Waters and others (2006)</t>
  </si>
  <si>
    <t>Jan and others (2011)</t>
  </si>
  <si>
    <t>Bhutta and others (2013) (converted from LYS)</t>
  </si>
  <si>
    <t>Tetanus: Laxminarayan and others (2006); HPV: Kawai and others (2012); Vanni and others (2012); Insinga and others (2007); Praditsitthikorn and others (2011); Termrungruanglert and others (2012). Hep B: Prakash (2003): Griffiths and others (2005); Kim and others (2007)</t>
  </si>
  <si>
    <t>Vossius and others (2014)</t>
  </si>
  <si>
    <t>dup</t>
  </si>
  <si>
    <t>Conteh and others (2010); Ross and others (2011); Mbonye and others (2008)</t>
  </si>
  <si>
    <t>Sweat and others (2006)</t>
  </si>
  <si>
    <t>Colagiuri and others (2008)</t>
  </si>
  <si>
    <t>Schackman and others (2007), Owusu-Edusei and others (2014); Kuznik and others (2012), Robberstad and others (2010)</t>
  </si>
  <si>
    <t>Simon and others (2009)</t>
  </si>
  <si>
    <t>Bachmann (2009); Puett and others (2013); Wilford and others (2012)</t>
  </si>
  <si>
    <t>Becker-Dreps and others (2009); Wiseman and others (2003); Hanson and others (2003)</t>
  </si>
  <si>
    <t>Ryan and others (2008)</t>
  </si>
  <si>
    <t>BCG, DPT, measles, polio, Hep B, Hib: Laxminarayan and others (2006); Pneumococcus: Kim and others (2010), Niessen and others (2009), Tate and others (2011), Touray and others (2011), Constenla (2008), Nakamura and others (2011), Niessen and others (2009), Sinha and others (2007, 2008), Sartori and others (2012), Uruena and others (2011), Vespa and others (2009). Rotavirus: Abbott and others (2012), Atherley and others (2009), Berry and others (2010), Flem and others (2009), Kim and others (2009), Podewills  and others (2005), Rheingans and others (2009), Smith and others (2011), Tate and others (2009, 2011), Chotivitayatarakorn and others (2010), Clark and others (2009), Constenla (2008), Constenla and others (2009), Jit and others (2011), de la Hoz and others (2010), Rheingans and others (2007)</t>
  </si>
  <si>
    <t>Puett and others (2013)</t>
  </si>
  <si>
    <t>Bhutta and others (2013)</t>
  </si>
  <si>
    <t>Kawai and others (2012); Vanni and others (2012); Insinga and others (2007); Praditsitthiko m and others (2011); Termrungruanglert and others (2012)</t>
  </si>
  <si>
    <t>Laxminarayan and others (2006); Higashi and others (2012)</t>
  </si>
  <si>
    <t>Salomon and others (2012)</t>
  </si>
  <si>
    <t>Fuentes-Alabi and others , 2017</t>
  </si>
  <si>
    <t>Gureje and others (2007); Lindner and others (2009) (facility-based management of schizophrenia with drugs)</t>
  </si>
  <si>
    <t>Prukkanone and others (2012)</t>
  </si>
  <si>
    <t>Wilson and others (2015)</t>
  </si>
  <si>
    <t>Donnelly and others (2004); Heuzenroeder and others (2004)</t>
  </si>
  <si>
    <t>Laxminarayan and others (2006); Smit and others (2011)</t>
  </si>
  <si>
    <t>Murray and others (2003)</t>
  </si>
  <si>
    <t>Ortegon and others (2012)</t>
  </si>
  <si>
    <t>Ong and others (2014)</t>
  </si>
  <si>
    <t>Gaziano and others (2005)</t>
  </si>
  <si>
    <t>Irlam and others (2013)</t>
  </si>
  <si>
    <t>Wang and others (2013)</t>
  </si>
  <si>
    <t>Rutstein and others  (2014)</t>
  </si>
  <si>
    <t>Marseille and others (2001)</t>
  </si>
  <si>
    <t>Bassett and others  (2014)</t>
  </si>
  <si>
    <t>Smith and others (2015)</t>
  </si>
  <si>
    <t>Terris-Presholt and others (2003); Kuznik and others (2013); Kahn and others (2014)</t>
  </si>
  <si>
    <t>Alistar and others  (2014); Granich and others  (2011); Marseille and others  (2012)</t>
  </si>
  <si>
    <t>Hallet and others (2011)</t>
  </si>
  <si>
    <t>Chen and others  (2016)</t>
  </si>
  <si>
    <t>Yadav and others (2014)</t>
  </si>
  <si>
    <t>Azadi and others (2014)</t>
  </si>
  <si>
    <t>Menzies and others (2012)</t>
  </si>
  <si>
    <t>Uhler and others (2010)</t>
  </si>
  <si>
    <t>Borgdorff and others (2002)</t>
  </si>
  <si>
    <t>Coleman and others (2004)</t>
  </si>
  <si>
    <t>Lubell and others (2009, 2011)</t>
  </si>
  <si>
    <t>Yukich and others (2009)</t>
  </si>
  <si>
    <t>Purdy and others  (2012)</t>
  </si>
  <si>
    <t>Nonvignon and others (2012)</t>
  </si>
  <si>
    <t>Yukich and others (2007)</t>
  </si>
  <si>
    <t>Suaya and others (2007)</t>
  </si>
  <si>
    <t>Remme and others (2006)</t>
  </si>
  <si>
    <t>Fitzpatrick and others (2014)</t>
  </si>
  <si>
    <t>Touch and others  (2010) JEV; Cook and others  2010</t>
  </si>
  <si>
    <t>Dalziel and others  (2012)</t>
  </si>
  <si>
    <t>Frick and others (2009)</t>
  </si>
  <si>
    <t>McCarthy and others  (2004); Richardson and others  (2006)</t>
  </si>
  <si>
    <t>Huang and others  (2008)</t>
  </si>
  <si>
    <t>Patel and others  (2009)</t>
  </si>
  <si>
    <t>Rivero-Arias and others  (2006); Whitehurst and others  (2007)</t>
  </si>
  <si>
    <t>Hurley and others  (2007); Jessep and others  (2009)</t>
  </si>
  <si>
    <t>Cheng and others  (2000); O'Niell and others  (2000)</t>
  </si>
  <si>
    <t>Bamrungsawad and others (2015)</t>
  </si>
  <si>
    <t>Panichkul and others (2006)</t>
  </si>
  <si>
    <t>Tobe and others (2013)</t>
  </si>
  <si>
    <t>Kuznik and others (2016)</t>
  </si>
  <si>
    <t>Sladkevicius and others (2010) THIS IS FOR LIBYA AND IS NOT FOR LMIC SUGGEST OMIT</t>
  </si>
  <si>
    <t>Ryan and others (2008) children: Sweat 2005 for adults</t>
  </si>
  <si>
    <t>9.14 IS PRETTY LOW, LOWER THAN THE COST EVEN OF 2DOSES</t>
  </si>
  <si>
    <t>Children - 64; 188-256 S Af; 1365 lower mid-Y Africa DUPE</t>
  </si>
  <si>
    <t>1.9021709631520 LOOKS EXTREMELY LOW - ERADICATION IS COSTLY1</t>
  </si>
  <si>
    <t>HAAD</t>
  </si>
  <si>
    <t>NA</t>
  </si>
  <si>
    <t>Value for money</t>
  </si>
  <si>
    <t>Health-adjusted age at death</t>
  </si>
  <si>
    <t>Value for money (when CE does not apply)</t>
  </si>
  <si>
    <t>FRP (Quantitative Indicator)</t>
  </si>
  <si>
    <t>Equity Score</t>
  </si>
  <si>
    <t>Costs</t>
  </si>
  <si>
    <t>FRP score range</t>
  </si>
  <si>
    <t>HAAD:</t>
  </si>
  <si>
    <t>&lt;40</t>
  </si>
  <si>
    <t>40-49</t>
  </si>
  <si>
    <t>50+</t>
  </si>
  <si>
    <t>Cost-effectiveness:</t>
  </si>
  <si>
    <t>&lt;250</t>
  </si>
  <si>
    <t>0.5 GDP LI</t>
  </si>
  <si>
    <t>250-1300</t>
  </si>
  <si>
    <t>2.3 GDP LI</t>
  </si>
  <si>
    <t>2.3 GDP LMI</t>
  </si>
  <si>
    <t>1301-4100</t>
  </si>
  <si>
    <t>&gt;4100</t>
  </si>
  <si>
    <t>high</t>
  </si>
  <si>
    <t>medium</t>
  </si>
  <si>
    <t>Financial risk protection</t>
  </si>
  <si>
    <t>Original Intervention Name</t>
  </si>
  <si>
    <t>Level 1 cause</t>
  </si>
  <si>
    <t>Current Coverage in LI Countries</t>
  </si>
  <si>
    <t>Annual Incremental Cost in LI Countries</t>
  </si>
  <si>
    <t>Current Coverage in LMI Countries</t>
  </si>
  <si>
    <t>Annual Incremental Cost in LMI Countries</t>
  </si>
  <si>
    <t>Management of osteomyelitis, including surgical debridement for refractory cases</t>
  </si>
  <si>
    <r>
      <rPr>
        <i/>
        <sz val="11"/>
        <color theme="0" tint="-0.499984740745262"/>
        <rFont val="Times New Roman"/>
        <family val="1"/>
      </rPr>
      <t>Provide nutrition education  to women of reproductive age recommending they take iron and folic acid supplements (removed from list - weak evidence)</t>
    </r>
    <r>
      <rPr>
        <sz val="11"/>
        <rFont val="Times New Roman"/>
        <family val="1"/>
      </rPr>
      <t xml:space="preserve">
Provision of vitamin A and zinc supplementation to children according to WHO guidelines, and provision of food supplementation to women and children in food insecure households</t>
    </r>
  </si>
  <si>
    <t>Provision of vitamin A and zinc supplementation to children according to WHO guidelines, and provision of food supplementation to women and children in food insecure households</t>
  </si>
  <si>
    <t>Maternal corticosteroids for women with preterm labor</t>
  </si>
  <si>
    <t>Magnesium sulfate for women with eclampsia</t>
  </si>
  <si>
    <t xml:space="preserve">Where legal, pharmacological termination of pregnancy
Where legal, surgical termination of pregnancy by manual vacuum aspiration and dilation and curettage </t>
  </si>
  <si>
    <t xml:space="preserve">Where legal, surgical termination of pregnancy by manual vacuum aspiration and dilation and curettage </t>
  </si>
  <si>
    <t>Detection and management of acute severe malnutrition and referral in the presence of complications</t>
  </si>
  <si>
    <t>In countries where cervical cancer is a public health priority, school based HPV vaccination for girls</t>
  </si>
  <si>
    <t>Tetanus toxoid immunization among schoolchildren and among women attending antenatal care
In countries where cervical cancer is a public health priority, school based HPV vaccination for girls</t>
  </si>
  <si>
    <t>Tetanus toxoid immunization among schoolchildren and among women attending antenatal care
In countries where cervical cancer is a public health priority, school based HPV vaccination for girls 
As resources permit, hepatitis B vaccination of high-risk populations, including healthcare workers, IDU, MSM, household contacts, and persons with multiple sex partners</t>
  </si>
  <si>
    <t>Primary cause addressed (most detailed cause in GBD 2015 nosology)</t>
  </si>
  <si>
    <t>Intervention in Other Global Reports?</t>
  </si>
  <si>
    <t>Included in WHO 2017 UHC investment case?</t>
  </si>
  <si>
    <t>Screening for diabetes among at-risk adults and long-term disease management including glycemic control, management of blood pressure and lipids, and consistent foot care</t>
  </si>
  <si>
    <t>As resources permit, hepatitis B vaccination of high-risk populations, including healthcare workers, IDU, MSM, household contacts, and persons with multiple sex partners</t>
  </si>
  <si>
    <t>68 (Hep B)</t>
  </si>
  <si>
    <t>Rotavirus vaccination</t>
  </si>
  <si>
    <t>Pneumococcus vaccination</t>
  </si>
  <si>
    <t>13 (BCG, diphtheria, pertusis, tetanus, measles and polio vaccines in Sub-Saharan Africa), 26 (BCG, DPT, measles and polio vaccines in Europe and Central Asia); 378 (BCG, DPT, Hep B and Hib B)*</t>
  </si>
  <si>
    <t xml:space="preserve">
103 (Rotavirus and Pneumococcus)</t>
  </si>
  <si>
    <t>103 (Rotavirus and Pneumococcus)</t>
  </si>
  <si>
    <t>Management of schizophrenia using generic anti-psychotic medications and psychosocial treatment</t>
  </si>
  <si>
    <t>Provision and training in the use of basic assistive products (e.g., canes, braille displays, and other aides) and compensatory strategies needed to communicate and perform activities of daily living</t>
  </si>
  <si>
    <t>Screening and management of hypertensive disorders in pregnancy</t>
  </si>
  <si>
    <t>School based HPV vaccination for girls</t>
  </si>
  <si>
    <t xml:space="preserve">1830
</t>
  </si>
  <si>
    <t>Insertion and removal of long-lasting contraceptives</t>
  </si>
  <si>
    <t>Pharmacological termination of pregnancy</t>
  </si>
  <si>
    <t xml:space="preserve">Surgical termination of pregnancy by manual vacuum aspiration and dilation and curettage </t>
  </si>
  <si>
    <t xml:space="preserve">Individualized environmental modifications (e.g., adaptations to a house) </t>
  </si>
  <si>
    <t>Management of bipolar disorder using generic mood-stabilizing medications and psychosocial treatment</t>
  </si>
  <si>
    <t xml:space="preserve">School based HPV vaccination for girls </t>
  </si>
  <si>
    <t>In settings where sickle cell disease is a public health concern, universal newborn screening followed by standard prophylaxis against bacterial infections and malaria</t>
  </si>
  <si>
    <t>Functional interventions for self-care for individuals with disabilities</t>
  </si>
  <si>
    <t>In the context of an emerging infectious outbreak, provide advice and guidance on how to recognize early symptoms and signs and when to seek medical attention</t>
  </si>
  <si>
    <t>Tetanus toxoid immunization among women attending antenatal care</t>
  </si>
  <si>
    <t>Health Cener</t>
  </si>
  <si>
    <t>School-based tetanus toxoid immunization</t>
  </si>
  <si>
    <t>Management of labor and delivery in low risk women by skilled attendants, including basic neonatal resuscitation following delivery</t>
  </si>
  <si>
    <t>Maternal disorders (Note, this was recently aggregated with basic neonatal resucitation)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</si>
</sst>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0.000"/>
    <numFmt numFmtId="165" formatCode="0.0"/>
  </numFmts>
  <fonts count="26" x14ac:knownFonts="1">
    <font>
      <sz val="12"/>
      <color theme="1"/>
      <name val="Calibri"/>
      <family val="2"/>
      <scheme val="minor"/>
    </font>
    <font>
      <sz val="8"/>
      <name val="Calibri"/>
      <family val="2"/>
      <scheme val="minor"/>
    </font>
    <font>
      <sz val="11"/>
      <color theme="1"/>
      <name val="Times New Roman"/>
      <family val="1"/>
    </font>
    <font>
      <b/>
      <sz val="11"/>
      <color theme="1"/>
      <name val="Times New Roman"/>
      <family val="1"/>
    </font>
    <font>
      <sz val="11"/>
      <color theme="1"/>
      <name val="Times New Roman"/>
      <family val="1"/>
    </font>
    <font>
      <i/>
      <sz val="11"/>
      <color theme="1"/>
      <name val="Times New Roman"/>
      <family val="1"/>
    </font>
    <font>
      <b/>
      <sz val="12"/>
      <color theme="1"/>
      <name val="Calibri"/>
      <family val="2"/>
      <scheme val="minor"/>
    </font>
    <font>
      <b/>
      <sz val="11"/>
      <color theme="1"/>
      <name val="Times New Roman"/>
      <family val="1"/>
    </font>
    <font>
      <sz val="9"/>
      <color indexed="81"/>
      <name val="Tahoma"/>
      <family val="2"/>
    </font>
    <font>
      <b/>
      <sz val="9"/>
      <color indexed="81"/>
      <name val="Tahoma"/>
      <family val="2"/>
    </font>
    <font>
      <sz val="11"/>
      <name val="Times New Roman"/>
      <family val="1"/>
    </font>
    <font>
      <b/>
      <sz val="14"/>
      <color theme="1"/>
      <name val="Times New Roman"/>
      <family val="1"/>
    </font>
    <font>
      <sz val="11"/>
      <color theme="5" tint="-0.249977111117893"/>
      <name val="Times New Roman"/>
      <family val="1"/>
    </font>
    <font>
      <b/>
      <sz val="11"/>
      <name val="Times New Roman"/>
      <family val="1"/>
    </font>
    <font>
      <i/>
      <sz val="11"/>
      <name val="Times New Roman"/>
      <family val="1"/>
    </font>
    <font>
      <i/>
      <sz val="11"/>
      <color theme="0" tint="-0.34998626667073579"/>
      <name val="Times New Roman"/>
      <family val="1"/>
    </font>
    <font>
      <i/>
      <sz val="11"/>
      <color theme="0" tint="-0.499984740745262"/>
      <name val="Times New Roman"/>
      <family val="1"/>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1"/>
      <color theme="0" tint="-0.499984740745262"/>
      <name val="Times New Roman"/>
    </font>
    <font>
      <sz val="11"/>
      <color rgb="FFFF0000"/>
      <name val="Times New Roman"/>
    </font>
    <font>
      <b/>
      <sz val="9"/>
      <color rgb="FF0000FF"/>
      <name val="Times New Roman"/>
    </font>
    <font>
      <b/>
      <vertAlign val="superscript"/>
      <sz val="9"/>
      <color rgb="FF0000FF"/>
      <name val="Times New Roman"/>
    </font>
    <font>
      <sz val="11"/>
      <color rgb="FFFFC000"/>
      <name val="Times New Roman"/>
      <family val="1"/>
    </font>
  </fonts>
  <fills count="7">
    <fill>
      <patternFill patternType="none"/>
    </fill>
    <fill>
      <patternFill patternType="gray125"/>
    </fill>
    <fill>
      <patternFill patternType="solid">
        <fgColor theme="3" tint="0.79998168889431442"/>
        <bgColor indexed="64"/>
      </patternFill>
    </fill>
    <fill>
      <patternFill patternType="solid">
        <fgColor rgb="FFF5F1E3"/>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37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59">
    <xf numFmtId="0" fontId="0" fillId="0" borderId="0" xfId="0"/>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6" fillId="0" borderId="0" xfId="0" applyFont="1"/>
    <xf numFmtId="0" fontId="4"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Border="1" applyAlignment="1">
      <alignment vertical="center" wrapText="1"/>
    </xf>
    <xf numFmtId="0" fontId="7" fillId="0" borderId="0" xfId="0" applyFont="1" applyFill="1" applyBorder="1" applyAlignment="1">
      <alignment vertical="center" wrapText="1"/>
    </xf>
    <xf numFmtId="0" fontId="2" fillId="0" borderId="0" xfId="0" applyFont="1" applyFill="1" applyAlignment="1">
      <alignment horizontal="center" vertical="center" wrapText="1"/>
    </xf>
    <xf numFmtId="0" fontId="10" fillId="0" borderId="0" xfId="0" applyFont="1" applyFill="1" applyBorder="1" applyAlignment="1">
      <alignment horizontal="left" vertical="center" wrapText="1"/>
    </xf>
    <xf numFmtId="0" fontId="7" fillId="2" borderId="2" xfId="0" applyFont="1" applyFill="1" applyBorder="1" applyAlignment="1">
      <alignment vertical="center" wrapText="1"/>
    </xf>
    <xf numFmtId="0" fontId="4" fillId="3" borderId="0" xfId="0" applyFont="1" applyFill="1" applyBorder="1" applyAlignment="1">
      <alignment vertical="center" wrapText="1"/>
    </xf>
    <xf numFmtId="0" fontId="2" fillId="3" borderId="0" xfId="0" applyFont="1" applyFill="1" applyBorder="1" applyAlignment="1">
      <alignment horizontal="left" vertical="center" wrapText="1"/>
    </xf>
    <xf numFmtId="0" fontId="2" fillId="3" borderId="0" xfId="0" applyFont="1" applyFill="1" applyBorder="1" applyAlignment="1">
      <alignment vertical="center" wrapText="1"/>
    </xf>
    <xf numFmtId="0" fontId="10" fillId="3" borderId="0"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2" borderId="0" xfId="0" applyFont="1" applyFill="1" applyBorder="1" applyAlignment="1">
      <alignment vertical="center" wrapText="1"/>
    </xf>
    <xf numFmtId="0" fontId="2" fillId="2" borderId="0" xfId="0" applyFont="1" applyFill="1" applyBorder="1" applyAlignment="1">
      <alignment horizontal="left" vertical="center" wrapText="1"/>
    </xf>
    <xf numFmtId="0" fontId="2" fillId="2" borderId="0" xfId="0" applyFont="1" applyFill="1" applyBorder="1" applyAlignment="1">
      <alignment vertical="center" wrapText="1"/>
    </xf>
    <xf numFmtId="0" fontId="4" fillId="3" borderId="0" xfId="0" applyFont="1" applyFill="1" applyBorder="1" applyAlignment="1">
      <alignment horizontal="center" vertical="center" wrapText="1"/>
    </xf>
    <xf numFmtId="0" fontId="4" fillId="2" borderId="0" xfId="0" applyFont="1" applyFill="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pplyBorder="1" applyAlignment="1">
      <alignment horizontal="left" vertical="center"/>
    </xf>
    <xf numFmtId="6" fontId="2" fillId="3" borderId="0" xfId="0" applyNumberFormat="1" applyFont="1" applyFill="1" applyBorder="1" applyAlignment="1">
      <alignment vertical="center" wrapText="1"/>
    </xf>
    <xf numFmtId="0" fontId="4" fillId="3" borderId="0" xfId="0" applyFont="1" applyFill="1" applyAlignment="1">
      <alignment vertical="center" wrapText="1"/>
    </xf>
    <xf numFmtId="0" fontId="2" fillId="3"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xf>
    <xf numFmtId="0" fontId="4" fillId="0" borderId="0" xfId="0" applyFont="1" applyFill="1" applyAlignment="1">
      <alignment vertical="center" wrapText="1"/>
    </xf>
    <xf numFmtId="0" fontId="4"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6" fontId="2" fillId="0" borderId="0" xfId="0" applyNumberFormat="1" applyFont="1" applyFill="1" applyBorder="1"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2" fontId="2" fillId="3" borderId="0" xfId="0" applyNumberFormat="1" applyFont="1" applyFill="1" applyBorder="1" applyAlignment="1">
      <alignment horizontal="center" vertical="center" wrapText="1"/>
    </xf>
    <xf numFmtId="1" fontId="2" fillId="3"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164" fontId="2" fillId="3"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vertical="center" wrapText="1"/>
    </xf>
    <xf numFmtId="165" fontId="2" fillId="3" borderId="0" xfId="0" applyNumberFormat="1" applyFont="1" applyFill="1" applyBorder="1" applyAlignment="1">
      <alignment horizontal="center" vertical="center" wrapText="1"/>
    </xf>
    <xf numFmtId="1" fontId="2"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11" fillId="0" borderId="0" xfId="0" applyFont="1" applyFill="1" applyBorder="1" applyAlignment="1">
      <alignment horizontal="center" vertical="center" wrapText="1"/>
    </xf>
    <xf numFmtId="1" fontId="4" fillId="3"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0" fontId="5" fillId="3"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1" fontId="5" fillId="3" borderId="0" xfId="0" applyNumberFormat="1" applyFont="1" applyFill="1" applyBorder="1" applyAlignment="1">
      <alignment horizontal="center" vertical="center" wrapText="1"/>
    </xf>
    <xf numFmtId="0" fontId="2" fillId="3" borderId="0" xfId="0" applyFont="1" applyFill="1" applyAlignment="1">
      <alignment vertical="center" wrapText="1"/>
    </xf>
    <xf numFmtId="0" fontId="10" fillId="0" borderId="0" xfId="0" applyFont="1" applyFill="1" applyBorder="1" applyAlignment="1">
      <alignment vertical="center" wrapText="1"/>
    </xf>
    <xf numFmtId="0" fontId="10" fillId="3" borderId="0" xfId="0" applyFont="1" applyFill="1" applyBorder="1"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Alignment="1">
      <alignment vertical="center" wrapText="1"/>
    </xf>
    <xf numFmtId="0" fontId="5" fillId="3" borderId="0" xfId="0" applyFont="1" applyFill="1" applyAlignment="1">
      <alignment horizontal="center" vertical="center" wrapText="1"/>
    </xf>
    <xf numFmtId="0" fontId="5" fillId="0" borderId="0" xfId="0" applyFont="1" applyFill="1" applyAlignment="1">
      <alignment horizontal="center" vertical="center" wrapText="1"/>
    </xf>
    <xf numFmtId="0" fontId="4" fillId="3" borderId="0" xfId="0" applyFont="1" applyFill="1" applyAlignment="1">
      <alignment horizontal="center" vertical="center" wrapText="1"/>
    </xf>
    <xf numFmtId="0" fontId="4" fillId="0" borderId="0" xfId="0" applyFont="1" applyFill="1" applyAlignment="1">
      <alignment horizontal="center" vertical="center" wrapText="1"/>
    </xf>
    <xf numFmtId="0" fontId="4" fillId="2" borderId="0" xfId="0" applyFont="1" applyFill="1" applyAlignment="1">
      <alignment horizontal="center" vertical="center" wrapText="1"/>
    </xf>
    <xf numFmtId="0" fontId="3" fillId="0" borderId="1" xfId="0" applyFont="1" applyFill="1" applyBorder="1" applyAlignment="1">
      <alignment horizontal="left" vertical="center" wrapText="1"/>
    </xf>
    <xf numFmtId="0" fontId="4" fillId="2" borderId="0" xfId="0"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vertical="center" wrapText="1"/>
    </xf>
    <xf numFmtId="0" fontId="10" fillId="2"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5" fillId="3" borderId="0" xfId="0" applyFont="1" applyFill="1" applyBorder="1" applyAlignment="1">
      <alignment vertical="center" wrapText="1"/>
    </xf>
    <xf numFmtId="0" fontId="2" fillId="4"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4" fillId="3" borderId="0" xfId="0" applyFont="1" applyFill="1" applyBorder="1" applyAlignment="1">
      <alignment horizontal="left" vertical="center" wrapText="1"/>
    </xf>
    <xf numFmtId="0" fontId="16" fillId="3" borderId="0" xfId="0" applyFont="1" applyFill="1" applyBorder="1" applyAlignment="1">
      <alignment horizontal="left" vertical="center" wrapText="1"/>
    </xf>
    <xf numFmtId="2" fontId="0" fillId="0" borderId="0" xfId="0" applyNumberFormat="1"/>
    <xf numFmtId="1" fontId="0" fillId="0" borderId="0" xfId="0" applyNumberFormat="1"/>
    <xf numFmtId="0" fontId="3" fillId="0" borderId="0"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top" wrapText="1"/>
    </xf>
    <xf numFmtId="0" fontId="2" fillId="3" borderId="0" xfId="0" applyFont="1" applyFill="1" applyBorder="1" applyAlignment="1">
      <alignment horizontal="center" vertical="top" wrapText="1"/>
    </xf>
    <xf numFmtId="1" fontId="2" fillId="0" borderId="0" xfId="0" applyNumberFormat="1" applyFont="1" applyFill="1" applyBorder="1" applyAlignment="1">
      <alignment horizontal="center" vertical="top" wrapText="1"/>
    </xf>
    <xf numFmtId="1" fontId="2" fillId="3" borderId="0" xfId="0" applyNumberFormat="1" applyFont="1" applyFill="1" applyBorder="1" applyAlignment="1">
      <alignment horizontal="center" vertical="top" wrapText="1"/>
    </xf>
    <xf numFmtId="0" fontId="10" fillId="3"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1" fillId="3"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3" fillId="0" borderId="0" xfId="0" applyFont="1"/>
    <xf numFmtId="0" fontId="14" fillId="0" borderId="0" xfId="0" applyFont="1" applyFill="1" applyBorder="1" applyAlignment="1">
      <alignment vertical="center" wrapText="1"/>
    </xf>
    <xf numFmtId="0" fontId="16" fillId="0" borderId="0" xfId="0" applyFont="1" applyFill="1" applyBorder="1" applyAlignment="1">
      <alignment vertical="center" wrapText="1"/>
    </xf>
    <xf numFmtId="0" fontId="16" fillId="3" borderId="0" xfId="0" applyFont="1" applyFill="1" applyBorder="1" applyAlignment="1">
      <alignment vertical="center" wrapText="1"/>
    </xf>
    <xf numFmtId="0" fontId="5" fillId="3"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1" fontId="10" fillId="5"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ont="1"/>
    <xf numFmtId="1" fontId="7" fillId="0" borderId="1"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 fontId="2" fillId="6" borderId="0" xfId="0" applyNumberFormat="1" applyFont="1" applyFill="1" applyBorder="1" applyAlignment="1">
      <alignment horizontal="center" vertical="center" wrapText="1"/>
    </xf>
    <xf numFmtId="1" fontId="10" fillId="6" borderId="0" xfId="0" applyNumberFormat="1" applyFont="1" applyFill="1" applyBorder="1" applyAlignment="1">
      <alignment horizontal="center" vertical="center" wrapText="1"/>
    </xf>
    <xf numFmtId="0" fontId="10" fillId="6" borderId="0" xfId="0" applyFont="1" applyFill="1" applyBorder="1" applyAlignment="1">
      <alignment horizontal="left"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1" fontId="11" fillId="0" borderId="1" xfId="0"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0" fontId="10" fillId="6" borderId="0" xfId="0" applyFont="1" applyFill="1" applyBorder="1" applyAlignment="1">
      <alignment horizontal="center" vertical="center" wrapText="1"/>
    </xf>
    <xf numFmtId="6" fontId="2" fillId="0" borderId="0" xfId="0" applyNumberFormat="1" applyFont="1" applyFill="1" applyBorder="1" applyAlignment="1">
      <alignment horizontal="center" vertical="center" wrapText="1"/>
    </xf>
    <xf numFmtId="6" fontId="2" fillId="3" borderId="0" xfId="0" applyNumberFormat="1" applyFont="1" applyFill="1" applyBorder="1" applyAlignment="1">
      <alignment horizontal="center" vertical="center" wrapText="1"/>
    </xf>
    <xf numFmtId="0" fontId="22" fillId="3"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2" fontId="2" fillId="5" borderId="0" xfId="0" applyNumberFormat="1"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xf numFmtId="0" fontId="10" fillId="0" borderId="0" xfId="0" applyFont="1" applyFill="1" applyBorder="1" applyAlignment="1">
      <alignment horizontal="center" vertical="center" wrapText="1"/>
    </xf>
    <xf numFmtId="1" fontId="10"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wrapText="1"/>
    </xf>
    <xf numFmtId="2" fontId="12" fillId="0" borderId="0" xfId="0" applyNumberFormat="1" applyFont="1" applyFill="1" applyBorder="1" applyAlignment="1">
      <alignment horizontal="center" vertical="center" wrapText="1"/>
    </xf>
    <xf numFmtId="1" fontId="12" fillId="0" borderId="0" xfId="0" applyNumberFormat="1" applyFont="1" applyFill="1" applyBorder="1" applyAlignment="1">
      <alignment horizontal="center" vertical="center" wrapText="1"/>
    </xf>
    <xf numFmtId="6" fontId="12" fillId="0" borderId="0" xfId="0" applyNumberFormat="1" applyFont="1" applyFill="1" applyBorder="1" applyAlignment="1">
      <alignment horizontal="center" vertical="center" wrapText="1"/>
    </xf>
    <xf numFmtId="2" fontId="10" fillId="0" borderId="0" xfId="0" applyNumberFormat="1" applyFont="1" applyFill="1" applyBorder="1" applyAlignment="1">
      <alignment horizontal="center" vertical="center" wrapText="1"/>
    </xf>
    <xf numFmtId="0" fontId="4" fillId="2"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0" xfId="0" applyAlignment="1">
      <alignment horizontal="center"/>
    </xf>
    <xf numFmtId="0" fontId="7" fillId="2" borderId="2" xfId="0" applyFont="1" applyFill="1" applyBorder="1" applyAlignment="1">
      <alignment horizontal="center" vertical="center" wrapText="1"/>
    </xf>
    <xf numFmtId="0" fontId="25" fillId="0" borderId="0" xfId="0" applyFont="1" applyFill="1" applyBorder="1" applyAlignment="1">
      <alignment horizontal="center" vertical="center" wrapText="1"/>
    </xf>
  </cellXfs>
  <cellStyles count="3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Normal" xfId="0" builtinId="0"/>
  </cellStyles>
  <dxfs count="0"/>
  <tableStyles count="0" defaultTableStyle="TableStyleMedium9" defaultPivotStyle="PivotStyleMedium7"/>
  <colors>
    <mruColors>
      <color rgb="FFF5F1E3"/>
      <color rgb="FFFFEFD9"/>
      <color rgb="FFCC0000"/>
      <color rgb="FFFFE1C4"/>
      <color rgb="FFFFE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351"/>
  <sheetViews>
    <sheetView showGridLines="0" topLeftCell="B1" zoomScale="80" zoomScaleNormal="80" zoomScalePageLayoutView="110" workbookViewId="0">
      <pane ySplit="3" topLeftCell="A63" activePane="bottomLeft" state="frozen"/>
      <selection pane="bottomLeft" activeCell="D70" sqref="D70"/>
    </sheetView>
  </sheetViews>
  <sheetFormatPr defaultColWidth="10.875" defaultRowHeight="15" x14ac:dyDescent="0.25"/>
  <cols>
    <col min="1" max="1" width="15.625" style="34" hidden="1" customWidth="1"/>
    <col min="2" max="2" width="9.625" style="13" bestFit="1" customWidth="1"/>
    <col min="3" max="3" width="33.5" style="61" customWidth="1"/>
    <col min="4" max="4" width="32.375" style="35" customWidth="1"/>
    <col min="5" max="5" width="11.875" style="35" customWidth="1"/>
    <col min="6" max="6" width="10.625" style="116" customWidth="1"/>
    <col min="7" max="7" width="18" style="116" customWidth="1"/>
    <col min="8" max="8" width="21.5" style="116" customWidth="1"/>
    <col min="9" max="9" width="10.375" style="121" customWidth="1"/>
    <col min="10" max="10" width="8.5" style="116" customWidth="1"/>
    <col min="11" max="12" width="16.625" style="116" customWidth="1"/>
    <col min="13" max="13" width="26" style="116" hidden="1" customWidth="1"/>
    <col min="14" max="14" width="10.125" style="116" hidden="1" customWidth="1"/>
    <col min="15" max="15" width="14.125" style="49" customWidth="1"/>
    <col min="16" max="16" width="14" style="116" customWidth="1"/>
    <col min="17" max="17" width="14" style="45" hidden="1" customWidth="1"/>
    <col min="18" max="24" width="14" style="116" hidden="1" customWidth="1"/>
    <col min="25" max="25" width="13.125" style="116" customWidth="1"/>
    <col min="26" max="26" width="13.375" style="116" customWidth="1"/>
    <col min="27" max="27" width="13.375" style="116" hidden="1" customWidth="1"/>
    <col min="28" max="28" width="11.375" style="116" customWidth="1"/>
    <col min="29" max="29" width="13.875" style="116" hidden="1" customWidth="1"/>
    <col min="30" max="30" width="11.875" style="116" customWidth="1"/>
    <col min="31" max="31" width="10.5" style="116" customWidth="1"/>
    <col min="32" max="32" width="10.875" style="116" customWidth="1"/>
    <col min="33" max="33" width="8.875" style="116" customWidth="1"/>
    <col min="34" max="34" width="11.375" style="116" customWidth="1"/>
    <col min="35" max="16384" width="10.875" style="2"/>
  </cols>
  <sheetData>
    <row r="1" spans="1:34" s="35" customFormat="1" ht="28.5" customHeight="1" x14ac:dyDescent="0.25">
      <c r="A1" s="150" t="s">
        <v>624</v>
      </c>
      <c r="B1" s="150"/>
      <c r="C1" s="150"/>
      <c r="D1" s="150"/>
      <c r="E1" s="150"/>
      <c r="F1" s="150"/>
      <c r="G1" s="150"/>
      <c r="H1" s="150"/>
      <c r="I1" s="150"/>
      <c r="J1" s="150"/>
      <c r="K1" s="113"/>
      <c r="L1" s="113"/>
      <c r="M1" s="113"/>
      <c r="N1" s="113"/>
      <c r="O1" s="130"/>
      <c r="P1" s="113"/>
      <c r="Q1" s="131"/>
      <c r="R1" s="113"/>
      <c r="S1" s="113"/>
      <c r="T1" s="113"/>
      <c r="U1" s="113"/>
      <c r="V1" s="113"/>
      <c r="W1" s="113"/>
      <c r="X1" s="113"/>
      <c r="Y1" s="113"/>
      <c r="Z1" s="113"/>
      <c r="AA1" s="113"/>
      <c r="AB1" s="113"/>
      <c r="AC1" s="113"/>
      <c r="AD1" s="53"/>
      <c r="AE1" s="113"/>
      <c r="AF1" s="113"/>
      <c r="AG1" s="113"/>
      <c r="AH1" s="113"/>
    </row>
    <row r="2" spans="1:34" ht="28.5" customHeight="1" x14ac:dyDescent="0.25">
      <c r="A2" s="151"/>
      <c r="B2" s="151"/>
      <c r="C2" s="152"/>
      <c r="D2" s="152"/>
      <c r="E2" s="152"/>
      <c r="F2" s="152"/>
      <c r="G2" s="152"/>
      <c r="H2" s="152"/>
      <c r="I2" s="152"/>
      <c r="J2" s="152"/>
      <c r="K2" s="114"/>
      <c r="L2" s="114"/>
      <c r="M2" s="155" t="s">
        <v>1636</v>
      </c>
      <c r="N2" s="155"/>
      <c r="O2" s="155"/>
      <c r="P2" s="155"/>
      <c r="Q2" s="155" t="s">
        <v>1657</v>
      </c>
      <c r="R2" s="155"/>
      <c r="S2" s="155"/>
      <c r="T2" s="155"/>
      <c r="U2" s="155"/>
      <c r="V2" s="155"/>
      <c r="W2" s="155"/>
      <c r="X2" s="155"/>
      <c r="Y2" s="155"/>
      <c r="Z2" s="155"/>
      <c r="AA2" s="155" t="s">
        <v>966</v>
      </c>
      <c r="AB2" s="155"/>
      <c r="AC2" s="155"/>
      <c r="AD2" s="155"/>
      <c r="AE2" s="155" t="s">
        <v>1641</v>
      </c>
      <c r="AF2" s="155"/>
      <c r="AG2" s="155"/>
      <c r="AH2" s="155"/>
    </row>
    <row r="3" spans="1:34" ht="71.25" x14ac:dyDescent="0.25">
      <c r="A3" s="71" t="s">
        <v>5</v>
      </c>
      <c r="B3" s="12" t="s">
        <v>1</v>
      </c>
      <c r="C3" s="77" t="s">
        <v>1658</v>
      </c>
      <c r="D3" s="3" t="s">
        <v>967</v>
      </c>
      <c r="E3" s="3" t="s">
        <v>962</v>
      </c>
      <c r="F3" s="39" t="s">
        <v>623</v>
      </c>
      <c r="G3" s="3" t="s">
        <v>287</v>
      </c>
      <c r="H3" s="3" t="s">
        <v>2</v>
      </c>
      <c r="I3" s="3" t="s">
        <v>1677</v>
      </c>
      <c r="J3" s="39" t="s">
        <v>18</v>
      </c>
      <c r="K3" s="3" t="s">
        <v>1675</v>
      </c>
      <c r="L3" s="3" t="s">
        <v>1659</v>
      </c>
      <c r="M3" s="3" t="s">
        <v>964</v>
      </c>
      <c r="N3" s="3" t="s">
        <v>963</v>
      </c>
      <c r="O3" s="123" t="s">
        <v>568</v>
      </c>
      <c r="P3" s="3" t="s">
        <v>1638</v>
      </c>
      <c r="Q3" s="91" t="s">
        <v>1317</v>
      </c>
      <c r="R3" s="3" t="s">
        <v>1311</v>
      </c>
      <c r="S3" s="3" t="s">
        <v>1312</v>
      </c>
      <c r="T3" s="3" t="s">
        <v>1318</v>
      </c>
      <c r="U3" s="3" t="s">
        <v>1313</v>
      </c>
      <c r="V3" s="3" t="s">
        <v>1319</v>
      </c>
      <c r="W3" s="3" t="s">
        <v>1314</v>
      </c>
      <c r="X3" s="90" t="s">
        <v>1315</v>
      </c>
      <c r="Y3" s="3" t="s">
        <v>965</v>
      </c>
      <c r="Z3" s="3" t="s">
        <v>1639</v>
      </c>
      <c r="AA3" s="90" t="s">
        <v>1637</v>
      </c>
      <c r="AB3" s="128" t="s">
        <v>1640</v>
      </c>
      <c r="AC3" s="11" t="s">
        <v>200</v>
      </c>
      <c r="AD3" s="128" t="s">
        <v>1676</v>
      </c>
      <c r="AE3" s="129" t="s">
        <v>1660</v>
      </c>
      <c r="AF3" s="128" t="s">
        <v>1661</v>
      </c>
      <c r="AG3" s="128" t="s">
        <v>1662</v>
      </c>
      <c r="AH3" s="128" t="s">
        <v>1663</v>
      </c>
    </row>
    <row r="4" spans="1:34" s="25" customFormat="1" ht="20.25" customHeight="1" x14ac:dyDescent="0.25">
      <c r="A4" s="72" t="s">
        <v>224</v>
      </c>
      <c r="B4" s="23" t="s">
        <v>332</v>
      </c>
      <c r="C4" s="78" t="s">
        <v>224</v>
      </c>
      <c r="D4" s="24"/>
      <c r="E4" s="24"/>
      <c r="F4" s="112"/>
      <c r="G4" s="112"/>
      <c r="H4" s="112"/>
      <c r="I4" s="119"/>
      <c r="J4" s="112"/>
      <c r="K4" s="112"/>
      <c r="L4" s="112"/>
      <c r="M4" s="112"/>
      <c r="N4" s="112"/>
      <c r="O4" s="124"/>
      <c r="P4" s="112"/>
      <c r="Q4" s="92"/>
      <c r="R4" s="112"/>
      <c r="S4" s="112"/>
      <c r="T4" s="112"/>
      <c r="U4" s="112"/>
      <c r="V4" s="112"/>
      <c r="W4" s="112"/>
      <c r="X4" s="112"/>
      <c r="Y4" s="112"/>
      <c r="Z4" s="112"/>
      <c r="AA4" s="112"/>
      <c r="AB4" s="112"/>
      <c r="AC4" s="112"/>
      <c r="AD4" s="112"/>
      <c r="AE4" s="112"/>
      <c r="AF4" s="111"/>
      <c r="AG4" s="111"/>
      <c r="AH4" s="112"/>
    </row>
    <row r="5" spans="1:34" s="20" customFormat="1" ht="45" x14ac:dyDescent="0.25">
      <c r="A5" s="57"/>
      <c r="B5" s="18" t="s">
        <v>288</v>
      </c>
      <c r="C5" s="21" t="s">
        <v>20</v>
      </c>
      <c r="D5" s="21" t="str">
        <f>C5</f>
        <v>Drainage of superficial abscess</v>
      </c>
      <c r="E5" s="19" t="s">
        <v>288</v>
      </c>
      <c r="F5" s="26" t="s">
        <v>224</v>
      </c>
      <c r="G5" s="115" t="s">
        <v>14</v>
      </c>
      <c r="H5" s="115" t="s">
        <v>566</v>
      </c>
      <c r="I5" s="120"/>
      <c r="J5" s="115" t="s">
        <v>1332</v>
      </c>
      <c r="K5" s="115" t="s">
        <v>1038</v>
      </c>
      <c r="L5" s="115">
        <v>2</v>
      </c>
      <c r="M5" s="43">
        <v>5.29</v>
      </c>
      <c r="N5" s="43" t="s">
        <v>1546</v>
      </c>
      <c r="O5" s="44">
        <v>4</v>
      </c>
      <c r="P5" s="115"/>
      <c r="Q5" s="43">
        <v>0.83353025250266066</v>
      </c>
      <c r="R5" s="115">
        <f>IF(Q5&gt;49,3,IF(Q5&lt;1.6,1,2))</f>
        <v>1</v>
      </c>
      <c r="S5" s="115">
        <f>IF(AC5="Urgent",1,0)</f>
        <v>1</v>
      </c>
      <c r="T5" s="43">
        <f>VLOOKUP(K5,'Epi data'!A:C,3,TRUE)</f>
        <v>7.2308643113018933E-2</v>
      </c>
      <c r="U5" s="115">
        <f>IF(T5&gt;0.1,1,0)</f>
        <v>0</v>
      </c>
      <c r="V5" s="44">
        <f>VLOOKUP(K5,'Epi data'!A:C,2,TRUE)</f>
        <v>33.623695030789513</v>
      </c>
      <c r="W5" s="115">
        <f>IF(V5&gt;46,1,0)</f>
        <v>0</v>
      </c>
      <c r="X5" s="115"/>
      <c r="Y5" s="115">
        <f>R5+S5+U5+W5+X5</f>
        <v>2</v>
      </c>
      <c r="Z5" s="115"/>
      <c r="AA5" s="44">
        <f>VLOOKUP(K5,'Epi data'!A:I,9,TRUE)</f>
        <v>62.13</v>
      </c>
      <c r="AB5" s="115">
        <f>IF(AA5&lt;40,3,IF(AA5&gt;49,1,2))</f>
        <v>1</v>
      </c>
      <c r="AC5" s="115" t="s">
        <v>218</v>
      </c>
      <c r="AD5" s="115"/>
      <c r="AE5" s="115"/>
      <c r="AF5" s="115"/>
      <c r="AG5" s="115"/>
      <c r="AH5" s="115"/>
    </row>
    <row r="6" spans="1:34" s="35" customFormat="1" x14ac:dyDescent="0.25">
      <c r="A6" s="55"/>
      <c r="B6" s="13" t="s">
        <v>289</v>
      </c>
      <c r="C6" s="16" t="s">
        <v>21</v>
      </c>
      <c r="D6" s="16" t="str">
        <f>C6</f>
        <v>Management of non-displaced fractures</v>
      </c>
      <c r="E6" s="7" t="s">
        <v>289</v>
      </c>
      <c r="F6" s="38" t="s">
        <v>224</v>
      </c>
      <c r="G6" s="116" t="s">
        <v>14</v>
      </c>
      <c r="H6" s="116" t="s">
        <v>566</v>
      </c>
      <c r="I6" s="121"/>
      <c r="J6" s="116" t="s">
        <v>1332</v>
      </c>
      <c r="K6" s="116" t="s">
        <v>1134</v>
      </c>
      <c r="L6" s="116">
        <v>3</v>
      </c>
      <c r="M6" s="45" t="s">
        <v>1333</v>
      </c>
      <c r="N6" s="45"/>
      <c r="O6" s="49">
        <v>0</v>
      </c>
      <c r="P6" s="116"/>
      <c r="Q6" s="45">
        <v>0.83353025250266066</v>
      </c>
      <c r="R6" s="116">
        <f t="shared" ref="R6:R68" si="0">IF(Q6&gt;49,3,IF(Q6&lt;1.6,1,2))</f>
        <v>1</v>
      </c>
      <c r="S6" s="116">
        <f t="shared" ref="S6:S48" si="1">IF(AC6="Urgent",1,0)</f>
        <v>1</v>
      </c>
      <c r="T6" s="45">
        <f>VLOOKUP(K6,'Epi data'!A:C,3,TRUE)</f>
        <v>4.1644783330265299E-2</v>
      </c>
      <c r="U6" s="116">
        <f t="shared" ref="U6:U68" si="2">IF(T6&gt;0.1,1,0)</f>
        <v>0</v>
      </c>
      <c r="V6" s="49">
        <f>VLOOKUP(K6,'Epi data'!A:C,2,TRUE)</f>
        <v>55.092810568908007</v>
      </c>
      <c r="W6" s="116">
        <f t="shared" ref="W6:W68" si="3">IF(V6&gt;46,1,0)</f>
        <v>1</v>
      </c>
      <c r="X6" s="116"/>
      <c r="Y6" s="116">
        <f t="shared" ref="Y6:Y68" si="4">R6+S6+U6+W6+X6</f>
        <v>3</v>
      </c>
      <c r="Z6" s="116"/>
      <c r="AA6" s="44">
        <f>VLOOKUP(K6,'Epi data'!A:I,9,TRUE)</f>
        <v>58.18</v>
      </c>
      <c r="AB6" s="115">
        <f t="shared" ref="AB6:AB69" si="5">IF(AA6&lt;40,3,IF(AA6&gt;49,1,2))</f>
        <v>1</v>
      </c>
      <c r="AC6" s="116" t="s">
        <v>218</v>
      </c>
      <c r="AD6" s="116"/>
      <c r="AE6" s="116"/>
      <c r="AF6" s="116"/>
      <c r="AG6" s="116"/>
      <c r="AH6" s="116"/>
    </row>
    <row r="7" spans="1:34" s="20" customFormat="1" ht="30" x14ac:dyDescent="0.25">
      <c r="A7" s="57"/>
      <c r="B7" s="18" t="s">
        <v>290</v>
      </c>
      <c r="C7" s="21" t="s">
        <v>22</v>
      </c>
      <c r="D7" s="21" t="str">
        <f>C7</f>
        <v>Resuscitation with basic life support measures</v>
      </c>
      <c r="E7" s="22" t="s">
        <v>290</v>
      </c>
      <c r="F7" s="26" t="s">
        <v>224</v>
      </c>
      <c r="G7" s="115" t="s">
        <v>14</v>
      </c>
      <c r="H7" s="115" t="s">
        <v>566</v>
      </c>
      <c r="I7" s="120"/>
      <c r="J7" s="115" t="s">
        <v>1332</v>
      </c>
      <c r="K7" s="132" t="s">
        <v>1134</v>
      </c>
      <c r="L7" s="115">
        <v>3</v>
      </c>
      <c r="M7" s="43" t="s">
        <v>1333</v>
      </c>
      <c r="N7" s="43"/>
      <c r="O7" s="44" t="s">
        <v>1316</v>
      </c>
      <c r="P7" s="115" t="s">
        <v>1655</v>
      </c>
      <c r="Q7" s="43">
        <v>0.83353025250266066</v>
      </c>
      <c r="R7" s="115">
        <f t="shared" si="0"/>
        <v>1</v>
      </c>
      <c r="S7" s="115">
        <f t="shared" si="1"/>
        <v>1</v>
      </c>
      <c r="T7" s="43">
        <f>VLOOKUP(K7,'Epi data'!A:C,3,TRUE)</f>
        <v>4.1644783330265299E-2</v>
      </c>
      <c r="U7" s="115">
        <f t="shared" si="2"/>
        <v>0</v>
      </c>
      <c r="V7" s="44">
        <f>VLOOKUP(K7,'Epi data'!A:C,2,TRUE)</f>
        <v>55.092810568908007</v>
      </c>
      <c r="W7" s="115">
        <f t="shared" si="3"/>
        <v>1</v>
      </c>
      <c r="X7" s="115"/>
      <c r="Y7" s="115">
        <f t="shared" si="4"/>
        <v>3</v>
      </c>
      <c r="Z7" s="115"/>
      <c r="AA7" s="44">
        <f>VLOOKUP(K7,'Epi data'!A:I,9,TRUE)</f>
        <v>58.18</v>
      </c>
      <c r="AB7" s="115">
        <f t="shared" si="5"/>
        <v>1</v>
      </c>
      <c r="AC7" s="115" t="s">
        <v>218</v>
      </c>
      <c r="AD7" s="115"/>
      <c r="AE7" s="115"/>
      <c r="AF7" s="115"/>
      <c r="AG7" s="115"/>
      <c r="AH7" s="115"/>
    </row>
    <row r="8" spans="1:34" s="35" customFormat="1" x14ac:dyDescent="0.25">
      <c r="A8" s="55"/>
      <c r="B8" s="13" t="s">
        <v>291</v>
      </c>
      <c r="C8" s="16" t="s">
        <v>23</v>
      </c>
      <c r="D8" s="16" t="str">
        <f>C8</f>
        <v>Suturing laceration</v>
      </c>
      <c r="E8" s="7" t="s">
        <v>291</v>
      </c>
      <c r="F8" s="38" t="s">
        <v>224</v>
      </c>
      <c r="G8" s="116" t="s">
        <v>14</v>
      </c>
      <c r="H8" s="116" t="s">
        <v>566</v>
      </c>
      <c r="I8" s="121"/>
      <c r="J8" s="116" t="s">
        <v>1332</v>
      </c>
      <c r="K8" s="116" t="s">
        <v>1134</v>
      </c>
      <c r="L8" s="116">
        <v>3</v>
      </c>
      <c r="M8" s="45" t="s">
        <v>1333</v>
      </c>
      <c r="N8" s="45"/>
      <c r="O8" s="49">
        <v>0</v>
      </c>
      <c r="P8" s="116"/>
      <c r="Q8" s="45">
        <v>0.83353025250266066</v>
      </c>
      <c r="R8" s="116">
        <f t="shared" si="0"/>
        <v>1</v>
      </c>
      <c r="S8" s="116">
        <f t="shared" si="1"/>
        <v>1</v>
      </c>
      <c r="T8" s="45">
        <f>VLOOKUP(K8,'Epi data'!A:C,3,TRUE)</f>
        <v>4.1644783330265299E-2</v>
      </c>
      <c r="U8" s="116">
        <f t="shared" si="2"/>
        <v>0</v>
      </c>
      <c r="V8" s="49">
        <f>VLOOKUP(K8,'Epi data'!A:C,2,TRUE)</f>
        <v>55.092810568908007</v>
      </c>
      <c r="W8" s="116">
        <f t="shared" si="3"/>
        <v>1</v>
      </c>
      <c r="X8" s="116"/>
      <c r="Y8" s="116">
        <f t="shared" si="4"/>
        <v>3</v>
      </c>
      <c r="Z8" s="116"/>
      <c r="AA8" s="44">
        <f>VLOOKUP(K8,'Epi data'!A:I,9,TRUE)</f>
        <v>58.18</v>
      </c>
      <c r="AB8" s="115">
        <f t="shared" si="5"/>
        <v>1</v>
      </c>
      <c r="AC8" s="116" t="s">
        <v>218</v>
      </c>
      <c r="AD8" s="116" t="s">
        <v>1331</v>
      </c>
      <c r="AE8" s="116"/>
      <c r="AF8" s="116"/>
      <c r="AG8" s="116"/>
      <c r="AH8" s="116"/>
    </row>
    <row r="9" spans="1:34" s="20" customFormat="1" ht="60" x14ac:dyDescent="0.25">
      <c r="A9" s="57"/>
      <c r="B9" s="18" t="s">
        <v>292</v>
      </c>
      <c r="C9" s="21" t="s">
        <v>24</v>
      </c>
      <c r="D9" s="21" t="s">
        <v>93</v>
      </c>
      <c r="E9" s="22" t="s">
        <v>519</v>
      </c>
      <c r="F9" s="26" t="s">
        <v>251</v>
      </c>
      <c r="G9" s="115" t="s">
        <v>14</v>
      </c>
      <c r="H9" s="138" t="s">
        <v>566</v>
      </c>
      <c r="I9" s="121" t="s">
        <v>1332</v>
      </c>
      <c r="J9" s="115" t="s">
        <v>1332</v>
      </c>
      <c r="K9" s="115" t="s">
        <v>1165</v>
      </c>
      <c r="L9" s="115">
        <v>1</v>
      </c>
      <c r="M9" s="44">
        <v>147</v>
      </c>
      <c r="N9" s="44" t="s">
        <v>1547</v>
      </c>
      <c r="O9" s="44">
        <v>4</v>
      </c>
      <c r="P9" s="115"/>
      <c r="Q9" s="43">
        <v>0.83353025250266066</v>
      </c>
      <c r="R9" s="115">
        <f t="shared" si="0"/>
        <v>1</v>
      </c>
      <c r="S9" s="115">
        <f t="shared" si="1"/>
        <v>1</v>
      </c>
      <c r="T9" s="43">
        <f>VLOOKUP(K9,'Epi data'!A:C,3,TRUE)</f>
        <v>0.10639986189587887</v>
      </c>
      <c r="U9" s="115">
        <f t="shared" si="2"/>
        <v>1</v>
      </c>
      <c r="V9" s="44">
        <f>VLOOKUP(K9,'Epi data'!A:C,2,TRUE)</f>
        <v>55.093991873985701</v>
      </c>
      <c r="W9" s="115">
        <f t="shared" si="3"/>
        <v>1</v>
      </c>
      <c r="X9" s="115"/>
      <c r="Y9" s="115">
        <f t="shared" si="4"/>
        <v>4</v>
      </c>
      <c r="Z9" s="115"/>
      <c r="AA9" s="44">
        <f>VLOOKUP(K9,'Epi data'!A:I,9,TRUE)</f>
        <v>54.72</v>
      </c>
      <c r="AB9" s="115">
        <f t="shared" si="5"/>
        <v>1</v>
      </c>
      <c r="AC9" s="115" t="s">
        <v>218</v>
      </c>
      <c r="AD9" s="115"/>
      <c r="AE9" s="115"/>
      <c r="AF9" s="115"/>
      <c r="AG9" s="115"/>
      <c r="AH9" s="115"/>
    </row>
    <row r="10" spans="1:34" s="35" customFormat="1" ht="30" x14ac:dyDescent="0.25">
      <c r="A10" s="55"/>
      <c r="B10" s="13" t="s">
        <v>293</v>
      </c>
      <c r="C10" s="16" t="s">
        <v>25</v>
      </c>
      <c r="D10" s="16" t="str">
        <f>C10</f>
        <v>Drainage of dental abscess</v>
      </c>
      <c r="E10" s="7" t="s">
        <v>293</v>
      </c>
      <c r="F10" s="38" t="s">
        <v>224</v>
      </c>
      <c r="G10" s="116" t="s">
        <v>14</v>
      </c>
      <c r="H10" s="116" t="s">
        <v>566</v>
      </c>
      <c r="I10" s="121"/>
      <c r="J10" s="116"/>
      <c r="K10" s="116" t="s">
        <v>1087</v>
      </c>
      <c r="L10" s="116">
        <v>2</v>
      </c>
      <c r="M10" s="45" t="s">
        <v>1316</v>
      </c>
      <c r="N10" s="45"/>
      <c r="O10" s="49" t="s">
        <v>1316</v>
      </c>
      <c r="P10" s="116" t="s">
        <v>1656</v>
      </c>
      <c r="Q10" s="45">
        <v>0.83353025250266066</v>
      </c>
      <c r="R10" s="116">
        <f t="shared" si="0"/>
        <v>1</v>
      </c>
      <c r="S10" s="116">
        <f t="shared" si="1"/>
        <v>0</v>
      </c>
      <c r="T10" s="45">
        <f>VLOOKUP(K10,'Epi data'!A:C,3,TRUE)</f>
        <v>2.7893463257803692E-2</v>
      </c>
      <c r="U10" s="116">
        <f t="shared" si="2"/>
        <v>0</v>
      </c>
      <c r="V10" s="49">
        <f>VLOOKUP(K10,'Epi data'!A:C,2,TRUE)</f>
        <v>53.617144434048583</v>
      </c>
      <c r="W10" s="116">
        <f t="shared" si="3"/>
        <v>1</v>
      </c>
      <c r="X10" s="116"/>
      <c r="Y10" s="116">
        <f t="shared" si="4"/>
        <v>2</v>
      </c>
      <c r="Z10" s="116"/>
      <c r="AA10" s="44">
        <f>VLOOKUP(K10,'Epi data'!A:I,9,TRUE)</f>
        <v>66.790000000000006</v>
      </c>
      <c r="AB10" s="115">
        <f t="shared" si="5"/>
        <v>1</v>
      </c>
      <c r="AC10" s="116" t="s">
        <v>220</v>
      </c>
      <c r="AD10" s="116"/>
      <c r="AE10" s="116"/>
      <c r="AF10" s="116"/>
      <c r="AG10" s="116"/>
      <c r="AH10" s="116"/>
    </row>
    <row r="11" spans="1:34" s="20" customFormat="1" ht="30" x14ac:dyDescent="0.25">
      <c r="A11" s="57"/>
      <c r="B11" s="18" t="s">
        <v>294</v>
      </c>
      <c r="C11" s="21" t="s">
        <v>26</v>
      </c>
      <c r="D11" s="21" t="s">
        <v>969</v>
      </c>
      <c r="E11" s="22" t="s">
        <v>294</v>
      </c>
      <c r="F11" s="26" t="s">
        <v>224</v>
      </c>
      <c r="G11" s="115" t="s">
        <v>14</v>
      </c>
      <c r="H11" s="115" t="s">
        <v>566</v>
      </c>
      <c r="I11" s="120"/>
      <c r="J11" s="115"/>
      <c r="K11" s="115" t="s">
        <v>1087</v>
      </c>
      <c r="L11" s="115">
        <v>2</v>
      </c>
      <c r="M11" s="43" t="s">
        <v>1316</v>
      </c>
      <c r="N11" s="43"/>
      <c r="O11" s="44" t="s">
        <v>1316</v>
      </c>
      <c r="P11" s="115" t="s">
        <v>1656</v>
      </c>
      <c r="Q11" s="43">
        <v>0.83353025250266066</v>
      </c>
      <c r="R11" s="115">
        <f t="shared" si="0"/>
        <v>1</v>
      </c>
      <c r="S11" s="115">
        <f t="shared" si="1"/>
        <v>0</v>
      </c>
      <c r="T11" s="43">
        <f>VLOOKUP(K11,'Epi data'!A:C,3,TRUE)</f>
        <v>2.7893463257803692E-2</v>
      </c>
      <c r="U11" s="115">
        <f t="shared" si="2"/>
        <v>0</v>
      </c>
      <c r="V11" s="44">
        <f>VLOOKUP(K11,'Epi data'!A:C,2,TRUE)</f>
        <v>53.617144434048583</v>
      </c>
      <c r="W11" s="115">
        <f t="shared" si="3"/>
        <v>1</v>
      </c>
      <c r="X11" s="115"/>
      <c r="Y11" s="115">
        <f t="shared" si="4"/>
        <v>2</v>
      </c>
      <c r="Z11" s="115"/>
      <c r="AA11" s="44">
        <f>VLOOKUP(K11,'Epi data'!A:I,9,TRUE)</f>
        <v>66.790000000000006</v>
      </c>
      <c r="AB11" s="115">
        <f t="shared" si="5"/>
        <v>1</v>
      </c>
      <c r="AC11" s="115" t="s">
        <v>220</v>
      </c>
      <c r="AD11" s="115"/>
      <c r="AE11" s="115"/>
      <c r="AF11" s="115"/>
      <c r="AG11" s="115"/>
      <c r="AH11" s="115"/>
    </row>
    <row r="12" spans="1:34" s="35" customFormat="1" x14ac:dyDescent="0.25">
      <c r="A12" s="55"/>
      <c r="B12" s="13" t="s">
        <v>295</v>
      </c>
      <c r="C12" s="16" t="s">
        <v>27</v>
      </c>
      <c r="D12" s="16" t="str">
        <f>C12</f>
        <v>Treatment of caries</v>
      </c>
      <c r="E12" s="7" t="s">
        <v>295</v>
      </c>
      <c r="F12" s="38" t="s">
        <v>224</v>
      </c>
      <c r="G12" s="116" t="s">
        <v>14</v>
      </c>
      <c r="H12" s="116" t="s">
        <v>566</v>
      </c>
      <c r="I12" s="121"/>
      <c r="J12" s="116"/>
      <c r="K12" s="116" t="s">
        <v>1248</v>
      </c>
      <c r="L12" s="116">
        <v>2</v>
      </c>
      <c r="M12" s="45" t="s">
        <v>1316</v>
      </c>
      <c r="N12" s="45"/>
      <c r="O12" s="49" t="s">
        <v>1316</v>
      </c>
      <c r="P12" s="116" t="s">
        <v>1656</v>
      </c>
      <c r="Q12" s="45">
        <v>0.83353025250266066</v>
      </c>
      <c r="R12" s="116">
        <f t="shared" si="0"/>
        <v>1</v>
      </c>
      <c r="S12" s="116">
        <f t="shared" si="1"/>
        <v>0</v>
      </c>
      <c r="T12" s="45">
        <f>VLOOKUP(K12,'Epi data'!A:C,3,TRUE)</f>
        <v>5.8963062499643747E-4</v>
      </c>
      <c r="U12" s="116">
        <f t="shared" si="2"/>
        <v>0</v>
      </c>
      <c r="V12" s="49">
        <f>VLOOKUP(K12,'Epi data'!A:C,2,TRUE)</f>
        <v>16.013323235451487</v>
      </c>
      <c r="W12" s="116">
        <f t="shared" si="3"/>
        <v>0</v>
      </c>
      <c r="X12" s="116"/>
      <c r="Y12" s="116">
        <f t="shared" si="4"/>
        <v>1</v>
      </c>
      <c r="Z12" s="116"/>
      <c r="AA12" s="44">
        <f>VLOOKUP(K12,'Epi data'!A:I,9,TRUE)</f>
        <v>63.53</v>
      </c>
      <c r="AB12" s="115">
        <f t="shared" si="5"/>
        <v>1</v>
      </c>
      <c r="AC12" s="116" t="s">
        <v>220</v>
      </c>
      <c r="AD12" s="116"/>
      <c r="AE12" s="116"/>
      <c r="AF12" s="116"/>
      <c r="AG12" s="116"/>
      <c r="AH12" s="116"/>
    </row>
    <row r="13" spans="1:34" s="20" customFormat="1" ht="165" x14ac:dyDescent="0.25">
      <c r="A13" s="57"/>
      <c r="B13" s="18" t="s">
        <v>296</v>
      </c>
      <c r="C13" s="21" t="s">
        <v>28</v>
      </c>
      <c r="D13" s="21" t="s">
        <v>649</v>
      </c>
      <c r="E13" s="19" t="s">
        <v>728</v>
      </c>
      <c r="F13" s="115" t="s">
        <v>729</v>
      </c>
      <c r="G13" s="115" t="s">
        <v>14</v>
      </c>
      <c r="H13" s="115" t="s">
        <v>566</v>
      </c>
      <c r="I13" s="120" t="s">
        <v>1332</v>
      </c>
      <c r="J13" s="115" t="s">
        <v>1332</v>
      </c>
      <c r="K13" s="115" t="s">
        <v>1124</v>
      </c>
      <c r="L13" s="115">
        <v>1</v>
      </c>
      <c r="M13" s="43">
        <v>3.16</v>
      </c>
      <c r="N13" s="43" t="s">
        <v>1548</v>
      </c>
      <c r="O13" s="44">
        <v>4</v>
      </c>
      <c r="P13" s="115"/>
      <c r="Q13" s="43">
        <v>0.83353025250266066</v>
      </c>
      <c r="R13" s="115">
        <f t="shared" si="0"/>
        <v>1</v>
      </c>
      <c r="S13" s="115">
        <f t="shared" si="1"/>
        <v>0</v>
      </c>
      <c r="T13" s="43">
        <f>VLOOKUP(K13,'Epi data'!A:C,3,TRUE)</f>
        <v>0.10706408911203456</v>
      </c>
      <c r="U13" s="115">
        <f t="shared" si="2"/>
        <v>1</v>
      </c>
      <c r="V13" s="44">
        <f>VLOOKUP(K13,'Epi data'!A:C,2,TRUE)</f>
        <v>55.007946053648517</v>
      </c>
      <c r="W13" s="115">
        <f t="shared" si="3"/>
        <v>1</v>
      </c>
      <c r="X13" s="115"/>
      <c r="Y13" s="115">
        <f t="shared" si="4"/>
        <v>3</v>
      </c>
      <c r="Z13" s="115"/>
      <c r="AA13" s="44">
        <f>VLOOKUP(K13,'Epi data'!A:I,9,TRUE)</f>
        <v>54.72</v>
      </c>
      <c r="AB13" s="115">
        <f t="shared" si="5"/>
        <v>1</v>
      </c>
      <c r="AC13" s="115" t="s">
        <v>220</v>
      </c>
      <c r="AD13" s="115"/>
      <c r="AE13" s="115"/>
      <c r="AF13" s="115"/>
      <c r="AG13" s="115"/>
      <c r="AH13" s="115"/>
    </row>
    <row r="14" spans="1:34" s="35" customFormat="1" ht="45" x14ac:dyDescent="0.25">
      <c r="A14" s="55"/>
      <c r="B14" s="13" t="s">
        <v>297</v>
      </c>
      <c r="C14" s="16" t="s">
        <v>29</v>
      </c>
      <c r="D14" s="16" t="str">
        <f>C14</f>
        <v>Appendectomy</v>
      </c>
      <c r="E14" s="7" t="s">
        <v>297</v>
      </c>
      <c r="F14" s="38" t="s">
        <v>224</v>
      </c>
      <c r="G14" s="116" t="s">
        <v>15</v>
      </c>
      <c r="H14" s="116" t="s">
        <v>15</v>
      </c>
      <c r="I14" s="121"/>
      <c r="J14" s="116" t="s">
        <v>1332</v>
      </c>
      <c r="K14" s="116" t="s">
        <v>1019</v>
      </c>
      <c r="L14" s="116">
        <v>2</v>
      </c>
      <c r="M14" s="49">
        <v>5</v>
      </c>
      <c r="N14" s="50" t="s">
        <v>1546</v>
      </c>
      <c r="O14" s="50">
        <v>4</v>
      </c>
      <c r="P14" s="116"/>
      <c r="Q14" s="45">
        <v>15.003544545047889</v>
      </c>
      <c r="R14" s="116">
        <f t="shared" si="0"/>
        <v>2</v>
      </c>
      <c r="S14" s="116">
        <f t="shared" si="1"/>
        <v>1</v>
      </c>
      <c r="T14" s="45">
        <f>VLOOKUP(K14,'Epi data'!A:C,3,TRUE)</f>
        <v>0.30538011227342438</v>
      </c>
      <c r="U14" s="116">
        <f t="shared" si="2"/>
        <v>1</v>
      </c>
      <c r="V14" s="49">
        <f>VLOOKUP(K14,'Epi data'!A:C,2,TRUE)</f>
        <v>51.859962398540489</v>
      </c>
      <c r="W14" s="116">
        <f t="shared" si="3"/>
        <v>1</v>
      </c>
      <c r="X14" s="116"/>
      <c r="Y14" s="116">
        <f t="shared" si="4"/>
        <v>5</v>
      </c>
      <c r="Z14" s="116"/>
      <c r="AA14" s="44">
        <f>VLOOKUP(K14,'Epi data'!A:I,9,TRUE)</f>
        <v>58.05</v>
      </c>
      <c r="AB14" s="115">
        <f t="shared" si="5"/>
        <v>1</v>
      </c>
      <c r="AC14" s="116" t="s">
        <v>218</v>
      </c>
      <c r="AD14" s="116"/>
      <c r="AE14" s="116"/>
      <c r="AF14" s="116"/>
      <c r="AG14" s="116"/>
      <c r="AH14" s="116"/>
    </row>
    <row r="15" spans="1:34" s="20" customFormat="1" ht="60" x14ac:dyDescent="0.25">
      <c r="A15" s="57"/>
      <c r="B15" s="18" t="s">
        <v>298</v>
      </c>
      <c r="C15" s="21" t="s">
        <v>30</v>
      </c>
      <c r="D15" s="21" t="s">
        <v>968</v>
      </c>
      <c r="E15" s="19" t="s">
        <v>520</v>
      </c>
      <c r="F15" s="26" t="s">
        <v>252</v>
      </c>
      <c r="G15" s="115" t="s">
        <v>15</v>
      </c>
      <c r="H15" s="115" t="s">
        <v>15</v>
      </c>
      <c r="I15" s="120"/>
      <c r="J15" s="115" t="s">
        <v>1332</v>
      </c>
      <c r="K15" s="115" t="s">
        <v>1241</v>
      </c>
      <c r="L15" s="115">
        <v>2</v>
      </c>
      <c r="M15" s="43">
        <v>47.24</v>
      </c>
      <c r="N15" s="43" t="s">
        <v>1549</v>
      </c>
      <c r="O15" s="44">
        <v>4</v>
      </c>
      <c r="P15" s="115"/>
      <c r="Q15" s="45">
        <v>15.003544545047889</v>
      </c>
      <c r="R15" s="115">
        <f t="shared" si="0"/>
        <v>2</v>
      </c>
      <c r="S15" s="115">
        <f t="shared" si="1"/>
        <v>1</v>
      </c>
      <c r="T15" s="43">
        <f>VLOOKUP(K15,'Epi data'!A:C,3,TRUE)</f>
        <v>0.31544477779267888</v>
      </c>
      <c r="U15" s="115">
        <f t="shared" si="2"/>
        <v>1</v>
      </c>
      <c r="V15" s="44">
        <f>VLOOKUP(K15,'Epi data'!A:C,2,TRUE)</f>
        <v>35.040780369096467</v>
      </c>
      <c r="W15" s="115">
        <f t="shared" si="3"/>
        <v>0</v>
      </c>
      <c r="X15" s="115"/>
      <c r="Y15" s="115">
        <f t="shared" si="4"/>
        <v>4</v>
      </c>
      <c r="Z15" s="115"/>
      <c r="AA15" s="44">
        <f>VLOOKUP(K15,'Epi data'!A:I,9,TRUE)</f>
        <v>35.96</v>
      </c>
      <c r="AB15" s="115">
        <f t="shared" si="5"/>
        <v>3</v>
      </c>
      <c r="AC15" s="115" t="s">
        <v>218</v>
      </c>
      <c r="AD15" s="115"/>
      <c r="AE15" s="115"/>
      <c r="AF15" s="153"/>
      <c r="AG15" s="153"/>
      <c r="AH15" s="153"/>
    </row>
    <row r="16" spans="1:34" s="35" customFormat="1" ht="60" x14ac:dyDescent="0.25">
      <c r="A16" s="55"/>
      <c r="B16" s="13" t="s">
        <v>299</v>
      </c>
      <c r="C16" s="16" t="s">
        <v>31</v>
      </c>
      <c r="D16" s="16" t="str">
        <f>C16</f>
        <v>Colostomy</v>
      </c>
      <c r="E16" s="7" t="s">
        <v>299</v>
      </c>
      <c r="F16" s="38" t="s">
        <v>224</v>
      </c>
      <c r="G16" s="116" t="s">
        <v>15</v>
      </c>
      <c r="H16" s="116" t="s">
        <v>15</v>
      </c>
      <c r="I16" s="121"/>
      <c r="J16" s="116" t="s">
        <v>1332</v>
      </c>
      <c r="K16" s="116" t="s">
        <v>1241</v>
      </c>
      <c r="L16" s="116">
        <v>2</v>
      </c>
      <c r="M16" s="45">
        <v>47.24</v>
      </c>
      <c r="N16" s="45" t="s">
        <v>1549</v>
      </c>
      <c r="O16" s="49">
        <v>4</v>
      </c>
      <c r="P16" s="116"/>
      <c r="Q16" s="45">
        <v>15.003544545047889</v>
      </c>
      <c r="R16" s="116">
        <f t="shared" si="0"/>
        <v>2</v>
      </c>
      <c r="S16" s="116">
        <f t="shared" si="1"/>
        <v>1</v>
      </c>
      <c r="T16" s="45">
        <f>VLOOKUP(K16,'Epi data'!A:C,3,TRUE)</f>
        <v>0.31544477779267888</v>
      </c>
      <c r="U16" s="116">
        <f t="shared" si="2"/>
        <v>1</v>
      </c>
      <c r="V16" s="49">
        <f>VLOOKUP(K16,'Epi data'!A:C,2,TRUE)</f>
        <v>35.040780369096467</v>
      </c>
      <c r="W16" s="116">
        <f t="shared" si="3"/>
        <v>0</v>
      </c>
      <c r="X16" s="116"/>
      <c r="Y16" s="116">
        <f t="shared" si="4"/>
        <v>4</v>
      </c>
      <c r="Z16" s="116"/>
      <c r="AA16" s="44">
        <f>VLOOKUP(K16,'Epi data'!A:I,9,TRUE)</f>
        <v>35.96</v>
      </c>
      <c r="AB16" s="115">
        <f t="shared" si="5"/>
        <v>3</v>
      </c>
      <c r="AC16" s="116" t="s">
        <v>218</v>
      </c>
      <c r="AD16" s="133"/>
      <c r="AE16" s="116"/>
      <c r="AF16" s="133"/>
      <c r="AG16" s="133"/>
      <c r="AH16" s="133"/>
    </row>
    <row r="17" spans="1:34" s="20" customFormat="1" ht="60" x14ac:dyDescent="0.25">
      <c r="A17" s="57"/>
      <c r="B17" s="18" t="s">
        <v>300</v>
      </c>
      <c r="C17" s="21" t="s">
        <v>32</v>
      </c>
      <c r="D17" s="21" t="s">
        <v>1445</v>
      </c>
      <c r="E17" s="22" t="s">
        <v>300</v>
      </c>
      <c r="F17" s="26" t="s">
        <v>224</v>
      </c>
      <c r="G17" s="115" t="s">
        <v>15</v>
      </c>
      <c r="H17" s="115" t="s">
        <v>15</v>
      </c>
      <c r="I17" s="120"/>
      <c r="J17" s="115" t="s">
        <v>1332</v>
      </c>
      <c r="K17" s="115" t="s">
        <v>1235</v>
      </c>
      <c r="L17" s="115">
        <v>2</v>
      </c>
      <c r="M17" s="43">
        <v>47.24</v>
      </c>
      <c r="N17" s="43" t="s">
        <v>1549</v>
      </c>
      <c r="O17" s="44">
        <v>4</v>
      </c>
      <c r="P17" s="115"/>
      <c r="Q17" s="45">
        <v>15.003544545047889</v>
      </c>
      <c r="R17" s="115">
        <f t="shared" si="0"/>
        <v>2</v>
      </c>
      <c r="S17" s="115">
        <f t="shared" si="1"/>
        <v>1</v>
      </c>
      <c r="T17" s="43">
        <f>VLOOKUP(K17,'Epi data'!A:C,3,TRUE)</f>
        <v>2.9095490272160391E-4</v>
      </c>
      <c r="U17" s="115">
        <f t="shared" si="2"/>
        <v>0</v>
      </c>
      <c r="V17" s="44">
        <f>VLOOKUP(K17,'Epi data'!A:C,2,TRUE)</f>
        <v>32.997991821697894</v>
      </c>
      <c r="W17" s="115">
        <f t="shared" si="3"/>
        <v>0</v>
      </c>
      <c r="X17" s="115"/>
      <c r="Y17" s="115">
        <f t="shared" si="4"/>
        <v>3</v>
      </c>
      <c r="Z17" s="115"/>
      <c r="AA17" s="44">
        <f>VLOOKUP(K17,'Epi data'!A:I,9,TRUE)</f>
        <v>59.55</v>
      </c>
      <c r="AB17" s="115">
        <f t="shared" si="5"/>
        <v>1</v>
      </c>
      <c r="AC17" s="115" t="s">
        <v>218</v>
      </c>
      <c r="AD17" s="115"/>
      <c r="AE17" s="115"/>
      <c r="AF17" s="115"/>
      <c r="AG17" s="115"/>
      <c r="AH17" s="115"/>
    </row>
    <row r="18" spans="1:34" s="35" customFormat="1" ht="60" x14ac:dyDescent="0.25">
      <c r="A18" s="55"/>
      <c r="B18" s="13" t="s">
        <v>301</v>
      </c>
      <c r="C18" s="16" t="s">
        <v>970</v>
      </c>
      <c r="D18" s="16" t="str">
        <f>C18</f>
        <v>Repair of perforations (e.g., perforated peptic ulcer, typhoid ileal perforation)</v>
      </c>
      <c r="E18" s="7" t="s">
        <v>301</v>
      </c>
      <c r="F18" s="38" t="s">
        <v>224</v>
      </c>
      <c r="G18" s="116" t="s">
        <v>15</v>
      </c>
      <c r="H18" s="116" t="s">
        <v>15</v>
      </c>
      <c r="I18" s="121"/>
      <c r="J18" s="116" t="s">
        <v>1332</v>
      </c>
      <c r="K18" s="116" t="s">
        <v>1245</v>
      </c>
      <c r="L18" s="116">
        <v>2</v>
      </c>
      <c r="M18" s="45">
        <v>47.24</v>
      </c>
      <c r="N18" s="45" t="s">
        <v>1549</v>
      </c>
      <c r="O18" s="49">
        <v>4</v>
      </c>
      <c r="P18" s="116"/>
      <c r="Q18" s="45">
        <v>15.003544545047889</v>
      </c>
      <c r="R18" s="116">
        <f t="shared" si="0"/>
        <v>2</v>
      </c>
      <c r="S18" s="116">
        <f t="shared" si="1"/>
        <v>1</v>
      </c>
      <c r="T18" s="45">
        <f>VLOOKUP(K18,'Epi data'!A:C,3,TRUE)</f>
        <v>3.3135622167338084E-2</v>
      </c>
      <c r="U18" s="116">
        <f t="shared" si="2"/>
        <v>0</v>
      </c>
      <c r="V18" s="49">
        <f>VLOOKUP(K18,'Epi data'!A:C,2,TRUE)</f>
        <v>30.227153576773279</v>
      </c>
      <c r="W18" s="116">
        <f t="shared" si="3"/>
        <v>0</v>
      </c>
      <c r="X18" s="116"/>
      <c r="Y18" s="116">
        <f t="shared" si="4"/>
        <v>3</v>
      </c>
      <c r="Z18" s="116"/>
      <c r="AA18" s="44">
        <f>VLOOKUP(K18,'Epi data'!A:I,9,TRUE)</f>
        <v>68.37</v>
      </c>
      <c r="AB18" s="115">
        <f t="shared" si="5"/>
        <v>1</v>
      </c>
      <c r="AC18" s="116" t="s">
        <v>218</v>
      </c>
      <c r="AD18" s="116"/>
      <c r="AE18" s="116"/>
      <c r="AF18" s="116"/>
      <c r="AG18" s="116"/>
      <c r="AH18" s="116"/>
    </row>
    <row r="19" spans="1:34" s="20" customFormat="1" ht="30" x14ac:dyDescent="0.25">
      <c r="A19" s="57"/>
      <c r="B19" s="18" t="s">
        <v>302</v>
      </c>
      <c r="C19" s="21" t="s">
        <v>34</v>
      </c>
      <c r="D19" s="21" t="s">
        <v>971</v>
      </c>
      <c r="E19" s="22" t="s">
        <v>302</v>
      </c>
      <c r="F19" s="26" t="s">
        <v>224</v>
      </c>
      <c r="G19" s="115" t="s">
        <v>15</v>
      </c>
      <c r="H19" s="115" t="s">
        <v>15</v>
      </c>
      <c r="I19" s="120"/>
      <c r="J19" s="115"/>
      <c r="K19" s="115" t="s">
        <v>1289</v>
      </c>
      <c r="L19" s="115">
        <v>3</v>
      </c>
      <c r="M19" s="43" t="s">
        <v>1333</v>
      </c>
      <c r="N19" s="43"/>
      <c r="O19" s="44">
        <v>0</v>
      </c>
      <c r="P19" s="115"/>
      <c r="Q19" s="43">
        <v>12.285714285714286</v>
      </c>
      <c r="R19" s="115">
        <f t="shared" si="0"/>
        <v>2</v>
      </c>
      <c r="S19" s="115">
        <f t="shared" si="1"/>
        <v>1</v>
      </c>
      <c r="T19" s="43">
        <f>VLOOKUP(K19,'Epi data'!A:C,3,TRUE)</f>
        <v>6.5392046133517498E-2</v>
      </c>
      <c r="U19" s="115">
        <f t="shared" si="2"/>
        <v>0</v>
      </c>
      <c r="V19" s="44">
        <f>VLOOKUP(K19,'Epi data'!A:C,2,TRUE)</f>
        <v>52.9737068361583</v>
      </c>
      <c r="W19" s="115">
        <f t="shared" si="3"/>
        <v>1</v>
      </c>
      <c r="X19" s="115"/>
      <c r="Y19" s="115">
        <f t="shared" si="4"/>
        <v>4</v>
      </c>
      <c r="Z19" s="115"/>
      <c r="AA19" s="44">
        <f>VLOOKUP(K19,'Epi data'!A:I,9,TRUE)</f>
        <v>57.37</v>
      </c>
      <c r="AB19" s="115">
        <f t="shared" si="5"/>
        <v>1</v>
      </c>
      <c r="AC19" s="115" t="s">
        <v>218</v>
      </c>
      <c r="AD19" s="115"/>
      <c r="AE19" s="115"/>
      <c r="AF19" s="115"/>
      <c r="AG19" s="115"/>
      <c r="AH19" s="115"/>
    </row>
    <row r="20" spans="1:34" s="35" customFormat="1" ht="45" x14ac:dyDescent="0.25">
      <c r="A20" s="55"/>
      <c r="B20" s="13" t="s">
        <v>303</v>
      </c>
      <c r="C20" s="16" t="s">
        <v>35</v>
      </c>
      <c r="D20" s="16" t="s">
        <v>972</v>
      </c>
      <c r="E20" s="7" t="s">
        <v>303</v>
      </c>
      <c r="F20" s="38" t="s">
        <v>224</v>
      </c>
      <c r="G20" s="116" t="s">
        <v>15</v>
      </c>
      <c r="H20" s="116" t="s">
        <v>15</v>
      </c>
      <c r="I20" s="121"/>
      <c r="J20" s="116"/>
      <c r="K20" s="116" t="s">
        <v>1134</v>
      </c>
      <c r="L20" s="116">
        <v>3</v>
      </c>
      <c r="M20" s="45" t="s">
        <v>1333</v>
      </c>
      <c r="N20" s="45"/>
      <c r="O20" s="49">
        <v>0</v>
      </c>
      <c r="P20" s="116"/>
      <c r="Q20" s="45">
        <f>Q19</f>
        <v>12.285714285714286</v>
      </c>
      <c r="R20" s="116">
        <f t="shared" si="0"/>
        <v>2</v>
      </c>
      <c r="S20" s="116">
        <f t="shared" si="1"/>
        <v>1</v>
      </c>
      <c r="T20" s="45">
        <f>VLOOKUP(K20,'Epi data'!A:C,3,TRUE)</f>
        <v>4.1644783330265299E-2</v>
      </c>
      <c r="U20" s="116">
        <f t="shared" si="2"/>
        <v>0</v>
      </c>
      <c r="V20" s="49">
        <f>VLOOKUP(K20,'Epi data'!A:C,2,TRUE)</f>
        <v>55.092810568908007</v>
      </c>
      <c r="W20" s="116">
        <f t="shared" si="3"/>
        <v>1</v>
      </c>
      <c r="X20" s="116"/>
      <c r="Y20" s="116">
        <f t="shared" si="4"/>
        <v>4</v>
      </c>
      <c r="Z20" s="116"/>
      <c r="AA20" s="44">
        <f>VLOOKUP(K20,'Epi data'!A:I,9,TRUE)</f>
        <v>58.18</v>
      </c>
      <c r="AB20" s="115">
        <f t="shared" si="5"/>
        <v>1</v>
      </c>
      <c r="AC20" s="116" t="s">
        <v>218</v>
      </c>
      <c r="AD20" s="116"/>
      <c r="AE20" s="116"/>
      <c r="AF20" s="154"/>
      <c r="AG20" s="154"/>
      <c r="AH20" s="154"/>
    </row>
    <row r="21" spans="1:34" s="20" customFormat="1" ht="45" x14ac:dyDescent="0.25">
      <c r="A21" s="57"/>
      <c r="B21" s="18" t="s">
        <v>304</v>
      </c>
      <c r="C21" s="21" t="s">
        <v>36</v>
      </c>
      <c r="D21" s="21" t="str">
        <f>C21</f>
        <v>Fracture reduction</v>
      </c>
      <c r="E21" s="22" t="s">
        <v>304</v>
      </c>
      <c r="F21" s="26" t="s">
        <v>224</v>
      </c>
      <c r="G21" s="115" t="s">
        <v>15</v>
      </c>
      <c r="H21" s="115" t="s">
        <v>15</v>
      </c>
      <c r="I21" s="120"/>
      <c r="J21" s="115" t="s">
        <v>1332</v>
      </c>
      <c r="K21" s="115" t="str">
        <f>K6</f>
        <v>Injuries</v>
      </c>
      <c r="L21" s="115">
        <v>3</v>
      </c>
      <c r="M21" s="44">
        <v>69</v>
      </c>
      <c r="N21" s="44" t="s">
        <v>1550</v>
      </c>
      <c r="O21" s="44">
        <v>4</v>
      </c>
      <c r="P21" s="115"/>
      <c r="Q21" s="45">
        <v>15.003544545047889</v>
      </c>
      <c r="R21" s="115">
        <f t="shared" si="0"/>
        <v>2</v>
      </c>
      <c r="S21" s="115">
        <f t="shared" si="1"/>
        <v>1</v>
      </c>
      <c r="T21" s="43">
        <f>VLOOKUP(K21,'Epi data'!A:C,3,TRUE)</f>
        <v>4.1644783330265299E-2</v>
      </c>
      <c r="U21" s="115">
        <f t="shared" si="2"/>
        <v>0</v>
      </c>
      <c r="V21" s="44">
        <f>VLOOKUP(K21,'Epi data'!A:C,2,TRUE)</f>
        <v>55.092810568908007</v>
      </c>
      <c r="W21" s="115">
        <f t="shared" si="3"/>
        <v>1</v>
      </c>
      <c r="X21" s="115"/>
      <c r="Y21" s="115">
        <f t="shared" si="4"/>
        <v>4</v>
      </c>
      <c r="Z21" s="115"/>
      <c r="AA21" s="44">
        <f>VLOOKUP(K21,'Epi data'!A:I,9,TRUE)</f>
        <v>58.18</v>
      </c>
      <c r="AB21" s="115">
        <f t="shared" si="5"/>
        <v>1</v>
      </c>
      <c r="AC21" s="115" t="s">
        <v>218</v>
      </c>
      <c r="AD21" s="134"/>
      <c r="AE21" s="115"/>
      <c r="AF21" s="134"/>
      <c r="AG21" s="134"/>
      <c r="AH21" s="134"/>
    </row>
    <row r="22" spans="1:34" s="35" customFormat="1" ht="45" x14ac:dyDescent="0.25">
      <c r="A22" s="55"/>
      <c r="B22" s="13" t="s">
        <v>305</v>
      </c>
      <c r="C22" s="16" t="s">
        <v>37</v>
      </c>
      <c r="D22" s="16" t="str">
        <f>C22</f>
        <v>Irrigation and debridement of open fractures</v>
      </c>
      <c r="E22" s="13" t="s">
        <v>305</v>
      </c>
      <c r="F22" s="38" t="s">
        <v>224</v>
      </c>
      <c r="G22" s="116" t="s">
        <v>15</v>
      </c>
      <c r="H22" s="116" t="s">
        <v>15</v>
      </c>
      <c r="I22" s="121"/>
      <c r="J22" s="116" t="s">
        <v>1332</v>
      </c>
      <c r="K22" s="116" t="str">
        <f>K21</f>
        <v>Injuries</v>
      </c>
      <c r="L22" s="116">
        <v>3</v>
      </c>
      <c r="M22" s="49">
        <v>226</v>
      </c>
      <c r="N22" s="49" t="s">
        <v>1550</v>
      </c>
      <c r="O22" s="49">
        <v>4</v>
      </c>
      <c r="P22" s="116"/>
      <c r="Q22" s="45">
        <v>15.003544545047889</v>
      </c>
      <c r="R22" s="116">
        <f t="shared" si="0"/>
        <v>2</v>
      </c>
      <c r="S22" s="116">
        <f t="shared" si="1"/>
        <v>1</v>
      </c>
      <c r="T22" s="45">
        <f>VLOOKUP(K22,'Epi data'!A:C,3,TRUE)</f>
        <v>4.1644783330265299E-2</v>
      </c>
      <c r="U22" s="116">
        <f t="shared" si="2"/>
        <v>0</v>
      </c>
      <c r="V22" s="49">
        <f>VLOOKUP(K22,'Epi data'!A:C,2,TRUE)</f>
        <v>55.092810568908007</v>
      </c>
      <c r="W22" s="116">
        <f t="shared" si="3"/>
        <v>1</v>
      </c>
      <c r="X22" s="116"/>
      <c r="Y22" s="116">
        <f t="shared" si="4"/>
        <v>4</v>
      </c>
      <c r="Z22" s="116"/>
      <c r="AA22" s="44">
        <f>VLOOKUP(K22,'Epi data'!A:I,9,TRUE)</f>
        <v>58.18</v>
      </c>
      <c r="AB22" s="115">
        <f t="shared" si="5"/>
        <v>1</v>
      </c>
      <c r="AC22" s="116" t="s">
        <v>218</v>
      </c>
      <c r="AD22" s="116"/>
      <c r="AE22" s="116"/>
      <c r="AF22" s="116"/>
      <c r="AG22" s="116"/>
      <c r="AH22" s="116"/>
    </row>
    <row r="23" spans="1:34" s="20" customFormat="1" ht="45" x14ac:dyDescent="0.25">
      <c r="A23" s="57"/>
      <c r="B23" s="18" t="s">
        <v>306</v>
      </c>
      <c r="C23" s="21" t="s">
        <v>38</v>
      </c>
      <c r="D23" s="21" t="s">
        <v>973</v>
      </c>
      <c r="E23" s="18" t="s">
        <v>306</v>
      </c>
      <c r="F23" s="26" t="s">
        <v>224</v>
      </c>
      <c r="G23" s="115" t="s">
        <v>15</v>
      </c>
      <c r="H23" s="115" t="s">
        <v>15</v>
      </c>
      <c r="I23" s="120"/>
      <c r="J23" s="115" t="s">
        <v>1332</v>
      </c>
      <c r="K23" s="115" t="str">
        <f>K22</f>
        <v>Injuries</v>
      </c>
      <c r="L23" s="115">
        <v>3</v>
      </c>
      <c r="M23" s="44">
        <v>226</v>
      </c>
      <c r="N23" s="44" t="s">
        <v>1550</v>
      </c>
      <c r="O23" s="44">
        <v>4</v>
      </c>
      <c r="P23" s="115"/>
      <c r="Q23" s="45">
        <v>15.003544545047889</v>
      </c>
      <c r="R23" s="115">
        <f t="shared" si="0"/>
        <v>2</v>
      </c>
      <c r="S23" s="115">
        <f t="shared" si="1"/>
        <v>1</v>
      </c>
      <c r="T23" s="43">
        <f>VLOOKUP(K23,'Epi data'!A:C,3,TRUE)</f>
        <v>4.1644783330265299E-2</v>
      </c>
      <c r="U23" s="115">
        <f t="shared" si="2"/>
        <v>0</v>
      </c>
      <c r="V23" s="44">
        <f>VLOOKUP(K23,'Epi data'!A:C,2,TRUE)</f>
        <v>55.092810568908007</v>
      </c>
      <c r="W23" s="115">
        <f t="shared" si="3"/>
        <v>1</v>
      </c>
      <c r="X23" s="115"/>
      <c r="Y23" s="115">
        <f t="shared" si="4"/>
        <v>4</v>
      </c>
      <c r="Z23" s="115"/>
      <c r="AA23" s="44">
        <f>VLOOKUP(K23,'Epi data'!A:I,9,TRUE)</f>
        <v>58.18</v>
      </c>
      <c r="AB23" s="115">
        <f t="shared" si="5"/>
        <v>1</v>
      </c>
      <c r="AC23" s="115" t="s">
        <v>218</v>
      </c>
      <c r="AD23" s="115"/>
      <c r="AE23" s="115"/>
      <c r="AF23" s="115"/>
      <c r="AG23" s="115"/>
      <c r="AH23" s="115"/>
    </row>
    <row r="24" spans="1:34" s="35" customFormat="1" ht="30" x14ac:dyDescent="0.25">
      <c r="A24" s="55"/>
      <c r="B24" s="13" t="s">
        <v>307</v>
      </c>
      <c r="C24" s="16" t="s">
        <v>39</v>
      </c>
      <c r="D24" s="16" t="str">
        <f>C24</f>
        <v>Resuscitation with advanced life support measures, including surgical airway</v>
      </c>
      <c r="E24" s="13" t="s">
        <v>307</v>
      </c>
      <c r="F24" s="38" t="s">
        <v>224</v>
      </c>
      <c r="G24" s="116" t="s">
        <v>15</v>
      </c>
      <c r="H24" s="116" t="s">
        <v>15</v>
      </c>
      <c r="I24" s="121"/>
      <c r="J24" s="116" t="s">
        <v>1332</v>
      </c>
      <c r="K24" s="116" t="str">
        <f>K7</f>
        <v>Injuries</v>
      </c>
      <c r="L24" s="116">
        <v>3</v>
      </c>
      <c r="M24" s="45" t="s">
        <v>1333</v>
      </c>
      <c r="N24" s="45"/>
      <c r="O24" s="49" t="s">
        <v>1316</v>
      </c>
      <c r="P24" s="116" t="s">
        <v>1656</v>
      </c>
      <c r="Q24" s="45">
        <v>15.003544545047889</v>
      </c>
      <c r="R24" s="116">
        <f t="shared" si="0"/>
        <v>2</v>
      </c>
      <c r="S24" s="116">
        <f t="shared" si="1"/>
        <v>1</v>
      </c>
      <c r="T24" s="45">
        <f>VLOOKUP(K24,'Epi data'!A:C,3,TRUE)</f>
        <v>4.1644783330265299E-2</v>
      </c>
      <c r="U24" s="116">
        <f t="shared" si="2"/>
        <v>0</v>
      </c>
      <c r="V24" s="49">
        <f>VLOOKUP(K24,'Epi data'!A:C,2,TRUE)</f>
        <v>55.092810568908007</v>
      </c>
      <c r="W24" s="116">
        <f t="shared" si="3"/>
        <v>1</v>
      </c>
      <c r="X24" s="116"/>
      <c r="Y24" s="116">
        <f t="shared" si="4"/>
        <v>4</v>
      </c>
      <c r="Z24" s="116"/>
      <c r="AA24" s="44">
        <f>VLOOKUP(K24,'Epi data'!A:I,9,TRUE)</f>
        <v>58.18</v>
      </c>
      <c r="AB24" s="115">
        <f t="shared" si="5"/>
        <v>1</v>
      </c>
      <c r="AC24" s="116" t="s">
        <v>218</v>
      </c>
      <c r="AD24" s="116"/>
      <c r="AE24" s="116"/>
      <c r="AF24" s="116"/>
      <c r="AG24" s="116"/>
      <c r="AH24" s="116"/>
    </row>
    <row r="25" spans="1:34" s="20" customFormat="1" ht="36" customHeight="1" x14ac:dyDescent="0.25">
      <c r="A25" s="57"/>
      <c r="B25" s="18" t="s">
        <v>308</v>
      </c>
      <c r="C25" s="21" t="s">
        <v>40</v>
      </c>
      <c r="D25" s="21" t="str">
        <f>C25</f>
        <v>Trauma laparotomy</v>
      </c>
      <c r="E25" s="18" t="s">
        <v>308</v>
      </c>
      <c r="F25" s="26" t="s">
        <v>224</v>
      </c>
      <c r="G25" s="115" t="s">
        <v>15</v>
      </c>
      <c r="H25" s="115" t="s">
        <v>15</v>
      </c>
      <c r="I25" s="120"/>
      <c r="J25" s="115" t="s">
        <v>1332</v>
      </c>
      <c r="K25" s="115" t="str">
        <f>K20</f>
        <v>Injuries</v>
      </c>
      <c r="L25" s="115">
        <v>3</v>
      </c>
      <c r="M25" s="44">
        <v>9</v>
      </c>
      <c r="N25" s="44" t="s">
        <v>1550</v>
      </c>
      <c r="O25" s="44">
        <v>4</v>
      </c>
      <c r="P25" s="115"/>
      <c r="Q25" s="45">
        <v>15.003544545047889</v>
      </c>
      <c r="R25" s="115">
        <f t="shared" si="0"/>
        <v>2</v>
      </c>
      <c r="S25" s="115">
        <f t="shared" si="1"/>
        <v>1</v>
      </c>
      <c r="T25" s="43">
        <f>VLOOKUP(K25,'Epi data'!A:C,3,TRUE)</f>
        <v>4.1644783330265299E-2</v>
      </c>
      <c r="U25" s="115">
        <f t="shared" si="2"/>
        <v>0</v>
      </c>
      <c r="V25" s="44">
        <f>VLOOKUP(K25,'Epi data'!A:C,2,TRUE)</f>
        <v>55.092810568908007</v>
      </c>
      <c r="W25" s="115">
        <f t="shared" si="3"/>
        <v>1</v>
      </c>
      <c r="X25" s="115"/>
      <c r="Y25" s="115">
        <f t="shared" si="4"/>
        <v>4</v>
      </c>
      <c r="Z25" s="115"/>
      <c r="AA25" s="44">
        <f>VLOOKUP(K25,'Epi data'!A:I,9,TRUE)</f>
        <v>58.18</v>
      </c>
      <c r="AB25" s="115">
        <f t="shared" si="5"/>
        <v>1</v>
      </c>
      <c r="AC25" s="115" t="s">
        <v>218</v>
      </c>
      <c r="AD25" s="115"/>
      <c r="AE25" s="115"/>
      <c r="AF25" s="153"/>
      <c r="AG25" s="153"/>
      <c r="AH25" s="153"/>
    </row>
    <row r="26" spans="1:34" s="35" customFormat="1" ht="45" x14ac:dyDescent="0.25">
      <c r="A26" s="55"/>
      <c r="B26" s="13" t="s">
        <v>309</v>
      </c>
      <c r="C26" s="16" t="s">
        <v>41</v>
      </c>
      <c r="D26" s="16" t="str">
        <f>C26</f>
        <v>Trauma-related amputations</v>
      </c>
      <c r="E26" s="13" t="s">
        <v>309</v>
      </c>
      <c r="F26" s="38" t="s">
        <v>224</v>
      </c>
      <c r="G26" s="116" t="s">
        <v>15</v>
      </c>
      <c r="H26" s="116" t="s">
        <v>15</v>
      </c>
      <c r="I26" s="121"/>
      <c r="J26" s="116" t="s">
        <v>1332</v>
      </c>
      <c r="K26" s="116" t="str">
        <f>K25</f>
        <v>Injuries</v>
      </c>
      <c r="L26" s="116">
        <v>3</v>
      </c>
      <c r="M26" s="49">
        <v>18</v>
      </c>
      <c r="N26" s="49" t="s">
        <v>1550</v>
      </c>
      <c r="O26" s="49">
        <v>4</v>
      </c>
      <c r="P26" s="116"/>
      <c r="Q26" s="45">
        <v>15.003544545047889</v>
      </c>
      <c r="R26" s="116">
        <f t="shared" si="0"/>
        <v>2</v>
      </c>
      <c r="S26" s="116">
        <f t="shared" si="1"/>
        <v>1</v>
      </c>
      <c r="T26" s="45">
        <f>VLOOKUP(K26,'Epi data'!A:C,3,TRUE)</f>
        <v>4.1644783330265299E-2</v>
      </c>
      <c r="U26" s="116">
        <f t="shared" si="2"/>
        <v>0</v>
      </c>
      <c r="V26" s="49">
        <f>VLOOKUP(K26,'Epi data'!A:C,2,TRUE)</f>
        <v>55.092810568908007</v>
      </c>
      <c r="W26" s="116">
        <f t="shared" si="3"/>
        <v>1</v>
      </c>
      <c r="X26" s="116"/>
      <c r="Y26" s="116">
        <f t="shared" si="4"/>
        <v>4</v>
      </c>
      <c r="Z26" s="116"/>
      <c r="AA26" s="44">
        <f>VLOOKUP(K26,'Epi data'!A:I,9,TRUE)</f>
        <v>58.18</v>
      </c>
      <c r="AB26" s="115">
        <f t="shared" si="5"/>
        <v>1</v>
      </c>
      <c r="AC26" s="116" t="s">
        <v>218</v>
      </c>
      <c r="AD26" s="133"/>
      <c r="AE26" s="116"/>
      <c r="AF26" s="133"/>
      <c r="AG26" s="133"/>
      <c r="AH26" s="133"/>
    </row>
    <row r="27" spans="1:34" s="20" customFormat="1" x14ac:dyDescent="0.25">
      <c r="A27" s="57"/>
      <c r="B27" s="18" t="s">
        <v>310</v>
      </c>
      <c r="C27" s="21" t="s">
        <v>42</v>
      </c>
      <c r="D27" s="21" t="s">
        <v>974</v>
      </c>
      <c r="E27" s="18" t="s">
        <v>310</v>
      </c>
      <c r="F27" s="26" t="s">
        <v>224</v>
      </c>
      <c r="G27" s="115" t="s">
        <v>15</v>
      </c>
      <c r="H27" s="115" t="s">
        <v>15</v>
      </c>
      <c r="I27" s="120"/>
      <c r="J27" s="115" t="s">
        <v>1332</v>
      </c>
      <c r="K27" s="115" t="str">
        <f>K26</f>
        <v>Injuries</v>
      </c>
      <c r="L27" s="115">
        <v>3</v>
      </c>
      <c r="M27" s="43" t="s">
        <v>1333</v>
      </c>
      <c r="N27" s="43"/>
      <c r="O27" s="44">
        <v>0</v>
      </c>
      <c r="P27" s="115"/>
      <c r="Q27" s="45">
        <v>15.003544545047889</v>
      </c>
      <c r="R27" s="115">
        <f t="shared" si="0"/>
        <v>2</v>
      </c>
      <c r="S27" s="115">
        <f t="shared" si="1"/>
        <v>1</v>
      </c>
      <c r="T27" s="43">
        <f>VLOOKUP(K27,'Epi data'!A:C,3,TRUE)</f>
        <v>4.1644783330265299E-2</v>
      </c>
      <c r="U27" s="115">
        <f t="shared" si="2"/>
        <v>0</v>
      </c>
      <c r="V27" s="44">
        <f>VLOOKUP(K27,'Epi data'!A:C,2,TRUE)</f>
        <v>55.092810568908007</v>
      </c>
      <c r="W27" s="115">
        <f t="shared" si="3"/>
        <v>1</v>
      </c>
      <c r="X27" s="115"/>
      <c r="Y27" s="115">
        <f t="shared" si="4"/>
        <v>4</v>
      </c>
      <c r="Z27" s="115"/>
      <c r="AA27" s="44">
        <f>VLOOKUP(K27,'Epi data'!A:I,9,TRUE)</f>
        <v>58.18</v>
      </c>
      <c r="AB27" s="115">
        <f t="shared" si="5"/>
        <v>1</v>
      </c>
      <c r="AC27" s="115" t="s">
        <v>218</v>
      </c>
      <c r="AD27" s="115"/>
      <c r="AE27" s="115"/>
      <c r="AF27" s="115"/>
      <c r="AG27" s="115"/>
      <c r="AH27" s="115"/>
    </row>
    <row r="28" spans="1:34" s="35" customFormat="1" ht="60" x14ac:dyDescent="0.25">
      <c r="A28" s="55"/>
      <c r="B28" s="13" t="s">
        <v>311</v>
      </c>
      <c r="C28" s="16" t="s">
        <v>43</v>
      </c>
      <c r="D28" s="16" t="s">
        <v>1664</v>
      </c>
      <c r="E28" s="13" t="s">
        <v>311</v>
      </c>
      <c r="F28" s="38" t="s">
        <v>224</v>
      </c>
      <c r="G28" s="116" t="s">
        <v>15</v>
      </c>
      <c r="H28" s="116" t="s">
        <v>15</v>
      </c>
      <c r="I28" s="121"/>
      <c r="J28" s="116" t="s">
        <v>1332</v>
      </c>
      <c r="K28" s="116" t="s">
        <v>1062</v>
      </c>
      <c r="L28" s="116">
        <v>1</v>
      </c>
      <c r="M28" s="45">
        <v>440.3</v>
      </c>
      <c r="N28" s="45" t="s">
        <v>1551</v>
      </c>
      <c r="O28" s="49">
        <v>3</v>
      </c>
      <c r="P28" s="116"/>
      <c r="Q28" s="45">
        <v>15.003544545047889</v>
      </c>
      <c r="R28" s="116">
        <f t="shared" si="0"/>
        <v>2</v>
      </c>
      <c r="S28" s="116">
        <f t="shared" si="1"/>
        <v>1</v>
      </c>
      <c r="T28" s="45">
        <f>VLOOKUP(K28,'Epi data'!A:C,3,TRUE)</f>
        <v>3.8944996394974125E-2</v>
      </c>
      <c r="U28" s="116">
        <f t="shared" si="2"/>
        <v>0</v>
      </c>
      <c r="V28" s="49">
        <f>VLOOKUP(K28,'Epi data'!A:C,2,TRUE)</f>
        <v>65.62601960885975</v>
      </c>
      <c r="W28" s="116">
        <f t="shared" si="3"/>
        <v>1</v>
      </c>
      <c r="X28" s="116"/>
      <c r="Y28" s="116">
        <f t="shared" si="4"/>
        <v>4</v>
      </c>
      <c r="Z28" s="116"/>
      <c r="AA28" s="44">
        <f>VLOOKUP(K28,'Epi data'!A:I,9,TRUE)</f>
        <v>47.07</v>
      </c>
      <c r="AB28" s="115">
        <f t="shared" si="5"/>
        <v>2</v>
      </c>
      <c r="AC28" s="116" t="s">
        <v>218</v>
      </c>
      <c r="AD28" s="116"/>
      <c r="AE28" s="116"/>
      <c r="AF28" s="116"/>
      <c r="AG28" s="116"/>
      <c r="AH28" s="116"/>
    </row>
    <row r="29" spans="1:34" s="20" customFormat="1" ht="60" x14ac:dyDescent="0.25">
      <c r="A29" s="57"/>
      <c r="B29" s="18" t="s">
        <v>312</v>
      </c>
      <c r="C29" s="21" t="s">
        <v>44</v>
      </c>
      <c r="D29" s="21" t="s">
        <v>1446</v>
      </c>
      <c r="E29" s="18" t="s">
        <v>312</v>
      </c>
      <c r="F29" s="26" t="s">
        <v>224</v>
      </c>
      <c r="G29" s="26" t="s">
        <v>15</v>
      </c>
      <c r="H29" s="115" t="s">
        <v>15</v>
      </c>
      <c r="I29" s="120"/>
      <c r="J29" s="115" t="s">
        <v>1332</v>
      </c>
      <c r="K29" s="115" t="str">
        <f>K28</f>
        <v>Communicable, maternal, neonatal, and nutritional diseases</v>
      </c>
      <c r="L29" s="115">
        <v>1</v>
      </c>
      <c r="M29" s="43">
        <v>440.3</v>
      </c>
      <c r="N29" s="43" t="s">
        <v>1551</v>
      </c>
      <c r="O29" s="44">
        <v>3</v>
      </c>
      <c r="P29" s="115"/>
      <c r="Q29" s="45">
        <v>15.003544545047889</v>
      </c>
      <c r="R29" s="115">
        <f t="shared" si="0"/>
        <v>2</v>
      </c>
      <c r="S29" s="115">
        <f t="shared" si="1"/>
        <v>1</v>
      </c>
      <c r="T29" s="43">
        <f>VLOOKUP(K29,'Epi data'!A:C,3,TRUE)</f>
        <v>3.8944996394974125E-2</v>
      </c>
      <c r="U29" s="115">
        <f t="shared" si="2"/>
        <v>0</v>
      </c>
      <c r="V29" s="44">
        <f>VLOOKUP(K29,'Epi data'!A:C,2,TRUE)</f>
        <v>65.62601960885975</v>
      </c>
      <c r="W29" s="115">
        <f t="shared" si="3"/>
        <v>1</v>
      </c>
      <c r="X29" s="115"/>
      <c r="Y29" s="115">
        <f t="shared" si="4"/>
        <v>4</v>
      </c>
      <c r="Z29" s="115"/>
      <c r="AA29" s="44">
        <f>VLOOKUP(K29,'Epi data'!A:I,9,TRUE)</f>
        <v>47.07</v>
      </c>
      <c r="AB29" s="115">
        <f t="shared" si="5"/>
        <v>2</v>
      </c>
      <c r="AC29" s="115" t="s">
        <v>218</v>
      </c>
      <c r="AD29" s="115"/>
      <c r="AE29" s="115"/>
      <c r="AF29" s="115"/>
      <c r="AG29" s="115"/>
      <c r="AH29" s="115"/>
    </row>
    <row r="30" spans="1:34" s="35" customFormat="1" ht="45" x14ac:dyDescent="0.25">
      <c r="A30" s="55"/>
      <c r="B30" s="13" t="s">
        <v>313</v>
      </c>
      <c r="C30" s="16" t="s">
        <v>45</v>
      </c>
      <c r="D30" s="16" t="s">
        <v>107</v>
      </c>
      <c r="E30" s="7" t="s">
        <v>535</v>
      </c>
      <c r="F30" s="38" t="s">
        <v>224</v>
      </c>
      <c r="G30" s="38" t="s">
        <v>15</v>
      </c>
      <c r="H30" s="116" t="s">
        <v>15</v>
      </c>
      <c r="I30" s="121"/>
      <c r="J30" s="116" t="s">
        <v>1332</v>
      </c>
      <c r="K30" s="116" t="str">
        <f>K9</f>
        <v>Maternal disorders</v>
      </c>
      <c r="L30" s="116">
        <v>1</v>
      </c>
      <c r="M30" s="93">
        <v>2040</v>
      </c>
      <c r="N30" s="45" t="s">
        <v>1552</v>
      </c>
      <c r="O30" s="49">
        <v>2</v>
      </c>
      <c r="P30" s="116"/>
      <c r="Q30" s="45">
        <v>15.003544545047889</v>
      </c>
      <c r="R30" s="116">
        <f t="shared" si="0"/>
        <v>2</v>
      </c>
      <c r="S30" s="116">
        <f t="shared" si="1"/>
        <v>1</v>
      </c>
      <c r="T30" s="45">
        <f>VLOOKUP(K30,'Epi data'!A:C,3,TRUE)</f>
        <v>0.10639986189587887</v>
      </c>
      <c r="U30" s="116">
        <f t="shared" si="2"/>
        <v>1</v>
      </c>
      <c r="V30" s="49">
        <f>VLOOKUP(K30,'Epi data'!A:C,2,TRUE)</f>
        <v>55.093991873985701</v>
      </c>
      <c r="W30" s="116">
        <f t="shared" si="3"/>
        <v>1</v>
      </c>
      <c r="X30" s="116"/>
      <c r="Y30" s="116">
        <f t="shared" si="4"/>
        <v>5</v>
      </c>
      <c r="Z30" s="116"/>
      <c r="AA30" s="44">
        <f>VLOOKUP(K30,'Epi data'!A:I,9,TRUE)</f>
        <v>54.72</v>
      </c>
      <c r="AB30" s="115">
        <f t="shared" si="5"/>
        <v>1</v>
      </c>
      <c r="AC30" s="116" t="s">
        <v>218</v>
      </c>
      <c r="AD30" s="116" t="s">
        <v>1331</v>
      </c>
      <c r="AE30" s="116"/>
      <c r="AF30" s="116"/>
      <c r="AG30" s="116"/>
      <c r="AH30" s="116"/>
    </row>
    <row r="31" spans="1:34" s="20" customFormat="1" ht="135" x14ac:dyDescent="0.25">
      <c r="A31" s="57"/>
      <c r="B31" s="18" t="s">
        <v>314</v>
      </c>
      <c r="C31" s="21" t="s">
        <v>46</v>
      </c>
      <c r="D31" s="21" t="s">
        <v>975</v>
      </c>
      <c r="E31" s="22" t="s">
        <v>531</v>
      </c>
      <c r="F31" s="26" t="s">
        <v>251</v>
      </c>
      <c r="G31" s="26" t="s">
        <v>15</v>
      </c>
      <c r="H31" s="115" t="s">
        <v>15</v>
      </c>
      <c r="I31" s="120"/>
      <c r="J31" s="115" t="s">
        <v>1332</v>
      </c>
      <c r="K31" s="115" t="s">
        <v>1164</v>
      </c>
      <c r="L31" s="115">
        <v>1</v>
      </c>
      <c r="M31" s="43">
        <v>322.2</v>
      </c>
      <c r="N31" s="43" t="s">
        <v>1553</v>
      </c>
      <c r="O31" s="44">
        <v>3</v>
      </c>
      <c r="P31" s="115"/>
      <c r="Q31" s="45">
        <v>15.003544545047889</v>
      </c>
      <c r="R31" s="115">
        <f t="shared" si="0"/>
        <v>2</v>
      </c>
      <c r="S31" s="115">
        <f t="shared" si="1"/>
        <v>1</v>
      </c>
      <c r="T31" s="43">
        <f>VLOOKUP(K31,'Epi data'!A:C,3,TRUE)</f>
        <v>0.10836734320137438</v>
      </c>
      <c r="U31" s="115">
        <f t="shared" si="2"/>
        <v>1</v>
      </c>
      <c r="V31" s="44">
        <f>VLOOKUP(K31,'Epi data'!A:C,2,TRUE)</f>
        <v>54.884332628830776</v>
      </c>
      <c r="W31" s="115">
        <f t="shared" si="3"/>
        <v>1</v>
      </c>
      <c r="X31" s="115"/>
      <c r="Y31" s="115">
        <f t="shared" si="4"/>
        <v>5</v>
      </c>
      <c r="Z31" s="115"/>
      <c r="AA31" s="44">
        <f>VLOOKUP(K31,'Epi data'!A:I,9,TRUE)</f>
        <v>57.85</v>
      </c>
      <c r="AB31" s="115">
        <f t="shared" si="5"/>
        <v>1</v>
      </c>
      <c r="AC31" s="115" t="s">
        <v>218</v>
      </c>
      <c r="AD31" s="115"/>
      <c r="AE31" s="115"/>
      <c r="AF31" s="115"/>
      <c r="AG31" s="115"/>
      <c r="AH31" s="115"/>
    </row>
    <row r="32" spans="1:34" s="35" customFormat="1" ht="135" x14ac:dyDescent="0.25">
      <c r="A32" s="55"/>
      <c r="B32" s="13" t="s">
        <v>315</v>
      </c>
      <c r="C32" s="16" t="s">
        <v>47</v>
      </c>
      <c r="D32" s="16" t="str">
        <f>C32</f>
        <v>Hysterectomy for uterine rupture or intractable postpartum hemorrhage</v>
      </c>
      <c r="E32" s="13" t="s">
        <v>315</v>
      </c>
      <c r="F32" s="38" t="s">
        <v>224</v>
      </c>
      <c r="G32" s="38" t="s">
        <v>15</v>
      </c>
      <c r="H32" s="116" t="s">
        <v>15</v>
      </c>
      <c r="I32" s="121"/>
      <c r="J32" s="116" t="s">
        <v>1332</v>
      </c>
      <c r="K32" s="116" t="s">
        <v>1166</v>
      </c>
      <c r="L32" s="116">
        <v>1</v>
      </c>
      <c r="M32" s="45">
        <v>322.2</v>
      </c>
      <c r="N32" s="45" t="s">
        <v>1553</v>
      </c>
      <c r="O32" s="49">
        <v>3</v>
      </c>
      <c r="P32" s="116"/>
      <c r="Q32" s="45">
        <v>15.003544545047889</v>
      </c>
      <c r="R32" s="116">
        <f t="shared" si="0"/>
        <v>2</v>
      </c>
      <c r="S32" s="116">
        <f t="shared" si="1"/>
        <v>1</v>
      </c>
      <c r="T32" s="45">
        <f>VLOOKUP(K32,'Epi data'!A:C,3,TRUE)</f>
        <v>4.1027735515338205E-2</v>
      </c>
      <c r="U32" s="116">
        <f t="shared" si="2"/>
        <v>0</v>
      </c>
      <c r="V32" s="49">
        <f>VLOOKUP(K32,'Epi data'!A:C,2,TRUE)</f>
        <v>54.300996741931399</v>
      </c>
      <c r="W32" s="116">
        <f t="shared" si="3"/>
        <v>1</v>
      </c>
      <c r="X32" s="116"/>
      <c r="Y32" s="116">
        <f t="shared" si="4"/>
        <v>4</v>
      </c>
      <c r="Z32" s="116"/>
      <c r="AA32" s="44">
        <f>VLOOKUP(K32,'Epi data'!A:I,9,TRUE)</f>
        <v>58.18</v>
      </c>
      <c r="AB32" s="115">
        <f t="shared" si="5"/>
        <v>1</v>
      </c>
      <c r="AC32" s="116" t="s">
        <v>218</v>
      </c>
      <c r="AD32" s="116"/>
      <c r="AE32" s="116"/>
      <c r="AF32" s="116"/>
      <c r="AG32" s="116"/>
      <c r="AH32" s="116"/>
    </row>
    <row r="33" spans="1:34" s="20" customFormat="1" ht="45" x14ac:dyDescent="0.25">
      <c r="A33" s="57"/>
      <c r="B33" s="18" t="s">
        <v>316</v>
      </c>
      <c r="C33" s="21" t="s">
        <v>48</v>
      </c>
      <c r="D33" s="21" t="s">
        <v>1670</v>
      </c>
      <c r="E33" s="22" t="s">
        <v>569</v>
      </c>
      <c r="F33" s="26" t="s">
        <v>224</v>
      </c>
      <c r="G33" s="26" t="s">
        <v>15</v>
      </c>
      <c r="H33" s="115" t="s">
        <v>15</v>
      </c>
      <c r="I33" s="120"/>
      <c r="J33" s="115" t="s">
        <v>1332</v>
      </c>
      <c r="K33" s="115" t="str">
        <f>K31</f>
        <v>Maternal abortion, miscarriage, and ectopic pregnancy</v>
      </c>
      <c r="L33" s="115">
        <v>1</v>
      </c>
      <c r="M33" s="44" t="s">
        <v>1316</v>
      </c>
      <c r="N33" s="44"/>
      <c r="O33" s="44" t="s">
        <v>1316</v>
      </c>
      <c r="P33" s="115" t="s">
        <v>1655</v>
      </c>
      <c r="Q33" s="45">
        <v>15.003544545047889</v>
      </c>
      <c r="R33" s="115">
        <f t="shared" si="0"/>
        <v>2</v>
      </c>
      <c r="S33" s="115">
        <f t="shared" si="1"/>
        <v>1</v>
      </c>
      <c r="T33" s="43">
        <f>VLOOKUP(K33,'Epi data'!A:C,3,TRUE)</f>
        <v>0.10836734320137438</v>
      </c>
      <c r="U33" s="115">
        <f t="shared" si="2"/>
        <v>1</v>
      </c>
      <c r="V33" s="44">
        <f>VLOOKUP(K33,'Epi data'!A:C,2,TRUE)</f>
        <v>54.884332628830776</v>
      </c>
      <c r="W33" s="115">
        <f t="shared" si="3"/>
        <v>1</v>
      </c>
      <c r="X33" s="115"/>
      <c r="Y33" s="115">
        <f t="shared" si="4"/>
        <v>5</v>
      </c>
      <c r="Z33" s="115"/>
      <c r="AA33" s="44">
        <f>VLOOKUP(K33,'Epi data'!A:I,9,TRUE)</f>
        <v>57.85</v>
      </c>
      <c r="AB33" s="115">
        <f t="shared" si="5"/>
        <v>1</v>
      </c>
      <c r="AC33" s="115" t="s">
        <v>218</v>
      </c>
      <c r="AD33" s="115"/>
      <c r="AE33" s="115"/>
      <c r="AF33" s="115"/>
      <c r="AG33" s="115"/>
      <c r="AH33" s="115"/>
    </row>
    <row r="34" spans="1:34" s="35" customFormat="1" ht="135" x14ac:dyDescent="0.25">
      <c r="A34" s="55"/>
      <c r="B34" s="13" t="s">
        <v>317</v>
      </c>
      <c r="C34" s="16" t="s">
        <v>49</v>
      </c>
      <c r="D34" s="16" t="s">
        <v>1447</v>
      </c>
      <c r="E34" s="13" t="s">
        <v>317</v>
      </c>
      <c r="F34" s="38" t="s">
        <v>224</v>
      </c>
      <c r="G34" s="38" t="s">
        <v>15</v>
      </c>
      <c r="H34" s="116" t="s">
        <v>15</v>
      </c>
      <c r="I34" s="121"/>
      <c r="J34" s="116" t="s">
        <v>1332</v>
      </c>
      <c r="K34" s="116" t="str">
        <f>K30</f>
        <v>Maternal disorders</v>
      </c>
      <c r="L34" s="116">
        <v>1</v>
      </c>
      <c r="M34" s="45">
        <v>322.2</v>
      </c>
      <c r="N34" s="45" t="s">
        <v>1553</v>
      </c>
      <c r="O34" s="49">
        <v>3</v>
      </c>
      <c r="P34" s="116"/>
      <c r="Q34" s="45">
        <v>15.003544545047889</v>
      </c>
      <c r="R34" s="116">
        <f t="shared" si="0"/>
        <v>2</v>
      </c>
      <c r="S34" s="116">
        <f t="shared" si="1"/>
        <v>1</v>
      </c>
      <c r="T34" s="45">
        <f>VLOOKUP(K34,'Epi data'!A:C,3,TRUE)</f>
        <v>0.10639986189587887</v>
      </c>
      <c r="U34" s="116">
        <f t="shared" si="2"/>
        <v>1</v>
      </c>
      <c r="V34" s="49">
        <f>VLOOKUP(K34,'Epi data'!A:C,2,TRUE)</f>
        <v>55.093991873985701</v>
      </c>
      <c r="W34" s="116">
        <f t="shared" si="3"/>
        <v>1</v>
      </c>
      <c r="X34" s="116"/>
      <c r="Y34" s="116">
        <f t="shared" si="4"/>
        <v>5</v>
      </c>
      <c r="Z34" s="116"/>
      <c r="AA34" s="44">
        <f>VLOOKUP(K34,'Epi data'!A:I,9,TRUE)</f>
        <v>54.72</v>
      </c>
      <c r="AB34" s="115">
        <f t="shared" si="5"/>
        <v>1</v>
      </c>
      <c r="AC34" s="116" t="s">
        <v>218</v>
      </c>
      <c r="AD34" s="116"/>
      <c r="AE34" s="116"/>
      <c r="AF34" s="116"/>
      <c r="AG34" s="116"/>
      <c r="AH34" s="116"/>
    </row>
    <row r="35" spans="1:34" s="20" customFormat="1" ht="60" x14ac:dyDescent="0.25">
      <c r="A35" s="57"/>
      <c r="B35" s="18" t="s">
        <v>318</v>
      </c>
      <c r="C35" s="21" t="s">
        <v>50</v>
      </c>
      <c r="D35" s="21" t="s">
        <v>977</v>
      </c>
      <c r="E35" s="18" t="s">
        <v>318</v>
      </c>
      <c r="F35" s="26" t="s">
        <v>224</v>
      </c>
      <c r="G35" s="26" t="s">
        <v>15</v>
      </c>
      <c r="H35" s="115" t="s">
        <v>15</v>
      </c>
      <c r="I35" s="120"/>
      <c r="J35" s="138"/>
      <c r="K35" s="115" t="s">
        <v>1108</v>
      </c>
      <c r="L35" s="115">
        <v>2</v>
      </c>
      <c r="M35" s="43">
        <v>47.24</v>
      </c>
      <c r="N35" s="43" t="s">
        <v>1549</v>
      </c>
      <c r="O35" s="44">
        <v>4</v>
      </c>
      <c r="P35" s="115"/>
      <c r="Q35" s="43">
        <f>Q20</f>
        <v>12.285714285714286</v>
      </c>
      <c r="R35" s="115">
        <f t="shared" si="0"/>
        <v>2</v>
      </c>
      <c r="S35" s="115">
        <f t="shared" si="1"/>
        <v>0</v>
      </c>
      <c r="T35" s="43">
        <f>VLOOKUP(K35,'Epi data'!A:C,3,TRUE)</f>
        <v>0.10674988968615175</v>
      </c>
      <c r="U35" s="115">
        <f t="shared" si="2"/>
        <v>1</v>
      </c>
      <c r="V35" s="44">
        <f>VLOOKUP(K35,'Epi data'!A:C,2,TRUE)</f>
        <v>29.864319385842421</v>
      </c>
      <c r="W35" s="115">
        <f t="shared" si="3"/>
        <v>0</v>
      </c>
      <c r="X35" s="115"/>
      <c r="Y35" s="115">
        <f t="shared" si="4"/>
        <v>3</v>
      </c>
      <c r="Z35" s="115"/>
      <c r="AA35" s="44">
        <f>VLOOKUP(K35,'Epi data'!A:I,9,TRUE)</f>
        <v>65.459999999999994</v>
      </c>
      <c r="AB35" s="115">
        <f t="shared" si="5"/>
        <v>1</v>
      </c>
      <c r="AC35" s="135" t="s">
        <v>220</v>
      </c>
      <c r="AD35" s="115"/>
      <c r="AE35" s="115"/>
      <c r="AF35" s="115"/>
      <c r="AG35" s="115"/>
      <c r="AH35" s="115"/>
    </row>
    <row r="36" spans="1:34" s="35" customFormat="1" ht="45" x14ac:dyDescent="0.25">
      <c r="A36" s="55"/>
      <c r="B36" s="13" t="s">
        <v>319</v>
      </c>
      <c r="C36" s="16" t="s">
        <v>51</v>
      </c>
      <c r="D36" s="16" t="s">
        <v>976</v>
      </c>
      <c r="E36" s="13" t="s">
        <v>319</v>
      </c>
      <c r="F36" s="38" t="s">
        <v>224</v>
      </c>
      <c r="G36" s="38" t="s">
        <v>15</v>
      </c>
      <c r="H36" s="116" t="s">
        <v>15</v>
      </c>
      <c r="I36" s="121"/>
      <c r="J36" s="116" t="s">
        <v>1332</v>
      </c>
      <c r="K36" s="116" t="s">
        <v>1133</v>
      </c>
      <c r="L36" s="116">
        <v>2</v>
      </c>
      <c r="M36" s="45">
        <v>33.33</v>
      </c>
      <c r="N36" s="45" t="s">
        <v>1554</v>
      </c>
      <c r="O36" s="49">
        <v>4</v>
      </c>
      <c r="P36" s="116"/>
      <c r="Q36" s="45">
        <v>15.003544545047889</v>
      </c>
      <c r="R36" s="116">
        <f t="shared" si="0"/>
        <v>2</v>
      </c>
      <c r="S36" s="116">
        <f t="shared" si="1"/>
        <v>0</v>
      </c>
      <c r="T36" s="45">
        <f>VLOOKUP(K36,'Epi data'!A:C,3,TRUE)</f>
        <v>1.065137541824426E-2</v>
      </c>
      <c r="U36" s="116">
        <f t="shared" si="2"/>
        <v>0</v>
      </c>
      <c r="V36" s="49">
        <f>VLOOKUP(K36,'Epi data'!A:C,2,TRUE)</f>
        <v>29.649921836250865</v>
      </c>
      <c r="W36" s="116">
        <f t="shared" si="3"/>
        <v>0</v>
      </c>
      <c r="X36" s="116"/>
      <c r="Y36" s="116">
        <f t="shared" si="4"/>
        <v>2</v>
      </c>
      <c r="Z36" s="116"/>
      <c r="AA36" s="44">
        <f>VLOOKUP(K36,'Epi data'!A:I,9,TRUE)</f>
        <v>68.58</v>
      </c>
      <c r="AB36" s="115">
        <f t="shared" si="5"/>
        <v>1</v>
      </c>
      <c r="AC36" s="136" t="s">
        <v>220</v>
      </c>
      <c r="AD36" s="116"/>
      <c r="AE36" s="116"/>
      <c r="AF36" s="116"/>
      <c r="AG36" s="116"/>
      <c r="AH36" s="116"/>
    </row>
    <row r="37" spans="1:34" s="20" customFormat="1" ht="30" x14ac:dyDescent="0.25">
      <c r="A37" s="57"/>
      <c r="B37" s="18" t="s">
        <v>320</v>
      </c>
      <c r="C37" s="21" t="s">
        <v>52</v>
      </c>
      <c r="D37" s="21" t="s">
        <v>1533</v>
      </c>
      <c r="E37" s="18" t="s">
        <v>621</v>
      </c>
      <c r="F37" s="26" t="s">
        <v>224</v>
      </c>
      <c r="G37" s="26" t="s">
        <v>15</v>
      </c>
      <c r="H37" s="115" t="s">
        <v>15</v>
      </c>
      <c r="I37" s="120"/>
      <c r="J37" s="115"/>
      <c r="K37" s="115" t="s">
        <v>1159</v>
      </c>
      <c r="L37" s="115">
        <v>1</v>
      </c>
      <c r="M37" s="43" t="s">
        <v>1333</v>
      </c>
      <c r="N37" s="43"/>
      <c r="O37" s="44">
        <v>0</v>
      </c>
      <c r="P37" s="115"/>
      <c r="Q37" s="45">
        <v>15.003544545047889</v>
      </c>
      <c r="R37" s="115">
        <f t="shared" si="0"/>
        <v>2</v>
      </c>
      <c r="S37" s="115">
        <f t="shared" si="1"/>
        <v>0</v>
      </c>
      <c r="T37" s="43">
        <f>VLOOKUP(K37,'Epi data'!A:C,3,TRUE)</f>
        <v>4.2264312924449966E-2</v>
      </c>
      <c r="U37" s="115">
        <f t="shared" si="2"/>
        <v>0</v>
      </c>
      <c r="V37" s="44">
        <f>VLOOKUP(K37,'Epi data'!A:C,2,TRUE)</f>
        <v>58.693237326385379</v>
      </c>
      <c r="W37" s="115">
        <f t="shared" si="3"/>
        <v>1</v>
      </c>
      <c r="X37" s="115"/>
      <c r="Y37" s="115">
        <f t="shared" si="4"/>
        <v>3</v>
      </c>
      <c r="Z37" s="115"/>
      <c r="AA37" s="44">
        <f>VLOOKUP(K37,'Epi data'!A:I,9,TRUE)</f>
        <v>63.65</v>
      </c>
      <c r="AB37" s="115">
        <f t="shared" si="5"/>
        <v>1</v>
      </c>
      <c r="AC37" s="115" t="s">
        <v>220</v>
      </c>
      <c r="AD37" s="115"/>
      <c r="AE37" s="115"/>
      <c r="AF37" s="115"/>
      <c r="AG37" s="115"/>
      <c r="AH37" s="115"/>
    </row>
    <row r="38" spans="1:34" s="35" customFormat="1" ht="45" x14ac:dyDescent="0.25">
      <c r="A38" s="55"/>
      <c r="B38" s="13" t="s">
        <v>321</v>
      </c>
      <c r="C38" s="16" t="s">
        <v>53</v>
      </c>
      <c r="D38" s="16" t="str">
        <f>C38</f>
        <v>Skin grafting</v>
      </c>
      <c r="E38" s="13" t="s">
        <v>321</v>
      </c>
      <c r="F38" s="38" t="s">
        <v>224</v>
      </c>
      <c r="G38" s="38" t="s">
        <v>15</v>
      </c>
      <c r="H38" s="138" t="s">
        <v>15</v>
      </c>
      <c r="I38" s="138"/>
      <c r="J38" s="116"/>
      <c r="K38" s="116" t="s">
        <v>1099</v>
      </c>
      <c r="L38" s="116">
        <v>3</v>
      </c>
      <c r="M38" s="49">
        <v>60</v>
      </c>
      <c r="N38" s="49" t="s">
        <v>1555</v>
      </c>
      <c r="O38" s="49">
        <v>4</v>
      </c>
      <c r="P38" s="116"/>
      <c r="Q38" s="45">
        <v>15.003544545047889</v>
      </c>
      <c r="R38" s="116">
        <f t="shared" si="0"/>
        <v>2</v>
      </c>
      <c r="S38" s="116">
        <f t="shared" si="1"/>
        <v>0</v>
      </c>
      <c r="T38" s="45">
        <f>VLOOKUP(K38,'Epi data'!A:C,3,TRUE)</f>
        <v>4.0469612611040456E-2</v>
      </c>
      <c r="U38" s="116">
        <f t="shared" si="2"/>
        <v>0</v>
      </c>
      <c r="V38" s="49">
        <f>VLOOKUP(K38,'Epi data'!A:C,2,TRUE)</f>
        <v>55.270200008212903</v>
      </c>
      <c r="W38" s="116">
        <f t="shared" si="3"/>
        <v>1</v>
      </c>
      <c r="X38" s="116"/>
      <c r="Y38" s="116">
        <f t="shared" si="4"/>
        <v>3</v>
      </c>
      <c r="Z38" s="116"/>
      <c r="AA38" s="44">
        <f>VLOOKUP(K38,'Epi data'!A:I,9,TRUE)</f>
        <v>63.19</v>
      </c>
      <c r="AB38" s="115">
        <f t="shared" si="5"/>
        <v>1</v>
      </c>
      <c r="AC38" s="116" t="s">
        <v>220</v>
      </c>
      <c r="AD38" s="116"/>
      <c r="AE38" s="116"/>
      <c r="AF38" s="116"/>
      <c r="AG38" s="116"/>
      <c r="AH38" s="116"/>
    </row>
    <row r="39" spans="1:34" s="20" customFormat="1" ht="60" x14ac:dyDescent="0.25">
      <c r="A39" s="57"/>
      <c r="B39" s="18" t="s">
        <v>322</v>
      </c>
      <c r="C39" s="21" t="s">
        <v>54</v>
      </c>
      <c r="D39" s="21" t="s">
        <v>54</v>
      </c>
      <c r="E39" s="19" t="s">
        <v>764</v>
      </c>
      <c r="F39" s="26" t="s">
        <v>251</v>
      </c>
      <c r="G39" s="26" t="s">
        <v>15</v>
      </c>
      <c r="H39" s="115" t="s">
        <v>15</v>
      </c>
      <c r="I39" s="120"/>
      <c r="J39" s="138" t="s">
        <v>1332</v>
      </c>
      <c r="K39" s="115" t="s">
        <v>1062</v>
      </c>
      <c r="L39" s="115">
        <v>1</v>
      </c>
      <c r="M39" s="44" t="s">
        <v>1316</v>
      </c>
      <c r="N39" s="54"/>
      <c r="O39" s="44" t="s">
        <v>1316</v>
      </c>
      <c r="P39" s="115" t="s">
        <v>1655</v>
      </c>
      <c r="Q39" s="45">
        <v>15.003544545047889</v>
      </c>
      <c r="R39" s="115">
        <f t="shared" si="0"/>
        <v>2</v>
      </c>
      <c r="S39" s="115">
        <f t="shared" si="1"/>
        <v>0</v>
      </c>
      <c r="T39" s="43">
        <f>VLOOKUP(K39,'Epi data'!A:C,3,TRUE)</f>
        <v>3.8944996394974125E-2</v>
      </c>
      <c r="U39" s="115">
        <f t="shared" si="2"/>
        <v>0</v>
      </c>
      <c r="V39" s="44">
        <f>VLOOKUP(K39,'Epi data'!A:C,2,TRUE)</f>
        <v>65.62601960885975</v>
      </c>
      <c r="W39" s="115">
        <f t="shared" si="3"/>
        <v>1</v>
      </c>
      <c r="X39" s="115"/>
      <c r="Y39" s="115">
        <f t="shared" si="4"/>
        <v>3</v>
      </c>
      <c r="Z39" s="115"/>
      <c r="AA39" s="44">
        <f>VLOOKUP(K39,'Epi data'!A:I,9,TRUE)</f>
        <v>47.07</v>
      </c>
      <c r="AB39" s="115">
        <f t="shared" si="5"/>
        <v>2</v>
      </c>
      <c r="AC39" s="115" t="s">
        <v>220</v>
      </c>
      <c r="AD39" s="115" t="s">
        <v>1331</v>
      </c>
      <c r="AE39" s="115"/>
      <c r="AF39" s="115"/>
      <c r="AG39" s="115"/>
      <c r="AH39" s="115"/>
    </row>
    <row r="40" spans="1:34" s="35" customFormat="1" ht="60" x14ac:dyDescent="0.25">
      <c r="A40" s="55"/>
      <c r="B40" s="13" t="s">
        <v>323</v>
      </c>
      <c r="C40" s="16" t="s">
        <v>55</v>
      </c>
      <c r="D40" s="16" t="s">
        <v>55</v>
      </c>
      <c r="E40" s="36" t="s">
        <v>765</v>
      </c>
      <c r="F40" s="38" t="s">
        <v>251</v>
      </c>
      <c r="G40" s="38" t="s">
        <v>15</v>
      </c>
      <c r="H40" s="116" t="s">
        <v>15</v>
      </c>
      <c r="I40" s="121"/>
      <c r="J40" s="138" t="s">
        <v>1332</v>
      </c>
      <c r="K40" s="116" t="s">
        <v>1062</v>
      </c>
      <c r="L40" s="116">
        <v>1</v>
      </c>
      <c r="M40" s="49" t="s">
        <v>1316</v>
      </c>
      <c r="N40" s="50"/>
      <c r="O40" s="49" t="s">
        <v>1316</v>
      </c>
      <c r="P40" s="116" t="s">
        <v>1655</v>
      </c>
      <c r="Q40" s="45">
        <v>15.003544545047889</v>
      </c>
      <c r="R40" s="116">
        <f t="shared" si="0"/>
        <v>2</v>
      </c>
      <c r="S40" s="116">
        <f t="shared" si="1"/>
        <v>0</v>
      </c>
      <c r="T40" s="45">
        <f>VLOOKUP(K40,'Epi data'!A:C,3,TRUE)</f>
        <v>3.8944996394974125E-2</v>
      </c>
      <c r="U40" s="116">
        <f t="shared" si="2"/>
        <v>0</v>
      </c>
      <c r="V40" s="49">
        <f>VLOOKUP(K40,'Epi data'!A:C,2,TRUE)</f>
        <v>65.62601960885975</v>
      </c>
      <c r="W40" s="116">
        <f t="shared" si="3"/>
        <v>1</v>
      </c>
      <c r="X40" s="116"/>
      <c r="Y40" s="116">
        <f t="shared" si="4"/>
        <v>3</v>
      </c>
      <c r="Z40" s="116"/>
      <c r="AA40" s="44">
        <f>VLOOKUP(K40,'Epi data'!A:I,9,TRUE)</f>
        <v>47.07</v>
      </c>
      <c r="AB40" s="115">
        <f t="shared" si="5"/>
        <v>2</v>
      </c>
      <c r="AC40" s="116" t="s">
        <v>220</v>
      </c>
      <c r="AD40" s="116" t="s">
        <v>1331</v>
      </c>
      <c r="AE40" s="116"/>
      <c r="AF40" s="116"/>
      <c r="AG40" s="116"/>
      <c r="AH40" s="116"/>
    </row>
    <row r="41" spans="1:34" s="20" customFormat="1" ht="90" x14ac:dyDescent="0.25">
      <c r="A41" s="57"/>
      <c r="B41" s="18" t="s">
        <v>324</v>
      </c>
      <c r="C41" s="21" t="s">
        <v>1449</v>
      </c>
      <c r="D41" s="21" t="s">
        <v>1448</v>
      </c>
      <c r="E41" s="19" t="s">
        <v>1336</v>
      </c>
      <c r="F41" s="115" t="s">
        <v>733</v>
      </c>
      <c r="G41" s="26" t="s">
        <v>15</v>
      </c>
      <c r="H41" s="115" t="str">
        <f>H61</f>
        <v>Health Center*</v>
      </c>
      <c r="I41" s="120"/>
      <c r="J41" s="115"/>
      <c r="K41" s="115" t="s">
        <v>1040</v>
      </c>
      <c r="L41" s="115">
        <v>2</v>
      </c>
      <c r="M41" s="44">
        <v>681</v>
      </c>
      <c r="N41" s="44" t="s">
        <v>1556</v>
      </c>
      <c r="O41" s="44">
        <v>3</v>
      </c>
      <c r="P41" s="115"/>
      <c r="Q41" s="45">
        <v>15.003544545047889</v>
      </c>
      <c r="R41" s="115">
        <f t="shared" si="0"/>
        <v>2</v>
      </c>
      <c r="S41" s="115">
        <f t="shared" si="1"/>
        <v>0</v>
      </c>
      <c r="T41" s="43">
        <f>VLOOKUP(K41,'Epi data'!A:C,3,TRUE)</f>
        <v>7.914319936184834E-2</v>
      </c>
      <c r="U41" s="115">
        <f t="shared" si="2"/>
        <v>0</v>
      </c>
      <c r="V41" s="44">
        <f>VLOOKUP(K41,'Epi data'!A:C,2,TRUE)</f>
        <v>30.037391256891809</v>
      </c>
      <c r="W41" s="115">
        <f t="shared" si="3"/>
        <v>0</v>
      </c>
      <c r="X41" s="115"/>
      <c r="Y41" s="115">
        <f t="shared" si="4"/>
        <v>2</v>
      </c>
      <c r="Z41" s="115"/>
      <c r="AA41" s="44">
        <f>VLOOKUP(K41,'Epi data'!A:I,9,TRUE)</f>
        <v>61.54</v>
      </c>
      <c r="AB41" s="115">
        <f t="shared" si="5"/>
        <v>1</v>
      </c>
      <c r="AC41" s="115" t="s">
        <v>220</v>
      </c>
      <c r="AD41" s="115"/>
      <c r="AE41" s="115"/>
      <c r="AF41" s="115"/>
      <c r="AG41" s="115"/>
      <c r="AH41" s="115"/>
    </row>
    <row r="42" spans="1:34" s="35" customFormat="1" ht="45" x14ac:dyDescent="0.25">
      <c r="A42" s="55"/>
      <c r="B42" s="13" t="s">
        <v>325</v>
      </c>
      <c r="C42" s="16" t="s">
        <v>57</v>
      </c>
      <c r="D42" s="16" t="str">
        <f>C42</f>
        <v>Repair of anorectal malformations and Hirschsprung's Disease</v>
      </c>
      <c r="E42" s="13" t="s">
        <v>325</v>
      </c>
      <c r="F42" s="38" t="s">
        <v>224</v>
      </c>
      <c r="G42" s="116" t="s">
        <v>16</v>
      </c>
      <c r="H42" s="116" t="s">
        <v>286</v>
      </c>
      <c r="I42" s="121"/>
      <c r="J42" s="116"/>
      <c r="K42" s="116" t="s">
        <v>1064</v>
      </c>
      <c r="L42" s="116">
        <v>2</v>
      </c>
      <c r="M42" s="45" t="s">
        <v>1333</v>
      </c>
      <c r="N42" s="45"/>
      <c r="O42" s="49">
        <v>0</v>
      </c>
      <c r="P42" s="116"/>
      <c r="Q42" s="45">
        <v>3.4813939081262508</v>
      </c>
      <c r="R42" s="116">
        <f t="shared" si="0"/>
        <v>2</v>
      </c>
      <c r="S42" s="116">
        <f t="shared" si="1"/>
        <v>0</v>
      </c>
      <c r="T42" s="45">
        <f>VLOOKUP(K42,'Epi data'!A:C,3,TRUE)</f>
        <v>8.1157436281728501E-2</v>
      </c>
      <c r="U42" s="116">
        <f t="shared" si="2"/>
        <v>0</v>
      </c>
      <c r="V42" s="49">
        <f>VLOOKUP(K42,'Epi data'!A:C,2,TRUE)</f>
        <v>83.121821999855612</v>
      </c>
      <c r="W42" s="116">
        <f t="shared" si="3"/>
        <v>1</v>
      </c>
      <c r="X42" s="116"/>
      <c r="Y42" s="116">
        <f t="shared" si="4"/>
        <v>3</v>
      </c>
      <c r="Z42" s="116"/>
      <c r="AA42" s="44">
        <f>VLOOKUP(K42,'Epi data'!A:I,9,TRUE)</f>
        <v>22.47</v>
      </c>
      <c r="AB42" s="115">
        <f t="shared" si="5"/>
        <v>3</v>
      </c>
      <c r="AC42" s="116" t="s">
        <v>220</v>
      </c>
      <c r="AD42" s="116"/>
      <c r="AE42" s="116"/>
      <c r="AF42" s="116"/>
      <c r="AG42" s="116"/>
      <c r="AH42" s="116"/>
    </row>
    <row r="43" spans="1:34" s="20" customFormat="1" ht="120" x14ac:dyDescent="0.25">
      <c r="A43" s="57"/>
      <c r="B43" s="18" t="s">
        <v>326</v>
      </c>
      <c r="C43" s="21" t="s">
        <v>58</v>
      </c>
      <c r="D43" s="21" t="s">
        <v>1450</v>
      </c>
      <c r="E43" s="20" t="s">
        <v>880</v>
      </c>
      <c r="F43" s="26" t="s">
        <v>224</v>
      </c>
      <c r="G43" s="26" t="s">
        <v>16</v>
      </c>
      <c r="H43" s="115" t="s">
        <v>286</v>
      </c>
      <c r="I43" s="120"/>
      <c r="J43" s="115" t="s">
        <v>1332</v>
      </c>
      <c r="K43" s="115" t="s">
        <v>1057</v>
      </c>
      <c r="L43" s="115">
        <v>2</v>
      </c>
      <c r="M43" s="43">
        <v>31.18</v>
      </c>
      <c r="N43" s="43" t="s">
        <v>1557</v>
      </c>
      <c r="O43" s="44">
        <v>4</v>
      </c>
      <c r="P43" s="115"/>
      <c r="Q43" s="45">
        <v>3.4813939081262508</v>
      </c>
      <c r="R43" s="115">
        <f t="shared" si="0"/>
        <v>2</v>
      </c>
      <c r="S43" s="115">
        <f t="shared" si="1"/>
        <v>0</v>
      </c>
      <c r="T43" s="43">
        <f>VLOOKUP(K43,'Epi data'!A:C,3,TRUE)</f>
        <v>1.7067934087155571E-2</v>
      </c>
      <c r="U43" s="115">
        <f t="shared" si="2"/>
        <v>0</v>
      </c>
      <c r="V43" s="44">
        <f>VLOOKUP(K43,'Epi data'!A:C,2,TRUE)</f>
        <v>86.212094013925935</v>
      </c>
      <c r="W43" s="115">
        <f t="shared" si="3"/>
        <v>1</v>
      </c>
      <c r="X43" s="115"/>
      <c r="Y43" s="115">
        <f t="shared" si="4"/>
        <v>3</v>
      </c>
      <c r="Z43" s="115"/>
      <c r="AA43" s="44">
        <f>VLOOKUP(K43,'Epi data'!A:I,9,TRUE)</f>
        <v>52.33</v>
      </c>
      <c r="AB43" s="115">
        <f t="shared" si="5"/>
        <v>1</v>
      </c>
      <c r="AC43" s="115" t="s">
        <v>220</v>
      </c>
      <c r="AD43" s="115"/>
      <c r="AE43" s="115"/>
      <c r="AF43" s="115"/>
      <c r="AG43" s="115"/>
      <c r="AH43" s="115"/>
    </row>
    <row r="44" spans="1:34" s="35" customFormat="1" ht="45" x14ac:dyDescent="0.25">
      <c r="A44" s="55"/>
      <c r="B44" s="13" t="s">
        <v>327</v>
      </c>
      <c r="C44" s="16" t="s">
        <v>59</v>
      </c>
      <c r="D44" s="16" t="s">
        <v>59</v>
      </c>
      <c r="E44" s="35" t="s">
        <v>881</v>
      </c>
      <c r="F44" s="38" t="s">
        <v>224</v>
      </c>
      <c r="G44" s="38" t="s">
        <v>16</v>
      </c>
      <c r="H44" s="116" t="s">
        <v>286</v>
      </c>
      <c r="I44" s="121"/>
      <c r="J44" s="116"/>
      <c r="K44" s="116" t="str">
        <f>K42</f>
        <v>Congenital birth defects</v>
      </c>
      <c r="L44" s="116">
        <v>2</v>
      </c>
      <c r="M44" s="45" t="s">
        <v>1333</v>
      </c>
      <c r="N44" s="45"/>
      <c r="O44" s="49">
        <v>0</v>
      </c>
      <c r="P44" s="116"/>
      <c r="Q44" s="45">
        <v>3.4813939081262508</v>
      </c>
      <c r="R44" s="116">
        <f t="shared" si="0"/>
        <v>2</v>
      </c>
      <c r="S44" s="116">
        <f t="shared" si="1"/>
        <v>0</v>
      </c>
      <c r="T44" s="45">
        <f>VLOOKUP(K44,'Epi data'!A:C,3,TRUE)</f>
        <v>8.1157436281728501E-2</v>
      </c>
      <c r="U44" s="116">
        <f t="shared" si="2"/>
        <v>0</v>
      </c>
      <c r="V44" s="49">
        <f>VLOOKUP(K44,'Epi data'!A:C,2,TRUE)</f>
        <v>83.121821999855612</v>
      </c>
      <c r="W44" s="116">
        <f t="shared" si="3"/>
        <v>1</v>
      </c>
      <c r="X44" s="116"/>
      <c r="Y44" s="116">
        <f t="shared" si="4"/>
        <v>3</v>
      </c>
      <c r="Z44" s="116"/>
      <c r="AA44" s="44">
        <f>VLOOKUP(K44,'Epi data'!A:I,9,TRUE)</f>
        <v>22.47</v>
      </c>
      <c r="AB44" s="115">
        <f t="shared" si="5"/>
        <v>3</v>
      </c>
      <c r="AC44" s="116" t="s">
        <v>220</v>
      </c>
      <c r="AD44" s="116"/>
      <c r="AE44" s="116"/>
      <c r="AF44" s="116"/>
      <c r="AG44" s="116"/>
      <c r="AH44" s="116"/>
    </row>
    <row r="45" spans="1:34" s="20" customFormat="1" ht="45" x14ac:dyDescent="0.25">
      <c r="A45" s="57"/>
      <c r="B45" s="18" t="s">
        <v>328</v>
      </c>
      <c r="C45" s="21" t="s">
        <v>60</v>
      </c>
      <c r="D45" s="21" t="str">
        <f>C45</f>
        <v>Shunt for hydrocephalus</v>
      </c>
      <c r="E45" s="18" t="s">
        <v>328</v>
      </c>
      <c r="F45" s="26" t="s">
        <v>224</v>
      </c>
      <c r="G45" s="26" t="s">
        <v>16</v>
      </c>
      <c r="H45" s="115" t="s">
        <v>286</v>
      </c>
      <c r="I45" s="120"/>
      <c r="J45" s="115"/>
      <c r="K45" s="115" t="str">
        <f>K44</f>
        <v>Congenital birth defects</v>
      </c>
      <c r="L45" s="115">
        <v>2</v>
      </c>
      <c r="M45" s="43">
        <v>124.38</v>
      </c>
      <c r="N45" s="43" t="s">
        <v>1558</v>
      </c>
      <c r="O45" s="44">
        <v>4</v>
      </c>
      <c r="P45" s="115"/>
      <c r="Q45" s="45">
        <v>3.4813939081262508</v>
      </c>
      <c r="R45" s="115">
        <f t="shared" si="0"/>
        <v>2</v>
      </c>
      <c r="S45" s="115">
        <f t="shared" si="1"/>
        <v>0</v>
      </c>
      <c r="T45" s="43">
        <f>VLOOKUP(K45,'Epi data'!A:C,3,TRUE)</f>
        <v>8.1157436281728501E-2</v>
      </c>
      <c r="U45" s="115">
        <f t="shared" si="2"/>
        <v>0</v>
      </c>
      <c r="V45" s="44">
        <f>VLOOKUP(K45,'Epi data'!A:C,2,TRUE)</f>
        <v>83.121821999855612</v>
      </c>
      <c r="W45" s="115">
        <f t="shared" si="3"/>
        <v>1</v>
      </c>
      <c r="X45" s="115"/>
      <c r="Y45" s="115">
        <f t="shared" si="4"/>
        <v>3</v>
      </c>
      <c r="Z45" s="115"/>
      <c r="AA45" s="44">
        <f>VLOOKUP(K45,'Epi data'!A:I,9,TRUE)</f>
        <v>22.47</v>
      </c>
      <c r="AB45" s="115">
        <f t="shared" si="5"/>
        <v>3</v>
      </c>
      <c r="AC45" s="115" t="s">
        <v>220</v>
      </c>
      <c r="AD45" s="115"/>
      <c r="AE45" s="115"/>
      <c r="AF45" s="115"/>
      <c r="AG45" s="115"/>
      <c r="AH45" s="115"/>
    </row>
    <row r="46" spans="1:34" s="35" customFormat="1" ht="45" x14ac:dyDescent="0.25">
      <c r="A46" s="55"/>
      <c r="B46" s="13" t="s">
        <v>329</v>
      </c>
      <c r="C46" s="16" t="s">
        <v>61</v>
      </c>
      <c r="D46" s="16" t="s">
        <v>1451</v>
      </c>
      <c r="E46" s="13" t="s">
        <v>329</v>
      </c>
      <c r="F46" s="38" t="s">
        <v>224</v>
      </c>
      <c r="G46" s="38" t="s">
        <v>16</v>
      </c>
      <c r="H46" s="116" t="s">
        <v>286</v>
      </c>
      <c r="I46" s="121"/>
      <c r="J46" s="116" t="s">
        <v>1332</v>
      </c>
      <c r="K46" s="116" t="s">
        <v>1165</v>
      </c>
      <c r="L46" s="116">
        <v>1</v>
      </c>
      <c r="M46" s="45" t="s">
        <v>1333</v>
      </c>
      <c r="N46" s="45"/>
      <c r="O46" s="49">
        <v>0</v>
      </c>
      <c r="P46" s="116"/>
      <c r="Q46" s="45">
        <v>3.4813939081262508</v>
      </c>
      <c r="R46" s="116">
        <f t="shared" si="0"/>
        <v>2</v>
      </c>
      <c r="S46" s="116">
        <f t="shared" si="1"/>
        <v>0</v>
      </c>
      <c r="T46" s="45">
        <f>VLOOKUP(K46,'Epi data'!A:C,3,TRUE)</f>
        <v>0.10639986189587887</v>
      </c>
      <c r="U46" s="116">
        <f t="shared" si="2"/>
        <v>1</v>
      </c>
      <c r="V46" s="49">
        <f>VLOOKUP(K46,'Epi data'!A:C,2,TRUE)</f>
        <v>55.093991873985701</v>
      </c>
      <c r="W46" s="116">
        <f t="shared" si="3"/>
        <v>1</v>
      </c>
      <c r="X46" s="116"/>
      <c r="Y46" s="116">
        <f t="shared" si="4"/>
        <v>4</v>
      </c>
      <c r="Z46" s="116"/>
      <c r="AA46" s="44">
        <f>VLOOKUP(K46,'Epi data'!A:I,9,TRUE)</f>
        <v>54.72</v>
      </c>
      <c r="AB46" s="115">
        <f t="shared" si="5"/>
        <v>1</v>
      </c>
      <c r="AC46" s="116" t="s">
        <v>220</v>
      </c>
      <c r="AD46" s="116"/>
      <c r="AE46" s="116"/>
      <c r="AF46" s="116"/>
      <c r="AG46" s="116"/>
      <c r="AH46" s="116"/>
    </row>
    <row r="47" spans="1:34" s="20" customFormat="1" ht="45" x14ac:dyDescent="0.25">
      <c r="A47" s="57"/>
      <c r="B47" s="18" t="s">
        <v>330</v>
      </c>
      <c r="C47" s="21" t="s">
        <v>62</v>
      </c>
      <c r="D47" s="21" t="str">
        <f>C47</f>
        <v>Cataract extraction and insertion of intraocular lens</v>
      </c>
      <c r="E47" s="18" t="s">
        <v>330</v>
      </c>
      <c r="F47" s="26" t="s">
        <v>224</v>
      </c>
      <c r="G47" s="26" t="s">
        <v>16</v>
      </c>
      <c r="H47" s="115" t="s">
        <v>286</v>
      </c>
      <c r="I47" s="120"/>
      <c r="J47" s="115" t="s">
        <v>1332</v>
      </c>
      <c r="K47" s="115" t="s">
        <v>1037</v>
      </c>
      <c r="L47" s="115">
        <v>2</v>
      </c>
      <c r="M47" s="43">
        <v>20.49</v>
      </c>
      <c r="N47" s="43" t="s">
        <v>1559</v>
      </c>
      <c r="O47" s="44">
        <v>4</v>
      </c>
      <c r="P47" s="115"/>
      <c r="Q47" s="45">
        <v>3.4813939081262508</v>
      </c>
      <c r="R47" s="115">
        <f t="shared" si="0"/>
        <v>2</v>
      </c>
      <c r="S47" s="115">
        <f t="shared" si="1"/>
        <v>0</v>
      </c>
      <c r="T47" s="43">
        <f>VLOOKUP(K47,'Epi data'!A:C,3,TRUE)</f>
        <v>7.9252157897263795E-2</v>
      </c>
      <c r="U47" s="115">
        <f t="shared" si="2"/>
        <v>0</v>
      </c>
      <c r="V47" s="44">
        <f>VLOOKUP(K47,'Epi data'!A:C,2,TRUE)</f>
        <v>23.739089993375295</v>
      </c>
      <c r="W47" s="115">
        <f t="shared" si="3"/>
        <v>0</v>
      </c>
      <c r="X47" s="115"/>
      <c r="Y47" s="115">
        <f t="shared" si="4"/>
        <v>2</v>
      </c>
      <c r="Z47" s="115"/>
      <c r="AA47" s="44">
        <f>VLOOKUP(K47,'Epi data'!A:I,9,TRUE)</f>
        <v>70.599999999999994</v>
      </c>
      <c r="AB47" s="115">
        <f t="shared" si="5"/>
        <v>1</v>
      </c>
      <c r="AC47" s="115" t="s">
        <v>220</v>
      </c>
      <c r="AD47" s="115"/>
      <c r="AE47" s="115"/>
      <c r="AF47" s="115"/>
      <c r="AG47" s="115"/>
      <c r="AH47" s="115"/>
    </row>
    <row r="48" spans="1:34" s="35" customFormat="1" ht="45" x14ac:dyDescent="0.25">
      <c r="A48" s="55"/>
      <c r="B48" s="13" t="s">
        <v>331</v>
      </c>
      <c r="C48" s="16" t="s">
        <v>63</v>
      </c>
      <c r="D48" s="16" t="s">
        <v>1532</v>
      </c>
      <c r="E48" s="13" t="s">
        <v>331</v>
      </c>
      <c r="F48" s="38" t="s">
        <v>224</v>
      </c>
      <c r="G48" s="38" t="s">
        <v>16</v>
      </c>
      <c r="H48" s="116" t="s">
        <v>286</v>
      </c>
      <c r="I48" s="121"/>
      <c r="J48" s="116" t="s">
        <v>1332</v>
      </c>
      <c r="K48" s="116" t="s">
        <v>1288</v>
      </c>
      <c r="L48" s="116">
        <v>1</v>
      </c>
      <c r="M48" s="45">
        <v>42.73</v>
      </c>
      <c r="N48" s="45" t="s">
        <v>1560</v>
      </c>
      <c r="O48" s="49">
        <v>4</v>
      </c>
      <c r="P48" s="116"/>
      <c r="Q48" s="45">
        <v>3.4813939081262508</v>
      </c>
      <c r="R48" s="116">
        <f t="shared" si="0"/>
        <v>2</v>
      </c>
      <c r="S48" s="116">
        <f t="shared" si="1"/>
        <v>0</v>
      </c>
      <c r="T48" s="45">
        <f>VLOOKUP(K48,'Epi data'!A:C,3,TRUE)</f>
        <v>8.5157004596374777E-2</v>
      </c>
      <c r="U48" s="116">
        <f t="shared" si="2"/>
        <v>0</v>
      </c>
      <c r="V48" s="49">
        <f>VLOOKUP(K48,'Epi data'!A:C,2,TRUE)</f>
        <v>24.918511681075138</v>
      </c>
      <c r="W48" s="116">
        <f t="shared" si="3"/>
        <v>0</v>
      </c>
      <c r="X48" s="116"/>
      <c r="Y48" s="116">
        <f t="shared" si="4"/>
        <v>2</v>
      </c>
      <c r="Z48" s="116"/>
      <c r="AA48" s="44">
        <f>VLOOKUP(K48,'Epi data'!A:I,9,TRUE)</f>
        <v>69.98</v>
      </c>
      <c r="AB48" s="115">
        <f t="shared" si="5"/>
        <v>1</v>
      </c>
      <c r="AC48" s="116" t="s">
        <v>220</v>
      </c>
      <c r="AD48" s="116"/>
      <c r="AE48" s="116"/>
      <c r="AF48" s="116"/>
      <c r="AG48" s="116"/>
      <c r="AH48" s="116"/>
    </row>
    <row r="49" spans="1:34" s="25" customFormat="1" ht="30" x14ac:dyDescent="0.25">
      <c r="A49" s="95" t="s">
        <v>340</v>
      </c>
      <c r="B49" s="23" t="s">
        <v>341</v>
      </c>
      <c r="C49" s="78" t="s">
        <v>340</v>
      </c>
      <c r="D49" s="24"/>
      <c r="E49" s="24"/>
      <c r="F49" s="112"/>
      <c r="G49" s="112"/>
      <c r="H49" s="112"/>
      <c r="I49" s="119"/>
      <c r="J49" s="112"/>
      <c r="K49" s="112"/>
      <c r="L49" s="112"/>
      <c r="M49" s="112"/>
      <c r="N49" s="112"/>
      <c r="O49" s="124"/>
      <c r="P49" s="112"/>
      <c r="Q49" s="92"/>
      <c r="R49" s="115">
        <f t="shared" si="0"/>
        <v>1</v>
      </c>
      <c r="S49" s="112"/>
      <c r="T49" s="43" t="e">
        <f>VLOOKUP(K49,'Epi data'!A:C,3,TRUE)</f>
        <v>#N/A</v>
      </c>
      <c r="U49" s="115" t="e">
        <f t="shared" si="2"/>
        <v>#N/A</v>
      </c>
      <c r="V49" s="44" t="e">
        <f>VLOOKUP(K49,'Epi data'!A:C,2,TRUE)</f>
        <v>#N/A</v>
      </c>
      <c r="W49" s="115" t="e">
        <f t="shared" si="3"/>
        <v>#N/A</v>
      </c>
      <c r="X49" s="112"/>
      <c r="Y49" s="112" t="e">
        <f t="shared" si="4"/>
        <v>#N/A</v>
      </c>
      <c r="Z49" s="112"/>
      <c r="AA49" s="44" t="e">
        <f>VLOOKUP(K49,'Epi data'!A:I,9,TRUE)</f>
        <v>#N/A</v>
      </c>
      <c r="AB49" s="115" t="e">
        <f t="shared" si="5"/>
        <v>#N/A</v>
      </c>
      <c r="AC49" s="112"/>
      <c r="AD49" s="112"/>
      <c r="AE49" s="112"/>
      <c r="AF49" s="112"/>
      <c r="AG49" s="112"/>
      <c r="AH49" s="112"/>
    </row>
    <row r="50" spans="1:34" s="20" customFormat="1" ht="90" x14ac:dyDescent="0.25">
      <c r="A50" s="94"/>
      <c r="B50" s="18" t="s">
        <v>342</v>
      </c>
      <c r="C50" s="87" t="s">
        <v>64</v>
      </c>
      <c r="D50" s="86" t="s">
        <v>1461</v>
      </c>
      <c r="E50" s="20" t="s">
        <v>1334</v>
      </c>
      <c r="F50" s="115" t="s">
        <v>733</v>
      </c>
      <c r="G50" s="115" t="s">
        <v>13</v>
      </c>
      <c r="H50" s="115" t="s">
        <v>13</v>
      </c>
      <c r="I50" s="120"/>
      <c r="J50" s="115"/>
      <c r="K50" s="115" t="str">
        <f>K41</f>
        <v>Cervical cancer</v>
      </c>
      <c r="L50" s="115">
        <v>2</v>
      </c>
      <c r="M50" s="115">
        <v>681</v>
      </c>
      <c r="N50" s="115"/>
      <c r="O50" s="44"/>
      <c r="P50" s="115"/>
      <c r="Q50" s="43">
        <v>0.22375131846180685</v>
      </c>
      <c r="R50" s="115">
        <f t="shared" si="0"/>
        <v>1</v>
      </c>
      <c r="S50" s="115">
        <f t="shared" ref="S50:S113" si="6">IF(AC50="Urgent",1,0)</f>
        <v>0</v>
      </c>
      <c r="T50" s="43">
        <f>VLOOKUP(K50,'Epi data'!A:C,3,TRUE)</f>
        <v>7.914319936184834E-2</v>
      </c>
      <c r="U50" s="115">
        <f t="shared" si="2"/>
        <v>0</v>
      </c>
      <c r="V50" s="44">
        <f>VLOOKUP(K50,'Epi data'!A:C,2,TRUE)</f>
        <v>30.037391256891809</v>
      </c>
      <c r="W50" s="115">
        <f t="shared" si="3"/>
        <v>0</v>
      </c>
      <c r="X50" s="115"/>
      <c r="Y50" s="115">
        <f t="shared" si="4"/>
        <v>1</v>
      </c>
      <c r="Z50" s="115"/>
      <c r="AA50" s="44">
        <f>VLOOKUP(K50,'Epi data'!A:I,9,TRUE)</f>
        <v>61.54</v>
      </c>
      <c r="AB50" s="115">
        <f t="shared" si="5"/>
        <v>1</v>
      </c>
      <c r="AC50" s="115" t="s">
        <v>219</v>
      </c>
      <c r="AD50" s="115"/>
      <c r="AE50" s="115"/>
      <c r="AF50" s="115"/>
      <c r="AG50" s="115"/>
      <c r="AH50" s="115"/>
    </row>
    <row r="51" spans="1:34" s="35" customFormat="1" ht="165" x14ac:dyDescent="0.25">
      <c r="A51" s="96"/>
      <c r="B51" s="13" t="s">
        <v>343</v>
      </c>
      <c r="C51" s="16" t="s">
        <v>65</v>
      </c>
      <c r="D51" s="16" t="s">
        <v>1665</v>
      </c>
      <c r="E51" s="36" t="s">
        <v>1366</v>
      </c>
      <c r="F51" s="38" t="s">
        <v>249</v>
      </c>
      <c r="G51" s="38" t="s">
        <v>13</v>
      </c>
      <c r="H51" s="38" t="s">
        <v>13</v>
      </c>
      <c r="I51" s="38"/>
      <c r="J51" s="97" t="s">
        <v>1337</v>
      </c>
      <c r="K51" s="116" t="s">
        <v>1199</v>
      </c>
      <c r="L51" s="116">
        <v>1</v>
      </c>
      <c r="M51" s="97" t="s">
        <v>1338</v>
      </c>
      <c r="N51" s="116" t="s">
        <v>1578</v>
      </c>
      <c r="O51" s="49">
        <v>4</v>
      </c>
      <c r="P51" s="116"/>
      <c r="Q51" s="45">
        <v>1.5912831400889278</v>
      </c>
      <c r="R51" s="116">
        <f t="shared" si="0"/>
        <v>1</v>
      </c>
      <c r="S51" s="116">
        <f t="shared" si="6"/>
        <v>0</v>
      </c>
      <c r="T51" s="45">
        <f>VLOOKUP(K51,'Epi data'!A:C,3,TRUE)</f>
        <v>4.2481130737738772E-2</v>
      </c>
      <c r="U51" s="116">
        <f t="shared" si="2"/>
        <v>0</v>
      </c>
      <c r="V51" s="49">
        <f>VLOOKUP(K51,'Epi data'!A:C,2,TRUE)</f>
        <v>68.053786402808129</v>
      </c>
      <c r="W51" s="116">
        <f t="shared" si="3"/>
        <v>1</v>
      </c>
      <c r="X51" s="116"/>
      <c r="Y51" s="116">
        <f t="shared" si="4"/>
        <v>2</v>
      </c>
      <c r="Z51" s="116"/>
      <c r="AA51" s="44">
        <f>VLOOKUP(K51,'Epi data'!A:I,9,TRUE)</f>
        <v>59.51</v>
      </c>
      <c r="AB51" s="115">
        <f t="shared" si="5"/>
        <v>1</v>
      </c>
      <c r="AC51" s="116" t="s">
        <v>219</v>
      </c>
      <c r="AD51" s="116"/>
      <c r="AE51" s="116"/>
      <c r="AF51" s="116"/>
      <c r="AG51" s="116"/>
      <c r="AH51" s="116"/>
    </row>
    <row r="52" spans="1:34" s="20" customFormat="1" ht="45" x14ac:dyDescent="0.25">
      <c r="A52" s="84"/>
      <c r="B52" s="18" t="s">
        <v>344</v>
      </c>
      <c r="C52" s="21" t="s">
        <v>66</v>
      </c>
      <c r="D52" s="21" t="s">
        <v>767</v>
      </c>
      <c r="E52" s="18" t="s">
        <v>344</v>
      </c>
      <c r="F52" s="26" t="s">
        <v>225</v>
      </c>
      <c r="G52" s="26" t="s">
        <v>13</v>
      </c>
      <c r="H52" s="26" t="s">
        <v>13</v>
      </c>
      <c r="I52" s="26"/>
      <c r="J52" s="115"/>
      <c r="K52" s="115" t="s">
        <v>1135</v>
      </c>
      <c r="L52" s="115">
        <v>3</v>
      </c>
      <c r="M52" s="115" t="s">
        <v>1333</v>
      </c>
      <c r="N52" s="115"/>
      <c r="O52" s="44">
        <v>0</v>
      </c>
      <c r="P52" s="115"/>
      <c r="Q52" s="43">
        <v>0.22375131846180685</v>
      </c>
      <c r="R52" s="115">
        <f t="shared" si="0"/>
        <v>1</v>
      </c>
      <c r="S52" s="115">
        <f t="shared" si="6"/>
        <v>0</v>
      </c>
      <c r="T52" s="43">
        <f>VLOOKUP(K52,'Epi data'!A:C,3,TRUE)</f>
        <v>5.3344601257103295E-2</v>
      </c>
      <c r="U52" s="115">
        <f t="shared" si="2"/>
        <v>0</v>
      </c>
      <c r="V52" s="44">
        <f>VLOOKUP(K52,'Epi data'!A:C,2,TRUE)</f>
        <v>57.525902234044665</v>
      </c>
      <c r="W52" s="115">
        <f t="shared" si="3"/>
        <v>1</v>
      </c>
      <c r="X52" s="115"/>
      <c r="Y52" s="115">
        <f t="shared" si="4"/>
        <v>2</v>
      </c>
      <c r="Z52" s="115"/>
      <c r="AA52" s="44">
        <f>VLOOKUP(K52,'Epi data'!A:I,9,TRUE)</f>
        <v>53.2</v>
      </c>
      <c r="AB52" s="115">
        <f t="shared" si="5"/>
        <v>1</v>
      </c>
      <c r="AC52" s="115" t="s">
        <v>219</v>
      </c>
      <c r="AD52" s="115"/>
      <c r="AE52" s="115"/>
      <c r="AF52" s="115"/>
      <c r="AG52" s="115"/>
      <c r="AH52" s="115"/>
    </row>
    <row r="53" spans="1:34" s="35" customFormat="1" ht="90" x14ac:dyDescent="0.25">
      <c r="A53" s="96"/>
      <c r="B53" s="13" t="s">
        <v>345</v>
      </c>
      <c r="C53" s="16" t="s">
        <v>67</v>
      </c>
      <c r="D53" s="16" t="s">
        <v>642</v>
      </c>
      <c r="E53" s="36" t="s">
        <v>1344</v>
      </c>
      <c r="F53" s="38" t="s">
        <v>261</v>
      </c>
      <c r="G53" s="38" t="s">
        <v>13</v>
      </c>
      <c r="H53" s="38" t="s">
        <v>13</v>
      </c>
      <c r="I53" s="38"/>
      <c r="J53" s="116"/>
      <c r="K53" s="116" t="s">
        <v>1316</v>
      </c>
      <c r="L53" s="116">
        <v>0</v>
      </c>
      <c r="M53" s="116" t="s">
        <v>1339</v>
      </c>
      <c r="N53" s="116" t="s">
        <v>1561</v>
      </c>
      <c r="O53" s="49">
        <v>2</v>
      </c>
      <c r="P53" s="116"/>
      <c r="Q53" s="45">
        <f>Q52</f>
        <v>0.22375131846180685</v>
      </c>
      <c r="R53" s="116">
        <f t="shared" si="0"/>
        <v>1</v>
      </c>
      <c r="S53" s="116">
        <f t="shared" si="6"/>
        <v>0</v>
      </c>
      <c r="T53" s="45">
        <f>VLOOKUP(K53,'Epi data'!A:C,3,TRUE)</f>
        <v>0.11262594458768949</v>
      </c>
      <c r="U53" s="116">
        <f t="shared" si="2"/>
        <v>1</v>
      </c>
      <c r="V53" s="49">
        <f>VLOOKUP(K53,'Epi data'!A:C,2,TRUE)</f>
        <v>39.014400966677336</v>
      </c>
      <c r="W53" s="116">
        <f t="shared" si="3"/>
        <v>0</v>
      </c>
      <c r="X53" s="116"/>
      <c r="Y53" s="116">
        <f t="shared" si="4"/>
        <v>2</v>
      </c>
      <c r="Z53" s="116"/>
      <c r="AA53" s="44">
        <f>VLOOKUP(K53,'Epi data'!A:I,9,TRUE)</f>
        <v>63.27</v>
      </c>
      <c r="AB53" s="115">
        <f t="shared" si="5"/>
        <v>1</v>
      </c>
      <c r="AC53" s="116" t="s">
        <v>219</v>
      </c>
      <c r="AD53" s="116"/>
      <c r="AE53" s="116"/>
      <c r="AF53" s="116"/>
      <c r="AG53" s="116"/>
      <c r="AH53" s="116"/>
    </row>
    <row r="54" spans="1:34" s="20" customFormat="1" ht="60.75" customHeight="1" x14ac:dyDescent="0.25">
      <c r="A54" s="64"/>
      <c r="B54" s="18" t="s">
        <v>346</v>
      </c>
      <c r="C54" s="21" t="s">
        <v>68</v>
      </c>
      <c r="D54" s="21" t="s">
        <v>766</v>
      </c>
      <c r="E54" s="20" t="s">
        <v>1341</v>
      </c>
      <c r="F54" s="26" t="s">
        <v>225</v>
      </c>
      <c r="G54" s="26" t="s">
        <v>13</v>
      </c>
      <c r="H54" s="26" t="s">
        <v>566</v>
      </c>
      <c r="I54" s="26"/>
      <c r="J54" s="115"/>
      <c r="K54" s="115" t="s">
        <v>1062</v>
      </c>
      <c r="L54" s="115">
        <v>1</v>
      </c>
      <c r="M54" s="43" t="s">
        <v>1316</v>
      </c>
      <c r="N54" s="43"/>
      <c r="O54" s="44" t="s">
        <v>1316</v>
      </c>
      <c r="P54" s="115" t="s">
        <v>1655</v>
      </c>
      <c r="Q54" s="43">
        <v>3.9155617804681011</v>
      </c>
      <c r="R54" s="115">
        <f t="shared" si="0"/>
        <v>2</v>
      </c>
      <c r="S54" s="115">
        <f t="shared" si="6"/>
        <v>0</v>
      </c>
      <c r="T54" s="43">
        <f>VLOOKUP(K54,'Epi data'!A:C,3,TRUE)</f>
        <v>3.8944996394974125E-2</v>
      </c>
      <c r="U54" s="115">
        <f t="shared" si="2"/>
        <v>0</v>
      </c>
      <c r="V54" s="44">
        <f>VLOOKUP(K54,'Epi data'!A:C,2,TRUE)</f>
        <v>65.62601960885975</v>
      </c>
      <c r="W54" s="115">
        <f t="shared" si="3"/>
        <v>1</v>
      </c>
      <c r="X54" s="115"/>
      <c r="Y54" s="115">
        <f t="shared" si="4"/>
        <v>3</v>
      </c>
      <c r="Z54" s="115"/>
      <c r="AA54" s="44">
        <f>VLOOKUP(K54,'Epi data'!A:I,9,TRUE)</f>
        <v>47.07</v>
      </c>
      <c r="AB54" s="115">
        <f t="shared" si="5"/>
        <v>2</v>
      </c>
      <c r="AC54" s="115" t="s">
        <v>219</v>
      </c>
      <c r="AD54" s="115" t="s">
        <v>1331</v>
      </c>
      <c r="AE54" s="115"/>
      <c r="AF54" s="115"/>
      <c r="AG54" s="115"/>
      <c r="AH54" s="115"/>
    </row>
    <row r="55" spans="1:34" s="35" customFormat="1" ht="45" x14ac:dyDescent="0.25">
      <c r="A55" s="96"/>
      <c r="B55" s="13" t="s">
        <v>347</v>
      </c>
      <c r="C55" s="16" t="s">
        <v>69</v>
      </c>
      <c r="D55" s="16" t="s">
        <v>978</v>
      </c>
      <c r="E55" s="35" t="s">
        <v>347</v>
      </c>
      <c r="F55" s="38" t="s">
        <v>225</v>
      </c>
      <c r="G55" s="38" t="s">
        <v>13</v>
      </c>
      <c r="H55" s="38" t="s">
        <v>13</v>
      </c>
      <c r="I55" s="38"/>
      <c r="J55" s="116"/>
      <c r="K55" s="116" t="str">
        <f>K52</f>
        <v>Interpersonal violence</v>
      </c>
      <c r="L55" s="116">
        <v>3</v>
      </c>
      <c r="M55" s="116">
        <v>2908</v>
      </c>
      <c r="N55" s="116" t="s">
        <v>1563</v>
      </c>
      <c r="O55" s="49">
        <v>2</v>
      </c>
      <c r="P55" s="116"/>
      <c r="Q55" s="45">
        <f>Q53</f>
        <v>0.22375131846180685</v>
      </c>
      <c r="R55" s="116">
        <f t="shared" si="0"/>
        <v>1</v>
      </c>
      <c r="S55" s="116">
        <f t="shared" si="6"/>
        <v>0</v>
      </c>
      <c r="T55" s="45">
        <f>VLOOKUP(K55,'Epi data'!A:C,3,TRUE)</f>
        <v>5.3344601257103295E-2</v>
      </c>
      <c r="U55" s="116">
        <f t="shared" si="2"/>
        <v>0</v>
      </c>
      <c r="V55" s="49">
        <f>VLOOKUP(K55,'Epi data'!A:C,2,TRUE)</f>
        <v>57.525902234044665</v>
      </c>
      <c r="W55" s="116">
        <f t="shared" si="3"/>
        <v>1</v>
      </c>
      <c r="X55" s="116"/>
      <c r="Y55" s="116">
        <f t="shared" si="4"/>
        <v>2</v>
      </c>
      <c r="Z55" s="116"/>
      <c r="AA55" s="44">
        <f>VLOOKUP(K55,'Epi data'!A:I,9,TRUE)</f>
        <v>53.2</v>
      </c>
      <c r="AB55" s="115">
        <f t="shared" si="5"/>
        <v>1</v>
      </c>
      <c r="AC55" s="116" t="s">
        <v>220</v>
      </c>
      <c r="AD55" s="116"/>
      <c r="AE55" s="116"/>
      <c r="AF55" s="116"/>
      <c r="AG55" s="116"/>
      <c r="AH55" s="116"/>
    </row>
    <row r="56" spans="1:34" s="20" customFormat="1" ht="125.25" customHeight="1" x14ac:dyDescent="0.25">
      <c r="A56" s="94"/>
      <c r="B56" s="18" t="s">
        <v>348</v>
      </c>
      <c r="C56" s="21" t="s">
        <v>70</v>
      </c>
      <c r="D56" s="21" t="s">
        <v>1342</v>
      </c>
      <c r="E56" s="20" t="s">
        <v>1340</v>
      </c>
      <c r="F56" s="26" t="s">
        <v>225</v>
      </c>
      <c r="G56" s="26" t="s">
        <v>13</v>
      </c>
      <c r="H56" s="26" t="s">
        <v>13</v>
      </c>
      <c r="I56" s="26"/>
      <c r="J56" s="115"/>
      <c r="K56" s="115" t="s">
        <v>1274</v>
      </c>
      <c r="L56" s="115">
        <v>1</v>
      </c>
      <c r="M56" s="98" t="s">
        <v>1343</v>
      </c>
      <c r="N56" s="115" t="s">
        <v>1567</v>
      </c>
      <c r="O56" s="44">
        <v>3</v>
      </c>
      <c r="P56" s="115"/>
      <c r="Q56" s="43">
        <f>Q55</f>
        <v>0.22375131846180685</v>
      </c>
      <c r="R56" s="115">
        <f t="shared" si="0"/>
        <v>1</v>
      </c>
      <c r="S56" s="115">
        <f t="shared" si="6"/>
        <v>0</v>
      </c>
      <c r="T56" s="43">
        <f>VLOOKUP(K56,'Epi data'!A:C,3,TRUE)</f>
        <v>1.7619512441118955E-3</v>
      </c>
      <c r="U56" s="115">
        <f t="shared" si="2"/>
        <v>0</v>
      </c>
      <c r="V56" s="44">
        <f>VLOOKUP(K56,'Epi data'!A:C,2,TRUE)</f>
        <v>83.558690732831138</v>
      </c>
      <c r="W56" s="115">
        <f t="shared" si="3"/>
        <v>1</v>
      </c>
      <c r="X56" s="115"/>
      <c r="Y56" s="115">
        <f t="shared" si="4"/>
        <v>2</v>
      </c>
      <c r="Z56" s="115"/>
      <c r="AA56" s="44">
        <f>VLOOKUP(K56,'Epi data'!A:I,9,TRUE)</f>
        <v>63.25</v>
      </c>
      <c r="AB56" s="115">
        <f t="shared" si="5"/>
        <v>1</v>
      </c>
      <c r="AC56" s="115" t="s">
        <v>220</v>
      </c>
      <c r="AD56" s="115"/>
      <c r="AE56" s="115"/>
      <c r="AF56" s="115"/>
      <c r="AG56" s="115"/>
      <c r="AH56" s="115"/>
    </row>
    <row r="57" spans="1:34" s="35" customFormat="1" ht="30" x14ac:dyDescent="0.25">
      <c r="A57" s="96"/>
      <c r="B57" s="13" t="s">
        <v>349</v>
      </c>
      <c r="C57" s="82" t="s">
        <v>71</v>
      </c>
      <c r="D57" s="81" t="s">
        <v>1460</v>
      </c>
      <c r="E57" s="13" t="s">
        <v>349</v>
      </c>
      <c r="F57" s="38" t="s">
        <v>225</v>
      </c>
      <c r="G57" s="38" t="s">
        <v>13</v>
      </c>
      <c r="H57" s="38" t="s">
        <v>13</v>
      </c>
      <c r="I57" s="38"/>
      <c r="J57" s="116"/>
      <c r="K57" s="116"/>
      <c r="L57" s="116"/>
      <c r="M57" s="116"/>
      <c r="N57" s="116"/>
      <c r="O57" s="49"/>
      <c r="P57" s="116"/>
      <c r="Q57" s="45"/>
      <c r="R57" s="116">
        <f t="shared" si="0"/>
        <v>1</v>
      </c>
      <c r="S57" s="116">
        <f t="shared" si="6"/>
        <v>0</v>
      </c>
      <c r="T57" s="45" t="e">
        <f>VLOOKUP(K57,'Epi data'!A:C,3,TRUE)</f>
        <v>#N/A</v>
      </c>
      <c r="U57" s="116" t="e">
        <f t="shared" si="2"/>
        <v>#N/A</v>
      </c>
      <c r="V57" s="49" t="e">
        <f>VLOOKUP(K57,'Epi data'!A:C,2,TRUE)</f>
        <v>#N/A</v>
      </c>
      <c r="W57" s="116" t="e">
        <f t="shared" si="3"/>
        <v>#N/A</v>
      </c>
      <c r="X57" s="116"/>
      <c r="Y57" s="116" t="e">
        <f t="shared" si="4"/>
        <v>#N/A</v>
      </c>
      <c r="Z57" s="116"/>
      <c r="AA57" s="44" t="e">
        <f>VLOOKUP(K57,'Epi data'!A:I,9,TRUE)</f>
        <v>#N/A</v>
      </c>
      <c r="AB57" s="115" t="e">
        <f t="shared" si="5"/>
        <v>#N/A</v>
      </c>
      <c r="AC57" s="116" t="s">
        <v>220</v>
      </c>
      <c r="AD57" s="116"/>
      <c r="AE57" s="116"/>
      <c r="AF57" s="116"/>
      <c r="AG57" s="116"/>
      <c r="AH57" s="116"/>
    </row>
    <row r="58" spans="1:34" s="20" customFormat="1" ht="75" x14ac:dyDescent="0.25">
      <c r="A58" s="64"/>
      <c r="B58" s="18" t="s">
        <v>350</v>
      </c>
      <c r="C58" s="21" t="s">
        <v>72</v>
      </c>
      <c r="D58" s="21" t="s">
        <v>1452</v>
      </c>
      <c r="E58" s="20" t="s">
        <v>1348</v>
      </c>
      <c r="F58" s="26" t="s">
        <v>225</v>
      </c>
      <c r="G58" s="26" t="s">
        <v>13</v>
      </c>
      <c r="H58" s="26" t="s">
        <v>13</v>
      </c>
      <c r="I58" s="26"/>
      <c r="J58" s="115"/>
      <c r="K58" s="115" t="str">
        <f>K51</f>
        <v>Nutritional deficiencies</v>
      </c>
      <c r="L58" s="115">
        <v>1</v>
      </c>
      <c r="M58" s="115">
        <v>285</v>
      </c>
      <c r="N58" s="115" t="s">
        <v>1564</v>
      </c>
      <c r="O58" s="44">
        <v>3</v>
      </c>
      <c r="P58" s="115"/>
      <c r="Q58" s="43">
        <f>Q51</f>
        <v>1.5912831400889278</v>
      </c>
      <c r="R58" s="115">
        <f t="shared" si="0"/>
        <v>1</v>
      </c>
      <c r="S58" s="115">
        <f t="shared" si="6"/>
        <v>0</v>
      </c>
      <c r="T58" s="43">
        <f>VLOOKUP(K58,'Epi data'!A:C,3,TRUE)</f>
        <v>4.2481130737738772E-2</v>
      </c>
      <c r="U58" s="115">
        <f t="shared" si="2"/>
        <v>0</v>
      </c>
      <c r="V58" s="44">
        <f>VLOOKUP(K58,'Epi data'!A:C,2,TRUE)</f>
        <v>68.053786402808129</v>
      </c>
      <c r="W58" s="115">
        <f t="shared" si="3"/>
        <v>1</v>
      </c>
      <c r="X58" s="115"/>
      <c r="Y58" s="115">
        <f t="shared" si="4"/>
        <v>2</v>
      </c>
      <c r="Z58" s="115"/>
      <c r="AA58" s="44">
        <f>VLOOKUP(K58,'Epi data'!A:I,9,TRUE)</f>
        <v>59.51</v>
      </c>
      <c r="AB58" s="115">
        <f t="shared" si="5"/>
        <v>1</v>
      </c>
      <c r="AC58" s="115" t="s">
        <v>220</v>
      </c>
      <c r="AD58" s="115"/>
      <c r="AE58" s="115"/>
      <c r="AF58" s="115"/>
      <c r="AG58" s="115"/>
      <c r="AH58" s="115"/>
    </row>
    <row r="59" spans="1:34" s="35" customFormat="1" ht="409.5" x14ac:dyDescent="0.25">
      <c r="A59" s="96"/>
      <c r="B59" s="13" t="s">
        <v>351</v>
      </c>
      <c r="C59" s="16" t="s">
        <v>73</v>
      </c>
      <c r="D59" s="16" t="s">
        <v>1674</v>
      </c>
      <c r="E59" s="36" t="s">
        <v>731</v>
      </c>
      <c r="F59" s="38" t="s">
        <v>244</v>
      </c>
      <c r="G59" s="38" t="s">
        <v>13</v>
      </c>
      <c r="H59" s="38" t="s">
        <v>13</v>
      </c>
      <c r="I59" s="38"/>
      <c r="J59" s="97" t="s">
        <v>1346</v>
      </c>
      <c r="K59" s="116" t="s">
        <v>1062</v>
      </c>
      <c r="L59" s="116">
        <v>1</v>
      </c>
      <c r="M59" s="97" t="s">
        <v>1345</v>
      </c>
      <c r="N59" s="55" t="s">
        <v>1565</v>
      </c>
      <c r="O59" s="49">
        <v>4</v>
      </c>
      <c r="P59" s="116"/>
      <c r="Q59" s="45">
        <v>3.2453459069058641</v>
      </c>
      <c r="R59" s="116">
        <f t="shared" si="0"/>
        <v>2</v>
      </c>
      <c r="S59" s="116">
        <f t="shared" si="6"/>
        <v>0</v>
      </c>
      <c r="T59" s="45">
        <f>VLOOKUP(K59,'Epi data'!A:C,3,TRUE)</f>
        <v>3.8944996394974125E-2</v>
      </c>
      <c r="U59" s="116">
        <f t="shared" si="2"/>
        <v>0</v>
      </c>
      <c r="V59" s="49">
        <f>VLOOKUP(K59,'Epi data'!A:C,2,TRUE)</f>
        <v>65.62601960885975</v>
      </c>
      <c r="W59" s="116">
        <f t="shared" si="3"/>
        <v>1</v>
      </c>
      <c r="X59" s="116"/>
      <c r="Y59" s="116">
        <f t="shared" si="4"/>
        <v>3</v>
      </c>
      <c r="Z59" s="116"/>
      <c r="AA59" s="44">
        <f>VLOOKUP(K59,'Epi data'!A:I,9,TRUE)</f>
        <v>47.07</v>
      </c>
      <c r="AB59" s="115">
        <f t="shared" si="5"/>
        <v>2</v>
      </c>
      <c r="AC59" s="116" t="s">
        <v>220</v>
      </c>
      <c r="AD59" s="116" t="s">
        <v>1329</v>
      </c>
      <c r="AE59" s="116"/>
      <c r="AF59" s="116"/>
      <c r="AG59" s="116"/>
      <c r="AH59" s="116"/>
    </row>
    <row r="60" spans="1:34" s="20" customFormat="1" ht="60" x14ac:dyDescent="0.25">
      <c r="A60" s="84"/>
      <c r="B60" s="18" t="s">
        <v>352</v>
      </c>
      <c r="C60" s="21" t="s">
        <v>74</v>
      </c>
      <c r="D60" s="21" t="s">
        <v>632</v>
      </c>
      <c r="E60" s="19" t="s">
        <v>712</v>
      </c>
      <c r="F60" s="26" t="s">
        <v>248</v>
      </c>
      <c r="G60" s="115" t="s">
        <v>14</v>
      </c>
      <c r="H60" s="115" t="s">
        <v>566</v>
      </c>
      <c r="I60" s="120"/>
      <c r="J60" s="115" t="s">
        <v>1332</v>
      </c>
      <c r="K60" s="115" t="str">
        <f>K55</f>
        <v>Interpersonal violence</v>
      </c>
      <c r="L60" s="115">
        <v>3</v>
      </c>
      <c r="M60" s="115">
        <v>2908</v>
      </c>
      <c r="N60" s="115" t="s">
        <v>1563</v>
      </c>
      <c r="O60" s="44">
        <v>2</v>
      </c>
      <c r="P60" s="115"/>
      <c r="Q60" s="43">
        <v>1.9971349147995501</v>
      </c>
      <c r="R60" s="115">
        <f t="shared" si="0"/>
        <v>2</v>
      </c>
      <c r="S60" s="115">
        <f t="shared" si="6"/>
        <v>1</v>
      </c>
      <c r="T60" s="43">
        <f>VLOOKUP(K60,'Epi data'!A:C,3,TRUE)</f>
        <v>5.3344601257103295E-2</v>
      </c>
      <c r="U60" s="115">
        <f t="shared" si="2"/>
        <v>0</v>
      </c>
      <c r="V60" s="44">
        <f>VLOOKUP(K60,'Epi data'!A:C,2,TRUE)</f>
        <v>57.525902234044665</v>
      </c>
      <c r="W60" s="115">
        <f t="shared" si="3"/>
        <v>1</v>
      </c>
      <c r="X60" s="115"/>
      <c r="Y60" s="115">
        <f t="shared" si="4"/>
        <v>4</v>
      </c>
      <c r="Z60" s="115"/>
      <c r="AA60" s="44">
        <f>VLOOKUP(K60,'Epi data'!A:I,9,TRUE)</f>
        <v>53.2</v>
      </c>
      <c r="AB60" s="115">
        <f t="shared" si="5"/>
        <v>1</v>
      </c>
      <c r="AC60" s="115" t="s">
        <v>218</v>
      </c>
      <c r="AD60" s="115"/>
      <c r="AE60" s="115"/>
      <c r="AF60" s="115"/>
      <c r="AG60" s="115"/>
      <c r="AH60" s="115"/>
    </row>
    <row r="61" spans="1:34" s="35" customFormat="1" ht="90" x14ac:dyDescent="0.25">
      <c r="A61" s="96"/>
      <c r="B61" s="13" t="s">
        <v>353</v>
      </c>
      <c r="C61" s="16" t="s">
        <v>75</v>
      </c>
      <c r="D61" s="16" t="str">
        <f>D41</f>
        <v>Opportunistic screening for cervical cancer using visual inspection or HPV DNA testing followed by treatment of precancerous lesions with cryotherapy</v>
      </c>
      <c r="E61" s="36" t="s">
        <v>1335</v>
      </c>
      <c r="F61" s="38" t="s">
        <v>243</v>
      </c>
      <c r="G61" s="38" t="s">
        <v>14</v>
      </c>
      <c r="H61" s="116" t="s">
        <v>1464</v>
      </c>
      <c r="I61" s="121"/>
      <c r="J61" s="116"/>
      <c r="K61" s="116" t="str">
        <f>K50</f>
        <v>Cervical cancer</v>
      </c>
      <c r="L61" s="116">
        <v>2</v>
      </c>
      <c r="M61" s="93">
        <v>681</v>
      </c>
      <c r="N61" s="45" t="s">
        <v>1567</v>
      </c>
      <c r="O61" s="49">
        <v>3</v>
      </c>
      <c r="P61" s="116"/>
      <c r="Q61" s="45">
        <v>35.577304550758498</v>
      </c>
      <c r="R61" s="116">
        <f t="shared" si="0"/>
        <v>2</v>
      </c>
      <c r="S61" s="116">
        <f t="shared" si="6"/>
        <v>0</v>
      </c>
      <c r="T61" s="45">
        <f>VLOOKUP(K61,'Epi data'!A:C,3,TRUE)</f>
        <v>7.914319936184834E-2</v>
      </c>
      <c r="U61" s="116">
        <f t="shared" si="2"/>
        <v>0</v>
      </c>
      <c r="V61" s="49">
        <f>VLOOKUP(K61,'Epi data'!A:C,2,TRUE)</f>
        <v>30.037391256891809</v>
      </c>
      <c r="W61" s="116">
        <f t="shared" si="3"/>
        <v>0</v>
      </c>
      <c r="X61" s="116"/>
      <c r="Y61" s="116">
        <f t="shared" si="4"/>
        <v>2</v>
      </c>
      <c r="Z61" s="116"/>
      <c r="AA61" s="44">
        <f>VLOOKUP(K61,'Epi data'!A:I,9,TRUE)</f>
        <v>61.54</v>
      </c>
      <c r="AB61" s="115">
        <f t="shared" si="5"/>
        <v>1</v>
      </c>
      <c r="AC61" s="116" t="s">
        <v>219</v>
      </c>
      <c r="AD61" s="116"/>
      <c r="AE61" s="116"/>
      <c r="AF61" s="116"/>
      <c r="AG61" s="116"/>
      <c r="AH61" s="116"/>
    </row>
    <row r="62" spans="1:34" s="20" customFormat="1" ht="90" x14ac:dyDescent="0.25">
      <c r="A62" s="64"/>
      <c r="B62" s="18" t="s">
        <v>354</v>
      </c>
      <c r="C62" s="21" t="s">
        <v>76</v>
      </c>
      <c r="D62" s="21" t="s">
        <v>1454</v>
      </c>
      <c r="E62" s="22" t="s">
        <v>524</v>
      </c>
      <c r="F62" s="26" t="s">
        <v>250</v>
      </c>
      <c r="G62" s="26" t="s">
        <v>14</v>
      </c>
      <c r="H62" s="115" t="s">
        <v>15</v>
      </c>
      <c r="I62" s="120"/>
      <c r="J62" s="115" t="s">
        <v>1332</v>
      </c>
      <c r="K62" s="115" t="s">
        <v>1062</v>
      </c>
      <c r="L62" s="115">
        <v>1</v>
      </c>
      <c r="M62" s="115" t="s">
        <v>1316</v>
      </c>
      <c r="N62" s="115"/>
      <c r="O62" s="44" t="s">
        <v>1316</v>
      </c>
      <c r="P62" s="115" t="s">
        <v>1655</v>
      </c>
      <c r="Q62" s="43">
        <f>Q54</f>
        <v>3.9155617804681011</v>
      </c>
      <c r="R62" s="115">
        <f t="shared" si="0"/>
        <v>2</v>
      </c>
      <c r="S62" s="115">
        <f t="shared" si="6"/>
        <v>0</v>
      </c>
      <c r="T62" s="43">
        <f>VLOOKUP(K62,'Epi data'!A:C,3,TRUE)</f>
        <v>3.8944996394974125E-2</v>
      </c>
      <c r="U62" s="115">
        <f t="shared" si="2"/>
        <v>0</v>
      </c>
      <c r="V62" s="44">
        <f>VLOOKUP(K62,'Epi data'!A:C,2,TRUE)</f>
        <v>65.62601960885975</v>
      </c>
      <c r="W62" s="115">
        <f t="shared" si="3"/>
        <v>1</v>
      </c>
      <c r="X62" s="115"/>
      <c r="Y62" s="115">
        <f t="shared" si="4"/>
        <v>3</v>
      </c>
      <c r="Z62" s="115"/>
      <c r="AA62" s="44">
        <f>VLOOKUP(K62,'Epi data'!A:I,9,TRUE)</f>
        <v>47.07</v>
      </c>
      <c r="AB62" s="115">
        <f t="shared" si="5"/>
        <v>2</v>
      </c>
      <c r="AC62" s="115" t="s">
        <v>220</v>
      </c>
      <c r="AD62" s="115" t="s">
        <v>1331</v>
      </c>
      <c r="AE62" s="115"/>
      <c r="AF62" s="115"/>
      <c r="AG62" s="115"/>
      <c r="AH62" s="115"/>
    </row>
    <row r="63" spans="1:34" s="35" customFormat="1" ht="60" x14ac:dyDescent="0.25">
      <c r="A63" s="96"/>
      <c r="B63" s="13" t="s">
        <v>355</v>
      </c>
      <c r="C63" s="16" t="s">
        <v>77</v>
      </c>
      <c r="D63" s="16" t="s">
        <v>644</v>
      </c>
      <c r="E63" s="35" t="s">
        <v>724</v>
      </c>
      <c r="F63" s="38" t="s">
        <v>248</v>
      </c>
      <c r="G63" s="38" t="s">
        <v>14</v>
      </c>
      <c r="H63" s="116" t="s">
        <v>566</v>
      </c>
      <c r="I63" s="121"/>
      <c r="J63" s="116" t="s">
        <v>1332</v>
      </c>
      <c r="K63" s="116" t="str">
        <f>K56</f>
        <v>Sexually transmitted diseases excluding HIV</v>
      </c>
      <c r="L63" s="116">
        <v>1</v>
      </c>
      <c r="M63" s="45" t="s">
        <v>1347</v>
      </c>
      <c r="N63" s="45" t="s">
        <v>1549</v>
      </c>
      <c r="O63" s="49">
        <v>4</v>
      </c>
      <c r="P63" s="116"/>
      <c r="Q63" s="45">
        <v>19.427150809985356</v>
      </c>
      <c r="R63" s="116">
        <f t="shared" si="0"/>
        <v>2</v>
      </c>
      <c r="S63" s="116">
        <f t="shared" si="6"/>
        <v>0</v>
      </c>
      <c r="T63" s="45">
        <f>VLOOKUP(K63,'Epi data'!A:C,3,TRUE)</f>
        <v>1.7619512441118955E-3</v>
      </c>
      <c r="U63" s="116">
        <f t="shared" si="2"/>
        <v>0</v>
      </c>
      <c r="V63" s="49">
        <f>VLOOKUP(K63,'Epi data'!A:C,2,TRUE)</f>
        <v>83.558690732831138</v>
      </c>
      <c r="W63" s="116">
        <f t="shared" si="3"/>
        <v>1</v>
      </c>
      <c r="X63" s="116"/>
      <c r="Y63" s="116">
        <f t="shared" si="4"/>
        <v>3</v>
      </c>
      <c r="Z63" s="116"/>
      <c r="AA63" s="44">
        <f>VLOOKUP(K63,'Epi data'!A:I,9,TRUE)</f>
        <v>63.25</v>
      </c>
      <c r="AB63" s="115">
        <f t="shared" si="5"/>
        <v>1</v>
      </c>
      <c r="AC63" s="116" t="s">
        <v>220</v>
      </c>
      <c r="AD63" s="116"/>
      <c r="AE63" s="116"/>
      <c r="AF63" s="116"/>
      <c r="AG63" s="116"/>
      <c r="AH63" s="116"/>
    </row>
    <row r="64" spans="1:34" s="20" customFormat="1" ht="30" x14ac:dyDescent="0.25">
      <c r="A64" s="84"/>
      <c r="B64" s="18" t="s">
        <v>356</v>
      </c>
      <c r="C64" s="21" t="s">
        <v>78</v>
      </c>
      <c r="D64" s="21" t="str">
        <f>C64</f>
        <v>Management of complications following FGM</v>
      </c>
      <c r="E64" s="18" t="s">
        <v>356</v>
      </c>
      <c r="F64" s="26" t="s">
        <v>225</v>
      </c>
      <c r="G64" s="26" t="s">
        <v>14</v>
      </c>
      <c r="H64" s="115" t="s">
        <v>566</v>
      </c>
      <c r="I64" s="120"/>
      <c r="J64" s="115"/>
      <c r="K64" s="115" t="str">
        <f>K52</f>
        <v>Interpersonal violence</v>
      </c>
      <c r="L64" s="115">
        <v>3</v>
      </c>
      <c r="M64" s="115" t="s">
        <v>1333</v>
      </c>
      <c r="N64" s="115"/>
      <c r="O64" s="44">
        <v>0</v>
      </c>
      <c r="P64" s="115"/>
      <c r="Q64" s="43">
        <v>0.08</v>
      </c>
      <c r="R64" s="115">
        <f t="shared" si="0"/>
        <v>1</v>
      </c>
      <c r="S64" s="115">
        <f t="shared" si="6"/>
        <v>0</v>
      </c>
      <c r="T64" s="43">
        <f>VLOOKUP(K64,'Epi data'!A:C,3,TRUE)</f>
        <v>5.3344601257103295E-2</v>
      </c>
      <c r="U64" s="115">
        <f t="shared" si="2"/>
        <v>0</v>
      </c>
      <c r="V64" s="44">
        <f>VLOOKUP(K64,'Epi data'!A:C,2,TRUE)</f>
        <v>57.525902234044665</v>
      </c>
      <c r="W64" s="115">
        <f t="shared" si="3"/>
        <v>1</v>
      </c>
      <c r="X64" s="115"/>
      <c r="Y64" s="115">
        <f t="shared" si="4"/>
        <v>2</v>
      </c>
      <c r="Z64" s="115"/>
      <c r="AA64" s="44">
        <f>VLOOKUP(K64,'Epi data'!A:I,9,TRUE)</f>
        <v>53.2</v>
      </c>
      <c r="AB64" s="115">
        <f t="shared" si="5"/>
        <v>1</v>
      </c>
      <c r="AC64" s="115" t="s">
        <v>220</v>
      </c>
      <c r="AD64" s="115"/>
      <c r="AE64" s="115"/>
      <c r="AF64" s="115"/>
      <c r="AG64" s="115"/>
      <c r="AH64" s="115"/>
    </row>
    <row r="65" spans="1:34" s="35" customFormat="1" ht="45" x14ac:dyDescent="0.25">
      <c r="A65" s="96"/>
      <c r="B65" s="13" t="s">
        <v>357</v>
      </c>
      <c r="C65" s="16" t="s">
        <v>79</v>
      </c>
      <c r="D65" s="16" t="s">
        <v>1453</v>
      </c>
      <c r="E65" s="36" t="s">
        <v>734</v>
      </c>
      <c r="F65" s="38" t="s">
        <v>243</v>
      </c>
      <c r="G65" s="116" t="s">
        <v>15</v>
      </c>
      <c r="H65" s="116" t="s">
        <v>15</v>
      </c>
      <c r="I65" s="121"/>
      <c r="J65" s="116" t="s">
        <v>1332</v>
      </c>
      <c r="K65" s="116" t="str">
        <f>K50</f>
        <v>Cervical cancer</v>
      </c>
      <c r="L65" s="116">
        <v>2</v>
      </c>
      <c r="M65" s="116" t="s">
        <v>1333</v>
      </c>
      <c r="N65" s="55"/>
      <c r="O65" s="49">
        <v>0</v>
      </c>
      <c r="P65" s="116"/>
      <c r="Q65" s="45">
        <v>35.577304550758463</v>
      </c>
      <c r="R65" s="116">
        <f t="shared" si="0"/>
        <v>2</v>
      </c>
      <c r="S65" s="116">
        <f t="shared" si="6"/>
        <v>0</v>
      </c>
      <c r="T65" s="45">
        <f>VLOOKUP(K65,'Epi data'!A:C,3,TRUE)</f>
        <v>7.914319936184834E-2</v>
      </c>
      <c r="U65" s="116">
        <f t="shared" si="2"/>
        <v>0</v>
      </c>
      <c r="V65" s="49">
        <f>VLOOKUP(K65,'Epi data'!A:C,2,TRUE)</f>
        <v>30.037391256891809</v>
      </c>
      <c r="W65" s="116">
        <f t="shared" si="3"/>
        <v>0</v>
      </c>
      <c r="X65" s="116"/>
      <c r="Y65" s="116">
        <f t="shared" si="4"/>
        <v>2</v>
      </c>
      <c r="Z65" s="116"/>
      <c r="AA65" s="44">
        <f>VLOOKUP(K65,'Epi data'!A:I,9,TRUE)</f>
        <v>61.54</v>
      </c>
      <c r="AB65" s="115">
        <f t="shared" si="5"/>
        <v>1</v>
      </c>
      <c r="AC65" s="116" t="s">
        <v>219</v>
      </c>
      <c r="AD65" s="116"/>
      <c r="AE65" s="116"/>
      <c r="AF65" s="116"/>
      <c r="AG65" s="116"/>
      <c r="AH65" s="116"/>
    </row>
    <row r="66" spans="1:34" s="20" customFormat="1" ht="30" x14ac:dyDescent="0.25">
      <c r="A66" s="84"/>
      <c r="B66" s="18" t="s">
        <v>358</v>
      </c>
      <c r="C66" s="87" t="s">
        <v>80</v>
      </c>
      <c r="D66" s="86" t="s">
        <v>1459</v>
      </c>
      <c r="E66" s="18" t="s">
        <v>358</v>
      </c>
      <c r="F66" s="26" t="s">
        <v>225</v>
      </c>
      <c r="G66" s="115" t="s">
        <v>15</v>
      </c>
      <c r="H66" s="115" t="s">
        <v>15</v>
      </c>
      <c r="I66" s="120"/>
      <c r="J66" s="115"/>
      <c r="K66" s="115" t="s">
        <v>1316</v>
      </c>
      <c r="L66" s="115"/>
      <c r="M66" s="43">
        <v>212.13</v>
      </c>
      <c r="N66" s="43"/>
      <c r="O66" s="44"/>
      <c r="P66" s="115"/>
      <c r="Q66" s="43">
        <f>Q62</f>
        <v>3.9155617804681011</v>
      </c>
      <c r="R66" s="115">
        <f t="shared" si="0"/>
        <v>2</v>
      </c>
      <c r="S66" s="115">
        <f t="shared" si="6"/>
        <v>0</v>
      </c>
      <c r="T66" s="43">
        <f>VLOOKUP(K66,'Epi data'!A:C,3,TRUE)</f>
        <v>0.11262594458768949</v>
      </c>
      <c r="U66" s="115">
        <f t="shared" si="2"/>
        <v>1</v>
      </c>
      <c r="V66" s="44">
        <f>VLOOKUP(K66,'Epi data'!A:C,2,TRUE)</f>
        <v>39.014400966677336</v>
      </c>
      <c r="W66" s="115">
        <f t="shared" si="3"/>
        <v>0</v>
      </c>
      <c r="X66" s="115"/>
      <c r="Y66" s="115">
        <f t="shared" si="4"/>
        <v>3</v>
      </c>
      <c r="Z66" s="115"/>
      <c r="AA66" s="44">
        <f>VLOOKUP(K66,'Epi data'!A:I,9,TRUE)</f>
        <v>63.27</v>
      </c>
      <c r="AB66" s="115">
        <f t="shared" si="5"/>
        <v>1</v>
      </c>
      <c r="AC66" s="115" t="s">
        <v>219</v>
      </c>
      <c r="AD66" s="115" t="s">
        <v>1331</v>
      </c>
      <c r="AE66" s="115"/>
      <c r="AF66" s="115"/>
      <c r="AG66" s="115"/>
      <c r="AH66" s="115"/>
    </row>
    <row r="67" spans="1:34" s="25" customFormat="1" ht="30" x14ac:dyDescent="0.25">
      <c r="A67" s="95" t="s">
        <v>359</v>
      </c>
      <c r="B67" s="23" t="s">
        <v>360</v>
      </c>
      <c r="C67" s="78" t="s">
        <v>359</v>
      </c>
      <c r="D67" s="24"/>
      <c r="E67" s="24"/>
      <c r="F67" s="112"/>
      <c r="G67" s="112"/>
      <c r="H67" s="112"/>
      <c r="I67" s="119"/>
      <c r="J67" s="112"/>
      <c r="K67" s="112"/>
      <c r="L67" s="112"/>
      <c r="M67" s="112"/>
      <c r="N67" s="112"/>
      <c r="O67" s="124"/>
      <c r="P67" s="112"/>
      <c r="Q67" s="92"/>
      <c r="R67" s="115">
        <f t="shared" si="0"/>
        <v>1</v>
      </c>
      <c r="S67" s="112"/>
      <c r="T67" s="43" t="e">
        <f>VLOOKUP(K67,'Epi data'!A:C,3,TRUE)</f>
        <v>#N/A</v>
      </c>
      <c r="U67" s="115" t="e">
        <f t="shared" si="2"/>
        <v>#N/A</v>
      </c>
      <c r="V67" s="44" t="e">
        <f>VLOOKUP(K67,'Epi data'!A:C,2,TRUE)</f>
        <v>#N/A</v>
      </c>
      <c r="W67" s="115" t="e">
        <f t="shared" si="3"/>
        <v>#N/A</v>
      </c>
      <c r="X67" s="112"/>
      <c r="Y67" s="112" t="e">
        <f t="shared" si="4"/>
        <v>#N/A</v>
      </c>
      <c r="Z67" s="112"/>
      <c r="AA67" s="44" t="e">
        <f>VLOOKUP(K67,'Epi data'!A:I,9,TRUE)</f>
        <v>#N/A</v>
      </c>
      <c r="AB67" s="115" t="e">
        <f t="shared" si="5"/>
        <v>#N/A</v>
      </c>
      <c r="AC67" s="112"/>
      <c r="AD67" s="112"/>
      <c r="AE67" s="112"/>
      <c r="AF67" s="112"/>
      <c r="AG67" s="112"/>
      <c r="AH67" s="112"/>
    </row>
    <row r="68" spans="1:34" s="20" customFormat="1" ht="45" x14ac:dyDescent="0.25">
      <c r="A68" s="26"/>
      <c r="B68" s="18" t="s">
        <v>361</v>
      </c>
      <c r="C68" s="21" t="s">
        <v>1455</v>
      </c>
      <c r="D68" s="21" t="str">
        <f>C68</f>
        <v>Management of labor and delivery in low risk women by skilled attendants</v>
      </c>
      <c r="E68" s="18" t="s">
        <v>361</v>
      </c>
      <c r="F68" s="26" t="s">
        <v>225</v>
      </c>
      <c r="G68" s="115" t="s">
        <v>13</v>
      </c>
      <c r="H68" s="115" t="s">
        <v>13</v>
      </c>
      <c r="I68" s="120" t="s">
        <v>1332</v>
      </c>
      <c r="J68" s="115" t="s">
        <v>1332</v>
      </c>
      <c r="K68" s="26" t="str">
        <f>K46</f>
        <v>Maternal disorders</v>
      </c>
      <c r="L68" s="26">
        <v>1</v>
      </c>
      <c r="M68" s="115">
        <v>3</v>
      </c>
      <c r="N68" s="115" t="s">
        <v>1546</v>
      </c>
      <c r="O68" s="44">
        <v>4</v>
      </c>
      <c r="P68" s="115"/>
      <c r="Q68" s="43">
        <v>7.9143455972262986</v>
      </c>
      <c r="R68" s="115">
        <f t="shared" si="0"/>
        <v>2</v>
      </c>
      <c r="S68" s="115">
        <f t="shared" si="6"/>
        <v>1</v>
      </c>
      <c r="T68" s="43">
        <f>VLOOKUP(K68,'Epi data'!A:C,3,TRUE)</f>
        <v>0.10639986189587887</v>
      </c>
      <c r="U68" s="115">
        <f t="shared" si="2"/>
        <v>1</v>
      </c>
      <c r="V68" s="44">
        <f>VLOOKUP(K68,'Epi data'!A:C,2,TRUE)</f>
        <v>55.093991873985701</v>
      </c>
      <c r="W68" s="115">
        <f t="shared" si="3"/>
        <v>1</v>
      </c>
      <c r="X68" s="115"/>
      <c r="Y68" s="115">
        <f t="shared" si="4"/>
        <v>5</v>
      </c>
      <c r="Z68" s="115"/>
      <c r="AA68" s="44">
        <f>VLOOKUP(K68,'Epi data'!A:I,9,TRUE)</f>
        <v>54.72</v>
      </c>
      <c r="AB68" s="115">
        <f t="shared" si="5"/>
        <v>1</v>
      </c>
      <c r="AC68" s="115" t="s">
        <v>218</v>
      </c>
      <c r="AD68" s="115" t="s">
        <v>1331</v>
      </c>
      <c r="AE68" s="115"/>
      <c r="AF68" s="115"/>
      <c r="AG68" s="115"/>
      <c r="AH68" s="115"/>
    </row>
    <row r="69" spans="1:34" s="35" customFormat="1" ht="45" x14ac:dyDescent="0.25">
      <c r="A69" s="38"/>
      <c r="B69" s="13" t="s">
        <v>362</v>
      </c>
      <c r="C69" s="16" t="s">
        <v>82</v>
      </c>
      <c r="D69" s="16" t="s">
        <v>979</v>
      </c>
      <c r="E69" s="13" t="s">
        <v>362</v>
      </c>
      <c r="F69" s="38" t="s">
        <v>225</v>
      </c>
      <c r="G69" s="38" t="s">
        <v>13</v>
      </c>
      <c r="H69" s="38" t="s">
        <v>13</v>
      </c>
      <c r="I69" s="121" t="s">
        <v>1332</v>
      </c>
      <c r="J69" s="116" t="s">
        <v>1332</v>
      </c>
      <c r="K69" s="116" t="s">
        <v>1186</v>
      </c>
      <c r="L69" s="116">
        <v>1</v>
      </c>
      <c r="M69" s="116">
        <v>0.05</v>
      </c>
      <c r="N69" s="116" t="s">
        <v>1566</v>
      </c>
      <c r="O69" s="49">
        <v>4</v>
      </c>
      <c r="P69" s="116"/>
      <c r="Q69" s="45">
        <v>1.0683423484305288</v>
      </c>
      <c r="R69" s="116">
        <f t="shared" ref="R69:R132" si="7">IF(Q69&gt;49,3,IF(Q69&lt;1.6,1,2))</f>
        <v>1</v>
      </c>
      <c r="S69" s="116">
        <f t="shared" si="6"/>
        <v>1</v>
      </c>
      <c r="T69" s="45">
        <f>VLOOKUP(K69,'Epi data'!A:C,3,TRUE)</f>
        <v>0.19656199237180108</v>
      </c>
      <c r="U69" s="116">
        <f t="shared" ref="U69:U132" si="8">IF(T69&gt;0.1,1,0)</f>
        <v>1</v>
      </c>
      <c r="V69" s="49">
        <f>VLOOKUP(K69,'Epi data'!A:C,2,TRUE)</f>
        <v>86.542741489956924</v>
      </c>
      <c r="W69" s="116">
        <f t="shared" ref="W69:W132" si="9">IF(V69&gt;46,1,0)</f>
        <v>1</v>
      </c>
      <c r="X69" s="116"/>
      <c r="Y69" s="116">
        <f t="shared" ref="Y69:Y132" si="10">R69+S69+U69+W69+X69</f>
        <v>4</v>
      </c>
      <c r="Z69" s="116"/>
      <c r="AA69" s="44">
        <f>VLOOKUP(K69,'Epi data'!A:I,9,TRUE)</f>
        <v>23.22</v>
      </c>
      <c r="AB69" s="115">
        <f t="shared" si="5"/>
        <v>3</v>
      </c>
      <c r="AC69" s="116" t="s">
        <v>218</v>
      </c>
      <c r="AD69" s="116" t="s">
        <v>1331</v>
      </c>
      <c r="AE69" s="116"/>
      <c r="AF69" s="116"/>
      <c r="AG69" s="116"/>
      <c r="AH69" s="116"/>
    </row>
    <row r="70" spans="1:34" s="20" customFormat="1" ht="60" x14ac:dyDescent="0.25">
      <c r="A70" s="26"/>
      <c r="B70" s="18" t="s">
        <v>363</v>
      </c>
      <c r="C70" s="21" t="s">
        <v>83</v>
      </c>
      <c r="D70" s="21" t="s">
        <v>1465</v>
      </c>
      <c r="E70" s="18" t="s">
        <v>363</v>
      </c>
      <c r="F70" s="26" t="s">
        <v>225</v>
      </c>
      <c r="G70" s="26" t="s">
        <v>13</v>
      </c>
      <c r="H70" s="115" t="s">
        <v>566</v>
      </c>
      <c r="I70" s="120"/>
      <c r="J70" s="115" t="s">
        <v>1332</v>
      </c>
      <c r="K70" s="115" t="s">
        <v>1169</v>
      </c>
      <c r="L70" s="115">
        <v>1</v>
      </c>
      <c r="M70" s="115">
        <v>36.340000000000003</v>
      </c>
      <c r="N70" s="115" t="s">
        <v>1549</v>
      </c>
      <c r="O70" s="44">
        <v>4</v>
      </c>
      <c r="P70" s="115"/>
      <c r="Q70" s="43">
        <v>1.2787631870954526</v>
      </c>
      <c r="R70" s="115">
        <f t="shared" si="7"/>
        <v>1</v>
      </c>
      <c r="S70" s="115">
        <f t="shared" si="6"/>
        <v>1</v>
      </c>
      <c r="T70" s="43">
        <f>VLOOKUP(K70,'Epi data'!A:C,3,TRUE)</f>
        <v>2.8129847538059992E-2</v>
      </c>
      <c r="U70" s="115">
        <f t="shared" si="8"/>
        <v>0</v>
      </c>
      <c r="V70" s="44">
        <f>VLOOKUP(K70,'Epi data'!A:C,2,TRUE)</f>
        <v>55.518809553107538</v>
      </c>
      <c r="W70" s="115">
        <f t="shared" si="9"/>
        <v>1</v>
      </c>
      <c r="X70" s="115"/>
      <c r="Y70" s="115">
        <f t="shared" si="10"/>
        <v>3</v>
      </c>
      <c r="Z70" s="115"/>
      <c r="AA70" s="44">
        <f>VLOOKUP(K70,'Epi data'!A:I,9,TRUE)</f>
        <v>62</v>
      </c>
      <c r="AB70" s="115">
        <f t="shared" ref="AB70:AB133" si="11">IF(AA70&lt;40,3,IF(AA70&gt;49,1,2))</f>
        <v>1</v>
      </c>
      <c r="AC70" s="115" t="s">
        <v>218</v>
      </c>
      <c r="AD70" s="115" t="s">
        <v>1331</v>
      </c>
      <c r="AE70" s="115"/>
      <c r="AF70" s="115"/>
      <c r="AG70" s="115"/>
      <c r="AH70" s="115"/>
    </row>
    <row r="71" spans="1:34" s="35" customFormat="1" ht="60" x14ac:dyDescent="0.25">
      <c r="A71" s="38"/>
      <c r="B71" s="13" t="s">
        <v>364</v>
      </c>
      <c r="C71" s="16" t="s">
        <v>84</v>
      </c>
      <c r="D71" s="16" t="s">
        <v>1467</v>
      </c>
      <c r="E71" s="13" t="s">
        <v>364</v>
      </c>
      <c r="F71" s="38" t="s">
        <v>225</v>
      </c>
      <c r="G71" s="38" t="s">
        <v>13</v>
      </c>
      <c r="H71" s="38" t="s">
        <v>13</v>
      </c>
      <c r="I71" s="38"/>
      <c r="J71" s="116" t="s">
        <v>1332</v>
      </c>
      <c r="K71" s="116" t="s">
        <v>1188</v>
      </c>
      <c r="L71" s="116">
        <v>1</v>
      </c>
      <c r="M71" s="45">
        <v>237.02</v>
      </c>
      <c r="N71" s="45" t="s">
        <v>1549</v>
      </c>
      <c r="O71" s="49">
        <v>4</v>
      </c>
      <c r="P71" s="116"/>
      <c r="Q71" s="45">
        <v>0.12255725483586399</v>
      </c>
      <c r="R71" s="116">
        <f t="shared" si="7"/>
        <v>1</v>
      </c>
      <c r="S71" s="116">
        <f t="shared" si="6"/>
        <v>1</v>
      </c>
      <c r="T71" s="45">
        <f>VLOOKUP(K71,'Epi data'!A:C,3,TRUE)</f>
        <v>6.6880561620933351E-2</v>
      </c>
      <c r="U71" s="116">
        <f t="shared" si="8"/>
        <v>0</v>
      </c>
      <c r="V71" s="49">
        <f>VLOOKUP(K71,'Epi data'!A:C,2,TRUE)</f>
        <v>86.551744112882844</v>
      </c>
      <c r="W71" s="116">
        <f t="shared" si="9"/>
        <v>1</v>
      </c>
      <c r="X71" s="116"/>
      <c r="Y71" s="116">
        <f t="shared" si="10"/>
        <v>3</v>
      </c>
      <c r="Z71" s="116"/>
      <c r="AA71" s="44">
        <f>VLOOKUP(K71,'Epi data'!A:I,9,TRUE)</f>
        <v>42.61</v>
      </c>
      <c r="AB71" s="115">
        <f t="shared" si="11"/>
        <v>2</v>
      </c>
      <c r="AC71" s="116" t="s">
        <v>218</v>
      </c>
      <c r="AD71" s="116"/>
      <c r="AE71" s="116"/>
      <c r="AF71" s="116"/>
      <c r="AG71" s="116"/>
      <c r="AH71" s="116"/>
    </row>
    <row r="72" spans="1:34" s="20" customFormat="1" ht="60" x14ac:dyDescent="0.25">
      <c r="A72" s="85"/>
      <c r="B72" s="18" t="s">
        <v>365</v>
      </c>
      <c r="C72" s="21" t="s">
        <v>85</v>
      </c>
      <c r="D72" s="21" t="s">
        <v>1456</v>
      </c>
      <c r="E72" s="18" t="s">
        <v>365</v>
      </c>
      <c r="F72" s="26" t="s">
        <v>225</v>
      </c>
      <c r="G72" s="26" t="s">
        <v>13</v>
      </c>
      <c r="H72" s="26" t="s">
        <v>13</v>
      </c>
      <c r="I72" s="26"/>
      <c r="J72" s="115"/>
      <c r="K72" s="115" t="s">
        <v>1062</v>
      </c>
      <c r="L72" s="115">
        <v>1</v>
      </c>
      <c r="M72" s="115" t="s">
        <v>1333</v>
      </c>
      <c r="N72" s="26"/>
      <c r="O72" s="44">
        <v>0</v>
      </c>
      <c r="P72" s="115"/>
      <c r="Q72" s="43">
        <v>0.25635829451905512</v>
      </c>
      <c r="R72" s="115">
        <f t="shared" si="7"/>
        <v>1</v>
      </c>
      <c r="S72" s="115">
        <f t="shared" si="6"/>
        <v>0</v>
      </c>
      <c r="T72" s="43">
        <f>VLOOKUP(K72,'Epi data'!A:C,3,TRUE)</f>
        <v>3.8944996394974125E-2</v>
      </c>
      <c r="U72" s="115">
        <f t="shared" si="8"/>
        <v>0</v>
      </c>
      <c r="V72" s="44">
        <f>VLOOKUP(K72,'Epi data'!A:C,2,TRUE)</f>
        <v>65.62601960885975</v>
      </c>
      <c r="W72" s="115">
        <f t="shared" si="9"/>
        <v>1</v>
      </c>
      <c r="X72" s="115"/>
      <c r="Y72" s="115">
        <f t="shared" si="10"/>
        <v>2</v>
      </c>
      <c r="Z72" s="115"/>
      <c r="AA72" s="44">
        <f>VLOOKUP(K72,'Epi data'!A:I,9,TRUE)</f>
        <v>47.07</v>
      </c>
      <c r="AB72" s="115">
        <f t="shared" si="11"/>
        <v>2</v>
      </c>
      <c r="AC72" s="115" t="s">
        <v>220</v>
      </c>
      <c r="AD72" s="115"/>
      <c r="AE72" s="115"/>
      <c r="AF72" s="115"/>
      <c r="AG72" s="115"/>
      <c r="AH72" s="115"/>
    </row>
    <row r="73" spans="1:34" s="35" customFormat="1" ht="60" x14ac:dyDescent="0.25">
      <c r="A73" s="38"/>
      <c r="B73" s="13" t="s">
        <v>366</v>
      </c>
      <c r="C73" s="16" t="s">
        <v>86</v>
      </c>
      <c r="D73" s="16" t="s">
        <v>1457</v>
      </c>
      <c r="E73" s="35" t="s">
        <v>980</v>
      </c>
      <c r="F73" s="38" t="s">
        <v>225</v>
      </c>
      <c r="G73" s="38" t="s">
        <v>13</v>
      </c>
      <c r="H73" s="38" t="s">
        <v>13</v>
      </c>
      <c r="I73" s="121" t="s">
        <v>1332</v>
      </c>
      <c r="J73" s="116"/>
      <c r="K73" s="116" t="s">
        <v>1258</v>
      </c>
      <c r="L73" s="116">
        <v>1</v>
      </c>
      <c r="M73" s="49">
        <v>1206</v>
      </c>
      <c r="N73" s="49" t="s">
        <v>1549</v>
      </c>
      <c r="O73" s="49">
        <v>3</v>
      </c>
      <c r="P73" s="116"/>
      <c r="Q73" s="45">
        <v>0.12255725483586399</v>
      </c>
      <c r="R73" s="116">
        <f t="shared" si="7"/>
        <v>1</v>
      </c>
      <c r="S73" s="116">
        <f t="shared" si="6"/>
        <v>0</v>
      </c>
      <c r="T73" s="45">
        <f>VLOOKUP(K73,'Epi data'!A:C,3,TRUE)</f>
        <v>0.12313526802948523</v>
      </c>
      <c r="U73" s="116">
        <f t="shared" si="8"/>
        <v>1</v>
      </c>
      <c r="V73" s="49">
        <f>VLOOKUP(K73,'Epi data'!A:C,2,TRUE)</f>
        <v>73.718662148381142</v>
      </c>
      <c r="W73" s="116">
        <f t="shared" si="9"/>
        <v>1</v>
      </c>
      <c r="X73" s="116"/>
      <c r="Y73" s="116">
        <f t="shared" si="10"/>
        <v>3</v>
      </c>
      <c r="Z73" s="116"/>
      <c r="AA73" s="44">
        <f>VLOOKUP(K73,'Epi data'!A:I,9,TRUE)</f>
        <v>55.91</v>
      </c>
      <c r="AB73" s="115">
        <f t="shared" si="11"/>
        <v>1</v>
      </c>
      <c r="AC73" s="116" t="s">
        <v>220</v>
      </c>
      <c r="AD73" s="116"/>
      <c r="AE73" s="116"/>
      <c r="AF73" s="116"/>
      <c r="AG73" s="116"/>
      <c r="AH73" s="116"/>
    </row>
    <row r="74" spans="1:34" s="20" customFormat="1" ht="75" x14ac:dyDescent="0.25">
      <c r="A74" s="26"/>
      <c r="B74" s="18" t="s">
        <v>367</v>
      </c>
      <c r="C74" s="21" t="s">
        <v>87</v>
      </c>
      <c r="D74" s="21" t="str">
        <f>D58</f>
        <v>Provision of iron and folic acid supplementation to pregnant women, and provision of food/caloric supplementation to pregnant women in food insecure households</v>
      </c>
      <c r="E74" s="20" t="s">
        <v>1348</v>
      </c>
      <c r="F74" s="26" t="s">
        <v>225</v>
      </c>
      <c r="G74" s="26" t="s">
        <v>13</v>
      </c>
      <c r="H74" s="26" t="s">
        <v>13</v>
      </c>
      <c r="I74" s="120" t="s">
        <v>1332</v>
      </c>
      <c r="J74" s="115"/>
      <c r="K74" s="115" t="str">
        <f>K58</f>
        <v>Nutritional deficiencies</v>
      </c>
      <c r="L74" s="115">
        <v>1</v>
      </c>
      <c r="M74" s="44">
        <v>285</v>
      </c>
      <c r="N74" s="44" t="s">
        <v>1567</v>
      </c>
      <c r="O74" s="44">
        <v>3</v>
      </c>
      <c r="P74" s="115"/>
      <c r="Q74" s="43">
        <v>10.933</v>
      </c>
      <c r="R74" s="115">
        <f t="shared" si="7"/>
        <v>2</v>
      </c>
      <c r="S74" s="115">
        <f t="shared" si="6"/>
        <v>0</v>
      </c>
      <c r="T74" s="43">
        <f>VLOOKUP(K74,'Epi data'!A:C,3,TRUE)</f>
        <v>4.2481130737738772E-2</v>
      </c>
      <c r="U74" s="115">
        <f t="shared" si="8"/>
        <v>0</v>
      </c>
      <c r="V74" s="44">
        <f>VLOOKUP(K74,'Epi data'!A:C,2,TRUE)</f>
        <v>68.053786402808129</v>
      </c>
      <c r="W74" s="115">
        <f t="shared" si="9"/>
        <v>1</v>
      </c>
      <c r="X74" s="115"/>
      <c r="Y74" s="115">
        <f t="shared" si="10"/>
        <v>3</v>
      </c>
      <c r="Z74" s="115"/>
      <c r="AA74" s="44">
        <f>VLOOKUP(K74,'Epi data'!A:I,9,TRUE)</f>
        <v>59.51</v>
      </c>
      <c r="AB74" s="115">
        <f t="shared" si="11"/>
        <v>1</v>
      </c>
      <c r="AC74" s="115" t="s">
        <v>220</v>
      </c>
      <c r="AD74" s="115" t="s">
        <v>1331</v>
      </c>
      <c r="AE74" s="115"/>
      <c r="AF74" s="115"/>
      <c r="AG74" s="115"/>
      <c r="AH74" s="115"/>
    </row>
    <row r="75" spans="1:34" s="35" customFormat="1" ht="135" x14ac:dyDescent="0.25">
      <c r="A75" s="38"/>
      <c r="B75" s="13" t="s">
        <v>368</v>
      </c>
      <c r="C75" s="16" t="s">
        <v>88</v>
      </c>
      <c r="D75" s="16" t="s">
        <v>981</v>
      </c>
      <c r="E75" s="36" t="s">
        <v>738</v>
      </c>
      <c r="F75" s="38" t="s">
        <v>248</v>
      </c>
      <c r="G75" s="38" t="s">
        <v>13</v>
      </c>
      <c r="H75" s="38" t="s">
        <v>566</v>
      </c>
      <c r="I75" s="38"/>
      <c r="J75" s="116" t="s">
        <v>1332</v>
      </c>
      <c r="K75" s="116" t="s">
        <v>459</v>
      </c>
      <c r="L75" s="116">
        <v>1</v>
      </c>
      <c r="M75" s="49">
        <v>49</v>
      </c>
      <c r="N75" s="49" t="s">
        <v>1568</v>
      </c>
      <c r="O75" s="49">
        <v>4</v>
      </c>
      <c r="P75" s="116"/>
      <c r="Q75" s="45">
        <v>0.56788743732033042</v>
      </c>
      <c r="R75" s="116">
        <f t="shared" si="7"/>
        <v>1</v>
      </c>
      <c r="S75" s="116">
        <f t="shared" si="6"/>
        <v>0</v>
      </c>
      <c r="T75" s="45">
        <f>VLOOKUP(K75,'Epi data'!A:C,3,TRUE)</f>
        <v>1.1693342491029053E-2</v>
      </c>
      <c r="U75" s="116">
        <f t="shared" si="8"/>
        <v>0</v>
      </c>
      <c r="V75" s="49">
        <f>VLOOKUP(K75,'Epi data'!A:C,2,TRUE)</f>
        <v>74.356975430896242</v>
      </c>
      <c r="W75" s="116">
        <f t="shared" si="9"/>
        <v>1</v>
      </c>
      <c r="X75" s="116"/>
      <c r="Y75" s="116">
        <f t="shared" si="10"/>
        <v>2</v>
      </c>
      <c r="Z75" s="116"/>
      <c r="AA75" s="44">
        <f>VLOOKUP(K75,'Epi data'!A:I,9,TRUE)</f>
        <v>59.28</v>
      </c>
      <c r="AB75" s="115">
        <f t="shared" si="11"/>
        <v>1</v>
      </c>
      <c r="AC75" s="116" t="s">
        <v>220</v>
      </c>
      <c r="AD75" s="116"/>
      <c r="AE75" s="116"/>
      <c r="AF75" s="116"/>
      <c r="AG75" s="116"/>
      <c r="AH75" s="116"/>
    </row>
    <row r="76" spans="1:34" s="20" customFormat="1" ht="75" x14ac:dyDescent="0.25">
      <c r="A76" s="26"/>
      <c r="B76" s="18" t="s">
        <v>369</v>
      </c>
      <c r="C76" s="21" t="s">
        <v>89</v>
      </c>
      <c r="D76" s="21" t="str">
        <f>D74</f>
        <v>Provision of iron and folic acid supplementation to pregnant women, and provision of food/caloric supplementation to pregnant women in food insecure households</v>
      </c>
      <c r="E76" s="20" t="s">
        <v>1348</v>
      </c>
      <c r="F76" s="26" t="s">
        <v>225</v>
      </c>
      <c r="G76" s="26" t="s">
        <v>13</v>
      </c>
      <c r="H76" s="26" t="s">
        <v>13</v>
      </c>
      <c r="I76" s="120" t="s">
        <v>1332</v>
      </c>
      <c r="J76" s="115"/>
      <c r="K76" s="115" t="str">
        <f>K74</f>
        <v>Nutritional deficiencies</v>
      </c>
      <c r="L76" s="115">
        <v>1</v>
      </c>
      <c r="M76" s="44">
        <v>285</v>
      </c>
      <c r="N76" s="44" t="s">
        <v>1567</v>
      </c>
      <c r="O76" s="44">
        <v>3</v>
      </c>
      <c r="P76" s="115"/>
      <c r="Q76" s="43">
        <v>1.5912831400889278</v>
      </c>
      <c r="R76" s="115">
        <f t="shared" si="7"/>
        <v>1</v>
      </c>
      <c r="S76" s="115">
        <f t="shared" si="6"/>
        <v>0</v>
      </c>
      <c r="T76" s="43">
        <f>VLOOKUP(K76,'Epi data'!A:C,3,TRUE)</f>
        <v>4.2481130737738772E-2</v>
      </c>
      <c r="U76" s="115">
        <f t="shared" si="8"/>
        <v>0</v>
      </c>
      <c r="V76" s="44">
        <f>VLOOKUP(K76,'Epi data'!A:C,2,TRUE)</f>
        <v>68.053786402808129</v>
      </c>
      <c r="W76" s="115">
        <f t="shared" si="9"/>
        <v>1</v>
      </c>
      <c r="X76" s="115"/>
      <c r="Y76" s="115">
        <f t="shared" si="10"/>
        <v>2</v>
      </c>
      <c r="Z76" s="115"/>
      <c r="AA76" s="44">
        <f>VLOOKUP(K76,'Epi data'!A:I,9,TRUE)</f>
        <v>59.51</v>
      </c>
      <c r="AB76" s="115">
        <f t="shared" si="11"/>
        <v>1</v>
      </c>
      <c r="AC76" s="115" t="s">
        <v>220</v>
      </c>
      <c r="AD76" s="115" t="s">
        <v>1331</v>
      </c>
      <c r="AE76" s="115"/>
      <c r="AF76" s="115"/>
      <c r="AG76" s="115"/>
      <c r="AH76" s="115"/>
    </row>
    <row r="77" spans="1:34" s="35" customFormat="1" ht="75" x14ac:dyDescent="0.25">
      <c r="A77" s="38"/>
      <c r="B77" s="13" t="s">
        <v>370</v>
      </c>
      <c r="C77" s="16" t="s">
        <v>90</v>
      </c>
      <c r="D77" s="105" t="s">
        <v>1458</v>
      </c>
      <c r="E77" s="35" t="s">
        <v>939</v>
      </c>
      <c r="F77" s="38" t="s">
        <v>225</v>
      </c>
      <c r="G77" s="38" t="s">
        <v>13</v>
      </c>
      <c r="H77" s="38" t="s">
        <v>13</v>
      </c>
      <c r="I77" s="38"/>
      <c r="J77" s="116"/>
      <c r="K77" s="116" t="str">
        <f>K76</f>
        <v>Nutritional deficiencies</v>
      </c>
      <c r="L77" s="116">
        <v>1</v>
      </c>
      <c r="M77" s="49">
        <v>95</v>
      </c>
      <c r="N77" s="49"/>
      <c r="O77" s="49">
        <v>4</v>
      </c>
      <c r="P77" s="116"/>
      <c r="Q77" s="45">
        <v>0.25635829451905512</v>
      </c>
      <c r="R77" s="116">
        <f t="shared" si="7"/>
        <v>1</v>
      </c>
      <c r="S77" s="116">
        <f t="shared" si="6"/>
        <v>0</v>
      </c>
      <c r="T77" s="45">
        <f>VLOOKUP(K77,'Epi data'!A:C,3,TRUE)</f>
        <v>4.2481130737738772E-2</v>
      </c>
      <c r="U77" s="116">
        <f t="shared" si="8"/>
        <v>0</v>
      </c>
      <c r="V77" s="49">
        <f>VLOOKUP(K77,'Epi data'!A:C,2,TRUE)</f>
        <v>68.053786402808129</v>
      </c>
      <c r="W77" s="116">
        <f t="shared" si="9"/>
        <v>1</v>
      </c>
      <c r="X77" s="116"/>
      <c r="Y77" s="116">
        <f t="shared" si="10"/>
        <v>2</v>
      </c>
      <c r="Z77" s="116"/>
      <c r="AA77" s="44">
        <f>VLOOKUP(K77,'Epi data'!A:I,9,TRUE)</f>
        <v>59.51</v>
      </c>
      <c r="AB77" s="115">
        <f t="shared" si="11"/>
        <v>1</v>
      </c>
      <c r="AC77" s="116" t="s">
        <v>220</v>
      </c>
      <c r="AD77" s="116"/>
      <c r="AE77" s="116"/>
      <c r="AF77" s="116"/>
      <c r="AG77" s="116"/>
      <c r="AH77" s="116"/>
    </row>
    <row r="78" spans="1:34" s="20" customFormat="1" ht="30" x14ac:dyDescent="0.25">
      <c r="A78" s="26"/>
      <c r="B78" s="18" t="s">
        <v>371</v>
      </c>
      <c r="C78" s="87" t="s">
        <v>91</v>
      </c>
      <c r="D78" s="86" t="s">
        <v>1461</v>
      </c>
      <c r="E78" s="18" t="s">
        <v>371</v>
      </c>
      <c r="F78" s="26" t="s">
        <v>225</v>
      </c>
      <c r="G78" s="26" t="s">
        <v>13</v>
      </c>
      <c r="H78" s="26" t="s">
        <v>13</v>
      </c>
      <c r="I78" s="26"/>
      <c r="J78" s="115"/>
      <c r="K78" s="115" t="str">
        <f>K68</f>
        <v>Maternal disorders</v>
      </c>
      <c r="L78" s="115">
        <v>1</v>
      </c>
      <c r="M78" s="44">
        <v>77</v>
      </c>
      <c r="N78" s="44"/>
      <c r="O78" s="44">
        <v>4</v>
      </c>
      <c r="P78" s="115"/>
      <c r="Q78" s="43">
        <v>2.5036513498825546</v>
      </c>
      <c r="R78" s="115">
        <f t="shared" si="7"/>
        <v>2</v>
      </c>
      <c r="S78" s="115">
        <f t="shared" si="6"/>
        <v>0</v>
      </c>
      <c r="T78" s="43">
        <f>VLOOKUP(K78,'Epi data'!A:C,3,TRUE)</f>
        <v>0.10639986189587887</v>
      </c>
      <c r="U78" s="115">
        <f t="shared" si="8"/>
        <v>1</v>
      </c>
      <c r="V78" s="44">
        <f>VLOOKUP(K78,'Epi data'!A:C,2,TRUE)</f>
        <v>55.093991873985701</v>
      </c>
      <c r="W78" s="115">
        <f t="shared" si="9"/>
        <v>1</v>
      </c>
      <c r="X78" s="115"/>
      <c r="Y78" s="115">
        <f t="shared" si="10"/>
        <v>4</v>
      </c>
      <c r="Z78" s="115"/>
      <c r="AA78" s="44">
        <f>VLOOKUP(K78,'Epi data'!A:I,9,TRUE)</f>
        <v>54.72</v>
      </c>
      <c r="AB78" s="115">
        <f t="shared" si="11"/>
        <v>1</v>
      </c>
      <c r="AC78" s="115" t="s">
        <v>220</v>
      </c>
      <c r="AD78" s="115"/>
      <c r="AE78" s="115"/>
      <c r="AF78" s="115"/>
      <c r="AG78" s="115"/>
      <c r="AH78" s="115"/>
    </row>
    <row r="79" spans="1:34" s="35" customFormat="1" ht="75" x14ac:dyDescent="0.25">
      <c r="A79" s="38"/>
      <c r="B79" s="13" t="s">
        <v>372</v>
      </c>
      <c r="C79" s="16" t="s">
        <v>92</v>
      </c>
      <c r="D79" s="16" t="s">
        <v>936</v>
      </c>
      <c r="E79" s="35" t="s">
        <v>714</v>
      </c>
      <c r="F79" s="38" t="s">
        <v>225</v>
      </c>
      <c r="G79" s="38" t="s">
        <v>13</v>
      </c>
      <c r="H79" s="38" t="s">
        <v>567</v>
      </c>
      <c r="I79" s="38"/>
      <c r="J79" s="116"/>
      <c r="K79" s="116" t="s">
        <v>1124</v>
      </c>
      <c r="L79" s="116">
        <v>1</v>
      </c>
      <c r="M79" s="49">
        <v>1186</v>
      </c>
      <c r="N79" s="49" t="s">
        <v>1569</v>
      </c>
      <c r="O79" s="49">
        <v>3</v>
      </c>
      <c r="P79" s="116"/>
      <c r="Q79" s="45">
        <v>0.12255725483586399</v>
      </c>
      <c r="R79" s="116">
        <f t="shared" si="7"/>
        <v>1</v>
      </c>
      <c r="S79" s="116">
        <f t="shared" si="6"/>
        <v>0</v>
      </c>
      <c r="T79" s="45">
        <f>VLOOKUP(K79,'Epi data'!A:C,3,TRUE)</f>
        <v>0.10706408911203456</v>
      </c>
      <c r="U79" s="116">
        <f t="shared" si="8"/>
        <v>1</v>
      </c>
      <c r="V79" s="49">
        <f>VLOOKUP(K79,'Epi data'!A:C,2,TRUE)</f>
        <v>55.007946053648517</v>
      </c>
      <c r="W79" s="116">
        <f t="shared" si="9"/>
        <v>1</v>
      </c>
      <c r="X79" s="116"/>
      <c r="Y79" s="116">
        <f t="shared" si="10"/>
        <v>3</v>
      </c>
      <c r="Z79" s="116"/>
      <c r="AA79" s="44">
        <f>VLOOKUP(K79,'Epi data'!A:I,9,TRUE)</f>
        <v>54.72</v>
      </c>
      <c r="AB79" s="115">
        <f t="shared" si="11"/>
        <v>1</v>
      </c>
      <c r="AC79" s="116" t="s">
        <v>220</v>
      </c>
      <c r="AD79" s="116" t="s">
        <v>1331</v>
      </c>
      <c r="AE79" s="116"/>
      <c r="AF79" s="116"/>
      <c r="AG79" s="116"/>
      <c r="AH79" s="116"/>
    </row>
    <row r="80" spans="1:34" s="20" customFormat="1" ht="60" x14ac:dyDescent="0.25">
      <c r="A80" s="26"/>
      <c r="B80" s="18" t="s">
        <v>373</v>
      </c>
      <c r="C80" s="21" t="s">
        <v>93</v>
      </c>
      <c r="D80" s="21" t="s">
        <v>1462</v>
      </c>
      <c r="E80" s="22" t="s">
        <v>518</v>
      </c>
      <c r="F80" s="26" t="s">
        <v>250</v>
      </c>
      <c r="G80" s="115" t="s">
        <v>14</v>
      </c>
      <c r="H80" s="115" t="s">
        <v>566</v>
      </c>
      <c r="I80" s="120" t="s">
        <v>1332</v>
      </c>
      <c r="J80" s="115" t="s">
        <v>1332</v>
      </c>
      <c r="K80" s="115" t="str">
        <f>K78</f>
        <v>Maternal disorders</v>
      </c>
      <c r="L80" s="115">
        <v>1</v>
      </c>
      <c r="M80" s="44">
        <v>147</v>
      </c>
      <c r="N80" s="44" t="s">
        <v>1567</v>
      </c>
      <c r="O80" s="44">
        <v>4</v>
      </c>
      <c r="P80" s="115"/>
      <c r="Q80" s="43">
        <v>78.411681078778983</v>
      </c>
      <c r="R80" s="115">
        <f t="shared" si="7"/>
        <v>3</v>
      </c>
      <c r="S80" s="115">
        <f t="shared" si="6"/>
        <v>1</v>
      </c>
      <c r="T80" s="43">
        <f>VLOOKUP(K80,'Epi data'!A:C,3,TRUE)</f>
        <v>0.10639986189587887</v>
      </c>
      <c r="U80" s="115">
        <f t="shared" si="8"/>
        <v>1</v>
      </c>
      <c r="V80" s="44">
        <f>VLOOKUP(K80,'Epi data'!A:C,2,TRUE)</f>
        <v>55.093991873985701</v>
      </c>
      <c r="W80" s="115">
        <f t="shared" si="9"/>
        <v>1</v>
      </c>
      <c r="X80" s="115"/>
      <c r="Y80" s="115">
        <f t="shared" si="10"/>
        <v>6</v>
      </c>
      <c r="Z80" s="115"/>
      <c r="AA80" s="44">
        <f>VLOOKUP(K80,'Epi data'!A:I,9,TRUE)</f>
        <v>54.72</v>
      </c>
      <c r="AB80" s="115">
        <f t="shared" si="11"/>
        <v>1</v>
      </c>
      <c r="AC80" s="115" t="s">
        <v>218</v>
      </c>
      <c r="AD80" s="115" t="s">
        <v>1331</v>
      </c>
      <c r="AE80" s="115"/>
      <c r="AF80" s="115"/>
      <c r="AG80" s="115"/>
      <c r="AH80" s="115"/>
    </row>
    <row r="81" spans="1:34" s="35" customFormat="1" ht="60" x14ac:dyDescent="0.25">
      <c r="A81" s="38"/>
      <c r="B81" s="13" t="s">
        <v>374</v>
      </c>
      <c r="C81" s="16" t="s">
        <v>94</v>
      </c>
      <c r="D81" s="16" t="s">
        <v>982</v>
      </c>
      <c r="E81" s="13" t="s">
        <v>374</v>
      </c>
      <c r="F81" s="38" t="s">
        <v>225</v>
      </c>
      <c r="G81" s="38" t="s">
        <v>14</v>
      </c>
      <c r="H81" s="116" t="s">
        <v>1464</v>
      </c>
      <c r="I81" s="121" t="s">
        <v>1332</v>
      </c>
      <c r="J81" s="116"/>
      <c r="K81" s="116" t="s">
        <v>1189</v>
      </c>
      <c r="L81" s="116">
        <v>1</v>
      </c>
      <c r="M81" s="49">
        <v>5488</v>
      </c>
      <c r="N81" s="49" t="s">
        <v>1549</v>
      </c>
      <c r="O81" s="125">
        <v>1</v>
      </c>
      <c r="P81" s="116"/>
      <c r="Q81" s="45">
        <v>2.0885911092222216</v>
      </c>
      <c r="R81" s="116">
        <f t="shared" si="7"/>
        <v>2</v>
      </c>
      <c r="S81" s="116">
        <f t="shared" si="6"/>
        <v>1</v>
      </c>
      <c r="T81" s="45">
        <f>VLOOKUP(K81,'Epi data'!A:C,3,TRUE)</f>
        <v>0.12774796699133664</v>
      </c>
      <c r="U81" s="116">
        <f t="shared" si="8"/>
        <v>1</v>
      </c>
      <c r="V81" s="49">
        <f>VLOOKUP(K81,'Epi data'!A:C,2,TRUE)</f>
        <v>86.541664970696317</v>
      </c>
      <c r="W81" s="116">
        <f t="shared" si="9"/>
        <v>1</v>
      </c>
      <c r="X81" s="116"/>
      <c r="Y81" s="116">
        <f t="shared" si="10"/>
        <v>5</v>
      </c>
      <c r="Z81" s="116"/>
      <c r="AA81" s="44">
        <f>VLOOKUP(K81,'Epi data'!A:I,9,TRUE)</f>
        <v>1.01</v>
      </c>
      <c r="AB81" s="115">
        <f t="shared" si="11"/>
        <v>3</v>
      </c>
      <c r="AC81" s="116" t="s">
        <v>218</v>
      </c>
      <c r="AD81" s="116"/>
      <c r="AE81" s="116"/>
      <c r="AF81" s="116"/>
      <c r="AG81" s="116"/>
      <c r="AH81" s="116"/>
    </row>
    <row r="82" spans="1:34" s="20" customFormat="1" ht="45" x14ac:dyDescent="0.25">
      <c r="A82" s="26"/>
      <c r="B82" s="18" t="s">
        <v>375</v>
      </c>
      <c r="C82" s="21" t="s">
        <v>95</v>
      </c>
      <c r="D82" s="21" t="s">
        <v>956</v>
      </c>
      <c r="E82" s="18" t="s">
        <v>375</v>
      </c>
      <c r="F82" s="26" t="s">
        <v>225</v>
      </c>
      <c r="G82" s="26" t="s">
        <v>14</v>
      </c>
      <c r="H82" s="115" t="s">
        <v>15</v>
      </c>
      <c r="I82" s="120"/>
      <c r="J82" s="115" t="s">
        <v>1332</v>
      </c>
      <c r="K82" s="115" t="s">
        <v>1119</v>
      </c>
      <c r="L82" s="115">
        <v>1</v>
      </c>
      <c r="M82" s="44" t="s">
        <v>1333</v>
      </c>
      <c r="N82" s="44"/>
      <c r="O82" s="44">
        <v>0</v>
      </c>
      <c r="P82" s="115"/>
      <c r="Q82" s="43">
        <v>33.556172657747275</v>
      </c>
      <c r="R82" s="115">
        <f t="shared" si="7"/>
        <v>2</v>
      </c>
      <c r="S82" s="115">
        <f t="shared" si="6"/>
        <v>1</v>
      </c>
      <c r="T82" s="43">
        <f>VLOOKUP(K82,'Epi data'!A:C,3,TRUE)</f>
        <v>0.30150383817166032</v>
      </c>
      <c r="U82" s="115">
        <f t="shared" si="8"/>
        <v>1</v>
      </c>
      <c r="V82" s="44">
        <f>VLOOKUP(K82,'Epi data'!A:C,2,TRUE)</f>
        <v>86.523052446793244</v>
      </c>
      <c r="W82" s="115">
        <f t="shared" si="9"/>
        <v>1</v>
      </c>
      <c r="X82" s="115"/>
      <c r="Y82" s="115">
        <f t="shared" si="10"/>
        <v>5</v>
      </c>
      <c r="Z82" s="115"/>
      <c r="AA82" s="44">
        <f>VLOOKUP(K82,'Epi data'!A:I,9,TRUE)</f>
        <v>7.63</v>
      </c>
      <c r="AB82" s="115">
        <f t="shared" si="11"/>
        <v>3</v>
      </c>
      <c r="AC82" s="115" t="s">
        <v>218</v>
      </c>
      <c r="AD82" s="115"/>
      <c r="AE82" s="115"/>
      <c r="AF82" s="115"/>
      <c r="AG82" s="115"/>
      <c r="AH82" s="115"/>
    </row>
    <row r="83" spans="1:34" s="35" customFormat="1" ht="60" x14ac:dyDescent="0.25">
      <c r="A83" s="38"/>
      <c r="B83" s="13" t="s">
        <v>376</v>
      </c>
      <c r="C83" s="16" t="s">
        <v>96</v>
      </c>
      <c r="D83" s="16" t="s">
        <v>1466</v>
      </c>
      <c r="E83" s="13" t="s">
        <v>376</v>
      </c>
      <c r="F83" s="38" t="s">
        <v>225</v>
      </c>
      <c r="G83" s="38" t="s">
        <v>14</v>
      </c>
      <c r="H83" s="116" t="s">
        <v>1464</v>
      </c>
      <c r="I83" s="121" t="s">
        <v>1332</v>
      </c>
      <c r="J83" s="116" t="s">
        <v>1332</v>
      </c>
      <c r="K83" s="116" t="str">
        <f>K71</f>
        <v>Neonatal preterm birth complications</v>
      </c>
      <c r="L83" s="116">
        <v>1</v>
      </c>
      <c r="M83" s="49">
        <v>237</v>
      </c>
      <c r="N83" s="49" t="s">
        <v>1549</v>
      </c>
      <c r="O83" s="49">
        <v>4</v>
      </c>
      <c r="P83" s="116"/>
      <c r="Q83" s="45">
        <v>1.9731895042589023</v>
      </c>
      <c r="R83" s="116">
        <f t="shared" si="7"/>
        <v>2</v>
      </c>
      <c r="S83" s="116">
        <f t="shared" si="6"/>
        <v>1</v>
      </c>
      <c r="T83" s="45">
        <f>VLOOKUP(K83,'Epi data'!A:C,3,TRUE)</f>
        <v>6.6880561620933351E-2</v>
      </c>
      <c r="U83" s="116">
        <f t="shared" si="8"/>
        <v>0</v>
      </c>
      <c r="V83" s="49">
        <f>VLOOKUP(K83,'Epi data'!A:C,2,TRUE)</f>
        <v>86.551744112882844</v>
      </c>
      <c r="W83" s="116">
        <f t="shared" si="9"/>
        <v>1</v>
      </c>
      <c r="X83" s="116"/>
      <c r="Y83" s="116">
        <f t="shared" si="10"/>
        <v>4</v>
      </c>
      <c r="Z83" s="116"/>
      <c r="AA83" s="44">
        <f>VLOOKUP(K83,'Epi data'!A:I,9,TRUE)</f>
        <v>42.61</v>
      </c>
      <c r="AB83" s="115">
        <f t="shared" si="11"/>
        <v>2</v>
      </c>
      <c r="AC83" s="116" t="s">
        <v>218</v>
      </c>
      <c r="AD83" s="116" t="s">
        <v>1331</v>
      </c>
      <c r="AE83" s="116"/>
      <c r="AF83" s="116"/>
      <c r="AG83" s="116"/>
      <c r="AH83" s="116"/>
    </row>
    <row r="84" spans="1:34" s="20" customFormat="1" ht="45" x14ac:dyDescent="0.25">
      <c r="A84" s="85"/>
      <c r="B84" s="18" t="s">
        <v>377</v>
      </c>
      <c r="C84" s="21" t="s">
        <v>97</v>
      </c>
      <c r="D84" s="21" t="s">
        <v>1463</v>
      </c>
      <c r="E84" s="18" t="s">
        <v>377</v>
      </c>
      <c r="F84" s="26" t="s">
        <v>225</v>
      </c>
      <c r="G84" s="26" t="s">
        <v>14</v>
      </c>
      <c r="H84" s="115" t="s">
        <v>566</v>
      </c>
      <c r="I84" s="120" t="s">
        <v>1332</v>
      </c>
      <c r="J84" s="115" t="s">
        <v>1332</v>
      </c>
      <c r="K84" s="115" t="s">
        <v>1188</v>
      </c>
      <c r="L84" s="115">
        <v>1</v>
      </c>
      <c r="M84" s="44">
        <v>1675</v>
      </c>
      <c r="N84" s="44" t="s">
        <v>1547</v>
      </c>
      <c r="O84" s="44">
        <v>3</v>
      </c>
      <c r="P84" s="115"/>
      <c r="Q84" s="43">
        <v>3.1742986146488623</v>
      </c>
      <c r="R84" s="115">
        <f t="shared" si="7"/>
        <v>2</v>
      </c>
      <c r="S84" s="115">
        <f t="shared" si="6"/>
        <v>1</v>
      </c>
      <c r="T84" s="43">
        <f>VLOOKUP(K84,'Epi data'!A:C,3,TRUE)</f>
        <v>6.6880561620933351E-2</v>
      </c>
      <c r="U84" s="115">
        <f t="shared" si="8"/>
        <v>0</v>
      </c>
      <c r="V84" s="44">
        <f>VLOOKUP(K84,'Epi data'!A:C,2,TRUE)</f>
        <v>86.551744112882844</v>
      </c>
      <c r="W84" s="115">
        <f t="shared" si="9"/>
        <v>1</v>
      </c>
      <c r="X84" s="115"/>
      <c r="Y84" s="115">
        <f t="shared" si="10"/>
        <v>4</v>
      </c>
      <c r="Z84" s="115"/>
      <c r="AA84" s="44">
        <f>VLOOKUP(K84,'Epi data'!A:I,9,TRUE)</f>
        <v>42.61</v>
      </c>
      <c r="AB84" s="115">
        <f t="shared" si="11"/>
        <v>2</v>
      </c>
      <c r="AC84" s="115" t="s">
        <v>218</v>
      </c>
      <c r="AD84" s="115" t="s">
        <v>1331</v>
      </c>
      <c r="AE84" s="115"/>
      <c r="AF84" s="115"/>
      <c r="AG84" s="115"/>
      <c r="AH84" s="115"/>
    </row>
    <row r="85" spans="1:34" s="35" customFormat="1" ht="45" x14ac:dyDescent="0.25">
      <c r="A85" s="38"/>
      <c r="B85" s="13" t="s">
        <v>378</v>
      </c>
      <c r="C85" s="16" t="s">
        <v>98</v>
      </c>
      <c r="D85" s="127" t="s">
        <v>1468</v>
      </c>
      <c r="E85" s="13" t="s">
        <v>378</v>
      </c>
      <c r="F85" s="38" t="s">
        <v>225</v>
      </c>
      <c r="G85" s="38" t="s">
        <v>14</v>
      </c>
      <c r="H85" s="138" t="s">
        <v>15</v>
      </c>
      <c r="I85" s="121" t="s">
        <v>1332</v>
      </c>
      <c r="J85" s="116" t="s">
        <v>1332</v>
      </c>
      <c r="K85" s="116" t="s">
        <v>1169</v>
      </c>
      <c r="L85" s="116">
        <v>1</v>
      </c>
      <c r="M85" s="49">
        <v>190</v>
      </c>
      <c r="N85" s="49" t="s">
        <v>1547</v>
      </c>
      <c r="O85" s="49">
        <v>4</v>
      </c>
      <c r="P85" s="116"/>
      <c r="Q85" s="45">
        <f>67.2010299899567/2</f>
        <v>33.600514994978347</v>
      </c>
      <c r="R85" s="116">
        <f t="shared" si="7"/>
        <v>2</v>
      </c>
      <c r="S85" s="116">
        <f t="shared" si="6"/>
        <v>1</v>
      </c>
      <c r="T85" s="45">
        <f>VLOOKUP(K85,'Epi data'!A:C,3,TRUE)</f>
        <v>2.8129847538059992E-2</v>
      </c>
      <c r="U85" s="116">
        <f t="shared" si="8"/>
        <v>0</v>
      </c>
      <c r="V85" s="49">
        <f>VLOOKUP(K85,'Epi data'!A:C,2,TRUE)</f>
        <v>55.518809553107538</v>
      </c>
      <c r="W85" s="116">
        <f t="shared" si="9"/>
        <v>1</v>
      </c>
      <c r="X85" s="116"/>
      <c r="Y85" s="116">
        <f t="shared" si="10"/>
        <v>4</v>
      </c>
      <c r="Z85" s="116"/>
      <c r="AA85" s="44">
        <f>VLOOKUP(K85,'Epi data'!A:I,9,TRUE)</f>
        <v>62</v>
      </c>
      <c r="AB85" s="115">
        <f t="shared" si="11"/>
        <v>1</v>
      </c>
      <c r="AC85" s="116" t="s">
        <v>218</v>
      </c>
      <c r="AD85" s="116"/>
      <c r="AE85" s="116"/>
      <c r="AF85" s="116"/>
      <c r="AG85" s="116"/>
      <c r="AH85" s="116"/>
    </row>
    <row r="86" spans="1:34" s="20" customFormat="1" ht="45" x14ac:dyDescent="0.25">
      <c r="A86" s="26"/>
      <c r="B86" s="18" t="s">
        <v>379</v>
      </c>
      <c r="C86" s="21" t="s">
        <v>99</v>
      </c>
      <c r="D86" s="21" t="s">
        <v>1667</v>
      </c>
      <c r="E86" s="22" t="s">
        <v>570</v>
      </c>
      <c r="F86" s="26" t="s">
        <v>225</v>
      </c>
      <c r="G86" s="26" t="s">
        <v>14</v>
      </c>
      <c r="H86" s="115" t="s">
        <v>15</v>
      </c>
      <c r="I86" s="120"/>
      <c r="J86" s="115" t="s">
        <v>1332</v>
      </c>
      <c r="K86" s="115" t="str">
        <f>K83</f>
        <v>Neonatal preterm birth complications</v>
      </c>
      <c r="L86" s="115">
        <v>1</v>
      </c>
      <c r="M86" s="44">
        <v>3338</v>
      </c>
      <c r="N86" s="44" t="s">
        <v>1547</v>
      </c>
      <c r="O86" s="44">
        <v>2</v>
      </c>
      <c r="P86" s="115"/>
      <c r="Q86" s="43">
        <f>26.9230596402336/2</f>
        <v>13.4615298201168</v>
      </c>
      <c r="R86" s="115">
        <f t="shared" si="7"/>
        <v>2</v>
      </c>
      <c r="S86" s="115">
        <f t="shared" si="6"/>
        <v>1</v>
      </c>
      <c r="T86" s="43">
        <f>VLOOKUP(K86,'Epi data'!A:C,3,TRUE)</f>
        <v>6.6880561620933351E-2</v>
      </c>
      <c r="U86" s="115">
        <f t="shared" si="8"/>
        <v>0</v>
      </c>
      <c r="V86" s="44">
        <f>VLOOKUP(K86,'Epi data'!A:C,2,TRUE)</f>
        <v>86.551744112882844</v>
      </c>
      <c r="W86" s="115">
        <f t="shared" si="9"/>
        <v>1</v>
      </c>
      <c r="X86" s="115"/>
      <c r="Y86" s="115">
        <f t="shared" si="10"/>
        <v>4</v>
      </c>
      <c r="Z86" s="115"/>
      <c r="AA86" s="44">
        <f>VLOOKUP(K86,'Epi data'!A:I,9,TRUE)</f>
        <v>42.61</v>
      </c>
      <c r="AB86" s="115">
        <f t="shared" si="11"/>
        <v>2</v>
      </c>
      <c r="AC86" s="115" t="s">
        <v>218</v>
      </c>
      <c r="AD86" s="115" t="s">
        <v>1331</v>
      </c>
      <c r="AE86" s="115"/>
      <c r="AF86" s="115"/>
      <c r="AG86" s="115"/>
      <c r="AH86" s="115"/>
    </row>
    <row r="87" spans="1:34" s="35" customFormat="1" ht="30" x14ac:dyDescent="0.25">
      <c r="A87" s="38"/>
      <c r="B87" s="13" t="s">
        <v>380</v>
      </c>
      <c r="C87" s="16" t="s">
        <v>984</v>
      </c>
      <c r="D87" s="16" t="s">
        <v>1668</v>
      </c>
      <c r="E87" s="13" t="s">
        <v>380</v>
      </c>
      <c r="F87" s="38" t="s">
        <v>225</v>
      </c>
      <c r="G87" s="38" t="s">
        <v>14</v>
      </c>
      <c r="H87" s="116" t="s">
        <v>1464</v>
      </c>
      <c r="I87" s="121"/>
      <c r="J87" s="116" t="s">
        <v>1332</v>
      </c>
      <c r="K87" s="116" t="s">
        <v>1216</v>
      </c>
      <c r="L87" s="116">
        <v>1</v>
      </c>
      <c r="M87" s="116" t="s">
        <v>1333</v>
      </c>
      <c r="N87" s="116"/>
      <c r="O87" s="49">
        <v>0</v>
      </c>
      <c r="P87" s="116"/>
      <c r="Q87" s="45">
        <f>39.8923136890773/2</f>
        <v>19.946156844538649</v>
      </c>
      <c r="R87" s="116">
        <f t="shared" si="7"/>
        <v>2</v>
      </c>
      <c r="S87" s="116">
        <f t="shared" si="6"/>
        <v>1</v>
      </c>
      <c r="T87" s="45">
        <f>VLOOKUP(K87,'Epi data'!A:C,3,TRUE)</f>
        <v>3.1731145889275104E-3</v>
      </c>
      <c r="U87" s="116">
        <f t="shared" si="8"/>
        <v>0</v>
      </c>
      <c r="V87" s="49">
        <f>VLOOKUP(K87,'Epi data'!A:C,2,TRUE)</f>
        <v>55.297346075242778</v>
      </c>
      <c r="W87" s="116">
        <f t="shared" si="9"/>
        <v>1</v>
      </c>
      <c r="X87" s="116"/>
      <c r="Y87" s="116">
        <f t="shared" si="10"/>
        <v>4</v>
      </c>
      <c r="Z87" s="116"/>
      <c r="AA87" s="44" t="str">
        <f>VLOOKUP(K87,'Epi data'!A:I,9,TRUE)</f>
        <v>NA</v>
      </c>
      <c r="AB87" s="115">
        <f t="shared" si="11"/>
        <v>1</v>
      </c>
      <c r="AC87" s="116" t="s">
        <v>218</v>
      </c>
      <c r="AD87" s="116" t="s">
        <v>1331</v>
      </c>
      <c r="AE87" s="116"/>
      <c r="AF87" s="116"/>
      <c r="AG87" s="116"/>
      <c r="AH87" s="116"/>
    </row>
    <row r="88" spans="1:34" s="20" customFormat="1" ht="45" x14ac:dyDescent="0.25">
      <c r="A88" s="26"/>
      <c r="B88" s="18" t="s">
        <v>381</v>
      </c>
      <c r="C88" s="21" t="s">
        <v>101</v>
      </c>
      <c r="D88" s="21" t="str">
        <f>C88</f>
        <v>Management of miscarriage/incomplete abortion and post abortion care</v>
      </c>
      <c r="E88" s="18" t="s">
        <v>381</v>
      </c>
      <c r="F88" s="26" t="s">
        <v>225</v>
      </c>
      <c r="G88" s="26" t="s">
        <v>14</v>
      </c>
      <c r="H88" s="115" t="s">
        <v>566</v>
      </c>
      <c r="I88" s="120" t="s">
        <v>1332</v>
      </c>
      <c r="J88" s="115" t="s">
        <v>1349</v>
      </c>
      <c r="K88" s="115" t="str">
        <f>K33</f>
        <v>Maternal abortion, miscarriage, and ectopic pregnancy</v>
      </c>
      <c r="L88" s="115">
        <v>1</v>
      </c>
      <c r="M88" s="115" t="s">
        <v>1333</v>
      </c>
      <c r="N88" s="115"/>
      <c r="O88" s="44" t="s">
        <v>1316</v>
      </c>
      <c r="P88" s="115" t="s">
        <v>1655</v>
      </c>
      <c r="Q88" s="43">
        <v>3.7862030200502059</v>
      </c>
      <c r="R88" s="115">
        <f t="shared" si="7"/>
        <v>2</v>
      </c>
      <c r="S88" s="115">
        <f t="shared" si="6"/>
        <v>1</v>
      </c>
      <c r="T88" s="43">
        <f>VLOOKUP(K88,'Epi data'!A:C,3,TRUE)</f>
        <v>0.10836734320137438</v>
      </c>
      <c r="U88" s="115">
        <f t="shared" si="8"/>
        <v>1</v>
      </c>
      <c r="V88" s="44">
        <f>VLOOKUP(K88,'Epi data'!A:C,2,TRUE)</f>
        <v>54.884332628830776</v>
      </c>
      <c r="W88" s="115">
        <f t="shared" si="9"/>
        <v>1</v>
      </c>
      <c r="X88" s="115"/>
      <c r="Y88" s="115">
        <f t="shared" si="10"/>
        <v>5</v>
      </c>
      <c r="Z88" s="115"/>
      <c r="AA88" s="44">
        <f>VLOOKUP(K88,'Epi data'!A:I,9,TRUE)</f>
        <v>57.85</v>
      </c>
      <c r="AB88" s="115">
        <f t="shared" si="11"/>
        <v>1</v>
      </c>
      <c r="AC88" s="115" t="s">
        <v>218</v>
      </c>
      <c r="AD88" s="115" t="s">
        <v>1331</v>
      </c>
      <c r="AE88" s="115"/>
      <c r="AF88" s="115"/>
      <c r="AG88" s="115"/>
      <c r="AH88" s="115"/>
    </row>
    <row r="89" spans="1:34" s="35" customFormat="1" ht="90" x14ac:dyDescent="0.25">
      <c r="A89" s="38"/>
      <c r="B89" s="13" t="s">
        <v>382</v>
      </c>
      <c r="C89" s="16" t="s">
        <v>750</v>
      </c>
      <c r="D89" s="16" t="s">
        <v>1669</v>
      </c>
      <c r="E89" s="7" t="s">
        <v>569</v>
      </c>
      <c r="F89" s="38" t="s">
        <v>225</v>
      </c>
      <c r="G89" s="38" t="s">
        <v>14</v>
      </c>
      <c r="H89" s="138" t="s">
        <v>1464</v>
      </c>
      <c r="I89" s="121" t="s">
        <v>1332</v>
      </c>
      <c r="J89" s="116" t="s">
        <v>1332</v>
      </c>
      <c r="K89" s="116" t="s">
        <v>1062</v>
      </c>
      <c r="L89" s="116">
        <v>1</v>
      </c>
      <c r="M89" s="116" t="s">
        <v>1316</v>
      </c>
      <c r="N89" s="38"/>
      <c r="O89" s="49" t="s">
        <v>1316</v>
      </c>
      <c r="P89" s="116" t="s">
        <v>1655</v>
      </c>
      <c r="Q89" s="45">
        <f>Q88</f>
        <v>3.7862030200502059</v>
      </c>
      <c r="R89" s="116">
        <f t="shared" si="7"/>
        <v>2</v>
      </c>
      <c r="S89" s="116">
        <f t="shared" si="6"/>
        <v>1</v>
      </c>
      <c r="T89" s="45">
        <f>VLOOKUP(K89,'Epi data'!A:C,3,TRUE)</f>
        <v>3.8944996394974125E-2</v>
      </c>
      <c r="U89" s="116">
        <f t="shared" si="8"/>
        <v>0</v>
      </c>
      <c r="V89" s="49">
        <f>VLOOKUP(K89,'Epi data'!A:C,2,TRUE)</f>
        <v>65.62601960885975</v>
      </c>
      <c r="W89" s="116">
        <f t="shared" si="9"/>
        <v>1</v>
      </c>
      <c r="X89" s="116"/>
      <c r="Y89" s="116">
        <f t="shared" si="10"/>
        <v>4</v>
      </c>
      <c r="Z89" s="116"/>
      <c r="AA89" s="44">
        <f>VLOOKUP(K89,'Epi data'!A:I,9,TRUE)</f>
        <v>47.07</v>
      </c>
      <c r="AB89" s="115">
        <f t="shared" si="11"/>
        <v>2</v>
      </c>
      <c r="AC89" s="136" t="s">
        <v>218</v>
      </c>
      <c r="AD89" s="116" t="s">
        <v>1331</v>
      </c>
      <c r="AE89" s="116"/>
      <c r="AF89" s="116"/>
      <c r="AG89" s="116"/>
      <c r="AH89" s="116"/>
    </row>
    <row r="90" spans="1:34" s="20" customFormat="1" ht="45" x14ac:dyDescent="0.25">
      <c r="A90" s="85"/>
      <c r="B90" s="18" t="s">
        <v>383</v>
      </c>
      <c r="C90" s="87" t="s">
        <v>103</v>
      </c>
      <c r="D90" s="86" t="s">
        <v>1469</v>
      </c>
      <c r="E90" s="18" t="s">
        <v>383</v>
      </c>
      <c r="F90" s="26" t="s">
        <v>225</v>
      </c>
      <c r="G90" s="26" t="s">
        <v>14</v>
      </c>
      <c r="H90" s="115" t="s">
        <v>566</v>
      </c>
      <c r="I90" s="120"/>
      <c r="J90" s="115"/>
      <c r="K90" s="115" t="str">
        <f>K80</f>
        <v>Maternal disorders</v>
      </c>
      <c r="L90" s="115">
        <v>1</v>
      </c>
      <c r="M90" s="44">
        <v>137</v>
      </c>
      <c r="N90" s="44"/>
      <c r="O90" s="44"/>
      <c r="P90" s="115"/>
      <c r="Q90" s="43">
        <v>6.8035762878708681</v>
      </c>
      <c r="R90" s="115">
        <f t="shared" si="7"/>
        <v>2</v>
      </c>
      <c r="S90" s="115">
        <f t="shared" si="6"/>
        <v>1</v>
      </c>
      <c r="T90" s="43">
        <f>VLOOKUP(K90,'Epi data'!A:C,3,TRUE)</f>
        <v>0.10639986189587887</v>
      </c>
      <c r="U90" s="115">
        <f t="shared" si="8"/>
        <v>1</v>
      </c>
      <c r="V90" s="44">
        <f>VLOOKUP(K90,'Epi data'!A:C,2,TRUE)</f>
        <v>55.093991873985701</v>
      </c>
      <c r="W90" s="115">
        <f t="shared" si="9"/>
        <v>1</v>
      </c>
      <c r="X90" s="115"/>
      <c r="Y90" s="115">
        <f t="shared" si="10"/>
        <v>5</v>
      </c>
      <c r="Z90" s="115"/>
      <c r="AA90" s="44">
        <f>VLOOKUP(K90,'Epi data'!A:I,9,TRUE)</f>
        <v>54.72</v>
      </c>
      <c r="AB90" s="115">
        <f t="shared" si="11"/>
        <v>1</v>
      </c>
      <c r="AC90" s="115" t="s">
        <v>218</v>
      </c>
      <c r="AD90" s="115"/>
      <c r="AE90" s="115"/>
      <c r="AF90" s="115"/>
      <c r="AG90" s="115"/>
      <c r="AH90" s="115"/>
    </row>
    <row r="91" spans="1:34" s="35" customFormat="1" ht="60" x14ac:dyDescent="0.25">
      <c r="A91" s="38"/>
      <c r="B91" s="13" t="s">
        <v>384</v>
      </c>
      <c r="C91" s="16" t="s">
        <v>104</v>
      </c>
      <c r="D91" s="16" t="s">
        <v>1470</v>
      </c>
      <c r="E91" s="7" t="s">
        <v>532</v>
      </c>
      <c r="F91" s="38" t="s">
        <v>261</v>
      </c>
      <c r="G91" s="38" t="s">
        <v>14</v>
      </c>
      <c r="H91" s="116" t="s">
        <v>566</v>
      </c>
      <c r="I91" s="121" t="s">
        <v>1332</v>
      </c>
      <c r="J91" s="116" t="s">
        <v>1332</v>
      </c>
      <c r="K91" s="116" t="s">
        <v>1186</v>
      </c>
      <c r="L91" s="116">
        <v>1</v>
      </c>
      <c r="M91" s="49">
        <v>1830</v>
      </c>
      <c r="N91" s="49" t="s">
        <v>1549</v>
      </c>
      <c r="O91" s="49">
        <v>2</v>
      </c>
      <c r="P91" s="116"/>
      <c r="Q91" s="45">
        <v>0.3030456057101607</v>
      </c>
      <c r="R91" s="116">
        <f t="shared" si="7"/>
        <v>1</v>
      </c>
      <c r="S91" s="116">
        <f t="shared" si="6"/>
        <v>0</v>
      </c>
      <c r="T91" s="45">
        <f>VLOOKUP(K91,'Epi data'!A:C,3,TRUE)</f>
        <v>0.19656199237180108</v>
      </c>
      <c r="U91" s="116">
        <f t="shared" si="8"/>
        <v>1</v>
      </c>
      <c r="V91" s="49">
        <f>VLOOKUP(K91,'Epi data'!A:C,2,TRUE)</f>
        <v>86.542741489956924</v>
      </c>
      <c r="W91" s="116">
        <f t="shared" si="9"/>
        <v>1</v>
      </c>
      <c r="X91" s="116"/>
      <c r="Y91" s="116">
        <f t="shared" si="10"/>
        <v>3</v>
      </c>
      <c r="Z91" s="116"/>
      <c r="AA91" s="44">
        <f>VLOOKUP(K91,'Epi data'!A:I,9,TRUE)</f>
        <v>23.22</v>
      </c>
      <c r="AB91" s="115">
        <f t="shared" si="11"/>
        <v>3</v>
      </c>
      <c r="AC91" s="116" t="s">
        <v>220</v>
      </c>
      <c r="AD91" s="116"/>
      <c r="AE91" s="116"/>
      <c r="AF91" s="116"/>
      <c r="AG91" s="116"/>
      <c r="AH91" s="116"/>
    </row>
    <row r="92" spans="1:34" s="20" customFormat="1" ht="90" x14ac:dyDescent="0.25">
      <c r="A92" s="26"/>
      <c r="B92" s="18" t="s">
        <v>385</v>
      </c>
      <c r="C92" s="21" t="s">
        <v>105</v>
      </c>
      <c r="D92" s="21" t="s">
        <v>864</v>
      </c>
      <c r="E92" s="19" t="s">
        <v>875</v>
      </c>
      <c r="F92" s="115" t="s">
        <v>249</v>
      </c>
      <c r="G92" s="26" t="s">
        <v>14</v>
      </c>
      <c r="H92" s="116" t="s">
        <v>1464</v>
      </c>
      <c r="I92" s="121" t="s">
        <v>1332</v>
      </c>
      <c r="J92" s="138"/>
      <c r="K92" s="115" t="s">
        <v>1167</v>
      </c>
      <c r="L92" s="115">
        <v>1</v>
      </c>
      <c r="M92" s="98" t="s">
        <v>1350</v>
      </c>
      <c r="N92" s="115" t="s">
        <v>1570</v>
      </c>
      <c r="O92" s="44">
        <v>1</v>
      </c>
      <c r="P92" s="115"/>
      <c r="Q92" s="43">
        <v>1.0838059076525397</v>
      </c>
      <c r="R92" s="115">
        <f t="shared" si="7"/>
        <v>1</v>
      </c>
      <c r="S92" s="115">
        <f t="shared" si="6"/>
        <v>0</v>
      </c>
      <c r="T92" s="43">
        <f>VLOOKUP(K92,'Epi data'!A:C,3,TRUE)</f>
        <v>4.7670402052311829E-2</v>
      </c>
      <c r="U92" s="115">
        <f t="shared" si="8"/>
        <v>0</v>
      </c>
      <c r="V92" s="44">
        <f>VLOOKUP(K92,'Epi data'!A:C,2,TRUE)</f>
        <v>57.187958872118514</v>
      </c>
      <c r="W92" s="115">
        <f t="shared" si="9"/>
        <v>1</v>
      </c>
      <c r="X92" s="115"/>
      <c r="Y92" s="115">
        <f t="shared" si="10"/>
        <v>2</v>
      </c>
      <c r="Z92" s="115"/>
      <c r="AA92" s="44">
        <f>VLOOKUP(K92,'Epi data'!A:I,9,TRUE)</f>
        <v>62.35</v>
      </c>
      <c r="AB92" s="115">
        <f t="shared" si="11"/>
        <v>1</v>
      </c>
      <c r="AC92" s="115" t="s">
        <v>219</v>
      </c>
      <c r="AD92" s="115" t="s">
        <v>1331</v>
      </c>
      <c r="AE92" s="115"/>
      <c r="AF92" s="115"/>
      <c r="AG92" s="115"/>
      <c r="AH92" s="115"/>
    </row>
    <row r="93" spans="1:34" s="35" customFormat="1" ht="195" x14ac:dyDescent="0.25">
      <c r="A93" s="38"/>
      <c r="B93" s="35" t="s">
        <v>386</v>
      </c>
      <c r="C93" s="16" t="s">
        <v>106</v>
      </c>
      <c r="D93" s="16" t="s">
        <v>650</v>
      </c>
      <c r="E93" s="36" t="s">
        <v>873</v>
      </c>
      <c r="F93" s="38" t="s">
        <v>248</v>
      </c>
      <c r="G93" s="38" t="s">
        <v>14</v>
      </c>
      <c r="H93" s="116" t="s">
        <v>15</v>
      </c>
      <c r="I93" s="121" t="s">
        <v>1332</v>
      </c>
      <c r="J93" s="116" t="s">
        <v>1332</v>
      </c>
      <c r="K93" s="116" t="s">
        <v>1124</v>
      </c>
      <c r="L93" s="116">
        <v>1</v>
      </c>
      <c r="M93" s="116" t="s">
        <v>1351</v>
      </c>
      <c r="N93" s="116" t="s">
        <v>1571</v>
      </c>
      <c r="O93" s="49">
        <v>4</v>
      </c>
      <c r="P93" s="116"/>
      <c r="Q93" s="45">
        <f>5.72019051554655+0.94</f>
        <v>6.6601905155465495</v>
      </c>
      <c r="R93" s="116">
        <f t="shared" si="7"/>
        <v>2</v>
      </c>
      <c r="S93" s="116">
        <f t="shared" si="6"/>
        <v>0</v>
      </c>
      <c r="T93" s="45">
        <f>VLOOKUP(K93,'Epi data'!A:C,3,TRUE)</f>
        <v>0.10706408911203456</v>
      </c>
      <c r="U93" s="116">
        <f t="shared" si="8"/>
        <v>1</v>
      </c>
      <c r="V93" s="49">
        <f>VLOOKUP(K93,'Epi data'!A:C,2,TRUE)</f>
        <v>55.007946053648517</v>
      </c>
      <c r="W93" s="116">
        <f t="shared" si="9"/>
        <v>1</v>
      </c>
      <c r="X93" s="116"/>
      <c r="Y93" s="116">
        <f t="shared" si="10"/>
        <v>4</v>
      </c>
      <c r="Z93" s="116"/>
      <c r="AA93" s="44">
        <f>VLOOKUP(K93,'Epi data'!A:I,9,TRUE)</f>
        <v>54.72</v>
      </c>
      <c r="AB93" s="115">
        <f t="shared" si="11"/>
        <v>1</v>
      </c>
      <c r="AC93" s="116" t="s">
        <v>219</v>
      </c>
      <c r="AD93" s="116" t="s">
        <v>1331</v>
      </c>
      <c r="AE93" s="116"/>
      <c r="AF93" s="116"/>
      <c r="AG93" s="116"/>
      <c r="AH93" s="116"/>
    </row>
    <row r="94" spans="1:34" s="20" customFormat="1" ht="45" x14ac:dyDescent="0.25">
      <c r="A94" s="26"/>
      <c r="B94" s="18" t="s">
        <v>387</v>
      </c>
      <c r="C94" s="21" t="s">
        <v>107</v>
      </c>
      <c r="D94" s="21" t="s">
        <v>107</v>
      </c>
      <c r="E94" s="22" t="s">
        <v>535</v>
      </c>
      <c r="F94" s="26" t="s">
        <v>250</v>
      </c>
      <c r="G94" s="115" t="s">
        <v>15</v>
      </c>
      <c r="H94" s="115" t="s">
        <v>15</v>
      </c>
      <c r="I94" s="120" t="s">
        <v>1332</v>
      </c>
      <c r="J94" s="115" t="s">
        <v>1332</v>
      </c>
      <c r="K94" s="115" t="str">
        <f>K90</f>
        <v>Maternal disorders</v>
      </c>
      <c r="L94" s="115">
        <v>1</v>
      </c>
      <c r="M94" s="115">
        <v>2040</v>
      </c>
      <c r="N94" s="115" t="s">
        <v>1567</v>
      </c>
      <c r="O94" s="44">
        <v>2</v>
      </c>
      <c r="P94" s="115"/>
      <c r="Q94" s="43">
        <v>232.74972726682628</v>
      </c>
      <c r="R94" s="115">
        <f t="shared" si="7"/>
        <v>3</v>
      </c>
      <c r="S94" s="115">
        <f t="shared" si="6"/>
        <v>1</v>
      </c>
      <c r="T94" s="43">
        <f>VLOOKUP(K94,'Epi data'!A:C,3,TRUE)</f>
        <v>0.10639986189587887</v>
      </c>
      <c r="U94" s="115">
        <f t="shared" si="8"/>
        <v>1</v>
      </c>
      <c r="V94" s="44">
        <f>VLOOKUP(K94,'Epi data'!A:C,2,TRUE)</f>
        <v>55.093991873985701</v>
      </c>
      <c r="W94" s="115">
        <f t="shared" si="9"/>
        <v>1</v>
      </c>
      <c r="X94" s="115"/>
      <c r="Y94" s="115">
        <f t="shared" si="10"/>
        <v>6</v>
      </c>
      <c r="Z94" s="115"/>
      <c r="AA94" s="44">
        <f>VLOOKUP(K94,'Epi data'!A:I,9,TRUE)</f>
        <v>54.72</v>
      </c>
      <c r="AB94" s="115">
        <f t="shared" si="11"/>
        <v>1</v>
      </c>
      <c r="AC94" s="115" t="s">
        <v>218</v>
      </c>
      <c r="AD94" s="115" t="s">
        <v>1331</v>
      </c>
      <c r="AE94" s="115"/>
      <c r="AF94" s="115"/>
      <c r="AG94" s="115"/>
      <c r="AH94" s="115"/>
    </row>
    <row r="95" spans="1:34" s="35" customFormat="1" ht="60" x14ac:dyDescent="0.25">
      <c r="A95" s="38"/>
      <c r="B95" s="13" t="s">
        <v>388</v>
      </c>
      <c r="C95" s="16" t="s">
        <v>108</v>
      </c>
      <c r="D95" s="16" t="str">
        <f>C95</f>
        <v>Full supportive care for preterm newborns</v>
      </c>
      <c r="E95" s="13" t="s">
        <v>388</v>
      </c>
      <c r="F95" s="38" t="s">
        <v>225</v>
      </c>
      <c r="G95" s="38" t="s">
        <v>15</v>
      </c>
      <c r="H95" s="116" t="s">
        <v>286</v>
      </c>
      <c r="I95" s="121"/>
      <c r="J95" s="116"/>
      <c r="K95" s="116" t="str">
        <f>K91</f>
        <v>Neonatal disorders</v>
      </c>
      <c r="L95" s="116">
        <v>1</v>
      </c>
      <c r="M95" s="49">
        <v>237</v>
      </c>
      <c r="N95" s="49" t="s">
        <v>1549</v>
      </c>
      <c r="O95" s="49">
        <v>4</v>
      </c>
      <c r="P95" s="116"/>
      <c r="Q95" s="45">
        <v>77.037243198344655</v>
      </c>
      <c r="R95" s="116">
        <f t="shared" si="7"/>
        <v>3</v>
      </c>
      <c r="S95" s="116">
        <f t="shared" si="6"/>
        <v>1</v>
      </c>
      <c r="T95" s="45">
        <f>VLOOKUP(K95,'Epi data'!A:C,3,TRUE)</f>
        <v>0.19656199237180108</v>
      </c>
      <c r="U95" s="116">
        <f t="shared" si="8"/>
        <v>1</v>
      </c>
      <c r="V95" s="49">
        <f>VLOOKUP(K95,'Epi data'!A:C,2,TRUE)</f>
        <v>86.542741489956924</v>
      </c>
      <c r="W95" s="116">
        <f t="shared" si="9"/>
        <v>1</v>
      </c>
      <c r="X95" s="116"/>
      <c r="Y95" s="116">
        <f t="shared" si="10"/>
        <v>6</v>
      </c>
      <c r="Z95" s="116"/>
      <c r="AA95" s="44">
        <f>VLOOKUP(K95,'Epi data'!A:I,9,TRUE)</f>
        <v>23.22</v>
      </c>
      <c r="AB95" s="115">
        <f t="shared" si="11"/>
        <v>3</v>
      </c>
      <c r="AC95" s="116" t="s">
        <v>218</v>
      </c>
      <c r="AD95" s="116" t="s">
        <v>1331</v>
      </c>
      <c r="AE95" s="116"/>
      <c r="AF95" s="116"/>
      <c r="AG95" s="116"/>
      <c r="AH95" s="116"/>
    </row>
    <row r="96" spans="1:34" s="20" customFormat="1" ht="60" x14ac:dyDescent="0.25">
      <c r="A96" s="26"/>
      <c r="B96" s="18" t="s">
        <v>389</v>
      </c>
      <c r="C96" s="21" t="s">
        <v>109</v>
      </c>
      <c r="D96" s="21" t="s">
        <v>1471</v>
      </c>
      <c r="E96" s="18" t="s">
        <v>389</v>
      </c>
      <c r="F96" s="26" t="s">
        <v>225</v>
      </c>
      <c r="G96" s="26" t="s">
        <v>15</v>
      </c>
      <c r="H96" s="115" t="s">
        <v>15</v>
      </c>
      <c r="I96" s="120" t="s">
        <v>1332</v>
      </c>
      <c r="J96" s="115" t="s">
        <v>1332</v>
      </c>
      <c r="K96" s="115" t="str">
        <f>K85</f>
        <v>Maternal sepsis and other maternal infections</v>
      </c>
      <c r="L96" s="115">
        <v>1</v>
      </c>
      <c r="M96" s="44" t="s">
        <v>1333</v>
      </c>
      <c r="N96" s="44"/>
      <c r="O96" s="125">
        <v>0</v>
      </c>
      <c r="P96" s="115"/>
      <c r="Q96" s="43">
        <v>2.0885911092222216</v>
      </c>
      <c r="R96" s="115">
        <f t="shared" si="7"/>
        <v>2</v>
      </c>
      <c r="S96" s="115">
        <f t="shared" si="6"/>
        <v>1</v>
      </c>
      <c r="T96" s="43">
        <f>VLOOKUP(K96,'Epi data'!A:C,3,TRUE)</f>
        <v>2.8129847538059992E-2</v>
      </c>
      <c r="U96" s="115">
        <f t="shared" si="8"/>
        <v>0</v>
      </c>
      <c r="V96" s="44">
        <f>VLOOKUP(K96,'Epi data'!A:C,2,TRUE)</f>
        <v>55.518809553107538</v>
      </c>
      <c r="W96" s="115">
        <f t="shared" si="9"/>
        <v>1</v>
      </c>
      <c r="X96" s="115"/>
      <c r="Y96" s="115">
        <f t="shared" si="10"/>
        <v>4</v>
      </c>
      <c r="Z96" s="115"/>
      <c r="AA96" s="44">
        <f>VLOOKUP(K96,'Epi data'!A:I,9,TRUE)</f>
        <v>62</v>
      </c>
      <c r="AB96" s="115">
        <f t="shared" si="11"/>
        <v>1</v>
      </c>
      <c r="AC96" s="115" t="s">
        <v>218</v>
      </c>
      <c r="AD96" s="115" t="s">
        <v>1331</v>
      </c>
      <c r="AE96" s="115"/>
      <c r="AF96" s="115"/>
      <c r="AG96" s="115"/>
      <c r="AH96" s="115"/>
    </row>
    <row r="97" spans="1:34" s="35" customFormat="1" ht="45" x14ac:dyDescent="0.25">
      <c r="A97" s="38"/>
      <c r="B97" s="13" t="s">
        <v>390</v>
      </c>
      <c r="C97" s="16" t="s">
        <v>110</v>
      </c>
      <c r="D97" s="16" t="str">
        <f>D86</f>
        <v>Maternal corticosteroids for women with preterm labor</v>
      </c>
      <c r="E97" s="7" t="s">
        <v>570</v>
      </c>
      <c r="F97" s="38" t="s">
        <v>225</v>
      </c>
      <c r="G97" s="38" t="s">
        <v>15</v>
      </c>
      <c r="H97" s="116" t="s">
        <v>15</v>
      </c>
      <c r="I97" s="121" t="s">
        <v>1332</v>
      </c>
      <c r="J97" s="116" t="s">
        <v>1332</v>
      </c>
      <c r="K97" s="116" t="str">
        <f>K84</f>
        <v>Neonatal preterm birth complications</v>
      </c>
      <c r="L97" s="116">
        <v>1</v>
      </c>
      <c r="M97" s="49">
        <v>3338</v>
      </c>
      <c r="N97" s="49" t="s">
        <v>1547</v>
      </c>
      <c r="O97" s="49">
        <v>2</v>
      </c>
      <c r="P97" s="116"/>
      <c r="Q97" s="45">
        <f>Q86</f>
        <v>13.4615298201168</v>
      </c>
      <c r="R97" s="116">
        <f t="shared" si="7"/>
        <v>2</v>
      </c>
      <c r="S97" s="116">
        <f t="shared" si="6"/>
        <v>1</v>
      </c>
      <c r="T97" s="45">
        <f>VLOOKUP(K97,'Epi data'!A:C,3,TRUE)</f>
        <v>6.6880561620933351E-2</v>
      </c>
      <c r="U97" s="116">
        <f t="shared" si="8"/>
        <v>0</v>
      </c>
      <c r="V97" s="49">
        <f>VLOOKUP(K97,'Epi data'!A:C,2,TRUE)</f>
        <v>86.551744112882844</v>
      </c>
      <c r="W97" s="116">
        <f t="shared" si="9"/>
        <v>1</v>
      </c>
      <c r="X97" s="116"/>
      <c r="Y97" s="116">
        <f t="shared" si="10"/>
        <v>4</v>
      </c>
      <c r="Z97" s="116"/>
      <c r="AA97" s="44">
        <f>VLOOKUP(K97,'Epi data'!A:I,9,TRUE)</f>
        <v>42.61</v>
      </c>
      <c r="AB97" s="115">
        <f t="shared" si="11"/>
        <v>2</v>
      </c>
      <c r="AC97" s="116" t="s">
        <v>218</v>
      </c>
      <c r="AD97" s="116" t="s">
        <v>1331</v>
      </c>
      <c r="AE97" s="116"/>
      <c r="AF97" s="116"/>
      <c r="AG97" s="116"/>
      <c r="AH97" s="116"/>
    </row>
    <row r="98" spans="1:34" s="20" customFormat="1" ht="30" x14ac:dyDescent="0.25">
      <c r="A98" s="26"/>
      <c r="B98" s="18" t="s">
        <v>391</v>
      </c>
      <c r="C98" s="21" t="s">
        <v>111</v>
      </c>
      <c r="D98" s="21" t="str">
        <f>C98</f>
        <v>Detection and management of fetal growth restriction</v>
      </c>
      <c r="E98" s="18" t="s">
        <v>391</v>
      </c>
      <c r="F98" s="26" t="s">
        <v>225</v>
      </c>
      <c r="G98" s="26" t="s">
        <v>15</v>
      </c>
      <c r="H98" s="115" t="s">
        <v>15</v>
      </c>
      <c r="I98" s="120"/>
      <c r="J98" s="115"/>
      <c r="K98" s="115" t="s">
        <v>1221</v>
      </c>
      <c r="L98" s="115">
        <v>1</v>
      </c>
      <c r="M98" s="44" t="s">
        <v>1333</v>
      </c>
      <c r="N98" s="44"/>
      <c r="O98" s="44">
        <v>0</v>
      </c>
      <c r="P98" s="115"/>
      <c r="Q98" s="43">
        <v>234.77172163961561</v>
      </c>
      <c r="R98" s="115">
        <f t="shared" si="7"/>
        <v>3</v>
      </c>
      <c r="S98" s="115">
        <f t="shared" si="6"/>
        <v>0</v>
      </c>
      <c r="T98" s="43">
        <f>VLOOKUP(K98,'Epi data'!A:C,3,TRUE)</f>
        <v>1.6576029267600999E-2</v>
      </c>
      <c r="U98" s="115">
        <f t="shared" si="8"/>
        <v>0</v>
      </c>
      <c r="V98" s="44">
        <f>VLOOKUP(K98,'Epi data'!A:C,2,TRUE)</f>
        <v>86.512752446598284</v>
      </c>
      <c r="W98" s="115">
        <f t="shared" si="9"/>
        <v>1</v>
      </c>
      <c r="X98" s="115"/>
      <c r="Y98" s="115">
        <f t="shared" si="10"/>
        <v>4</v>
      </c>
      <c r="Z98" s="115"/>
      <c r="AA98" s="44" t="str">
        <f>VLOOKUP(K98,'Epi data'!A:I,9,TRUE)</f>
        <v>NA</v>
      </c>
      <c r="AB98" s="115">
        <f t="shared" si="11"/>
        <v>1</v>
      </c>
      <c r="AC98" s="115" t="s">
        <v>220</v>
      </c>
      <c r="AD98" s="115" t="s">
        <v>1331</v>
      </c>
      <c r="AE98" s="115"/>
      <c r="AF98" s="115"/>
      <c r="AG98" s="115"/>
      <c r="AH98" s="115"/>
    </row>
    <row r="99" spans="1:34" s="35" customFormat="1" ht="45" x14ac:dyDescent="0.25">
      <c r="A99" s="38"/>
      <c r="B99" s="13" t="s">
        <v>392</v>
      </c>
      <c r="C99" s="16" t="s">
        <v>112</v>
      </c>
      <c r="D99" s="16" t="s">
        <v>975</v>
      </c>
      <c r="E99" s="7" t="s">
        <v>531</v>
      </c>
      <c r="F99" s="38" t="s">
        <v>250</v>
      </c>
      <c r="G99" s="38" t="s">
        <v>15</v>
      </c>
      <c r="H99" s="116" t="s">
        <v>15</v>
      </c>
      <c r="I99" s="121" t="s">
        <v>1332</v>
      </c>
      <c r="J99" s="116" t="s">
        <v>1332</v>
      </c>
      <c r="K99" s="116" t="str">
        <f>K88</f>
        <v>Maternal abortion, miscarriage, and ectopic pregnancy</v>
      </c>
      <c r="L99" s="116">
        <v>1</v>
      </c>
      <c r="M99" s="45">
        <v>322.2</v>
      </c>
      <c r="N99" s="49" t="s">
        <v>1567</v>
      </c>
      <c r="O99" s="49">
        <v>3</v>
      </c>
      <c r="P99" s="116"/>
      <c r="Q99" s="45">
        <v>27.823394540826555</v>
      </c>
      <c r="R99" s="116">
        <f t="shared" si="7"/>
        <v>2</v>
      </c>
      <c r="S99" s="116">
        <f t="shared" si="6"/>
        <v>1</v>
      </c>
      <c r="T99" s="45">
        <f>VLOOKUP(K99,'Epi data'!A:C,3,TRUE)</f>
        <v>0.10836734320137438</v>
      </c>
      <c r="U99" s="116">
        <f t="shared" si="8"/>
        <v>1</v>
      </c>
      <c r="V99" s="49">
        <f>VLOOKUP(K99,'Epi data'!A:C,2,TRUE)</f>
        <v>54.884332628830776</v>
      </c>
      <c r="W99" s="116">
        <f t="shared" si="9"/>
        <v>1</v>
      </c>
      <c r="X99" s="116"/>
      <c r="Y99" s="116">
        <f t="shared" si="10"/>
        <v>5</v>
      </c>
      <c r="Z99" s="116"/>
      <c r="AA99" s="44">
        <f>VLOOKUP(K99,'Epi data'!A:I,9,TRUE)</f>
        <v>57.85</v>
      </c>
      <c r="AB99" s="115">
        <f t="shared" si="11"/>
        <v>1</v>
      </c>
      <c r="AC99" s="116" t="s">
        <v>218</v>
      </c>
      <c r="AD99" s="116" t="s">
        <v>1331</v>
      </c>
      <c r="AE99" s="116"/>
      <c r="AF99" s="116"/>
      <c r="AG99" s="116"/>
      <c r="AH99" s="116"/>
    </row>
    <row r="100" spans="1:34" s="20" customFormat="1" ht="30" customHeight="1" x14ac:dyDescent="0.25">
      <c r="A100" s="26"/>
      <c r="B100" s="18" t="s">
        <v>393</v>
      </c>
      <c r="C100" s="21" t="s">
        <v>113</v>
      </c>
      <c r="D100" s="21" t="str">
        <f>C100</f>
        <v>Induction of labor post-term</v>
      </c>
      <c r="E100" s="18" t="s">
        <v>393</v>
      </c>
      <c r="F100" s="26" t="s">
        <v>225</v>
      </c>
      <c r="G100" s="26" t="s">
        <v>15</v>
      </c>
      <c r="H100" s="115" t="s">
        <v>15</v>
      </c>
      <c r="I100" s="120" t="s">
        <v>1332</v>
      </c>
      <c r="J100" s="115" t="s">
        <v>1332</v>
      </c>
      <c r="K100" s="115" t="str">
        <f>K98</f>
        <v>Other neonatal disorders</v>
      </c>
      <c r="L100" s="115">
        <v>1</v>
      </c>
      <c r="M100" s="44" t="s">
        <v>1333</v>
      </c>
      <c r="N100" s="44"/>
      <c r="O100" s="125">
        <v>0</v>
      </c>
      <c r="P100" s="115"/>
      <c r="Q100" s="43">
        <v>1.6623041356945802</v>
      </c>
      <c r="R100" s="115">
        <f t="shared" si="7"/>
        <v>2</v>
      </c>
      <c r="S100" s="115">
        <f t="shared" si="6"/>
        <v>1</v>
      </c>
      <c r="T100" s="43">
        <f>VLOOKUP(K100,'Epi data'!A:C,3,TRUE)</f>
        <v>1.6576029267600999E-2</v>
      </c>
      <c r="U100" s="115">
        <f t="shared" si="8"/>
        <v>0</v>
      </c>
      <c r="V100" s="44">
        <f>VLOOKUP(K100,'Epi data'!A:C,2,TRUE)</f>
        <v>86.512752446598284</v>
      </c>
      <c r="W100" s="115">
        <f t="shared" si="9"/>
        <v>1</v>
      </c>
      <c r="X100" s="115"/>
      <c r="Y100" s="115">
        <f t="shared" si="10"/>
        <v>4</v>
      </c>
      <c r="Z100" s="115"/>
      <c r="AA100" s="44" t="str">
        <f>VLOOKUP(K100,'Epi data'!A:I,9,TRUE)</f>
        <v>NA</v>
      </c>
      <c r="AB100" s="115">
        <f t="shared" si="11"/>
        <v>1</v>
      </c>
      <c r="AC100" s="115" t="s">
        <v>218</v>
      </c>
      <c r="AD100" s="115" t="s">
        <v>1331</v>
      </c>
      <c r="AE100" s="115"/>
      <c r="AF100" s="115"/>
      <c r="AG100" s="115"/>
      <c r="AH100" s="115"/>
    </row>
    <row r="101" spans="1:34" s="35" customFormat="1" ht="56.25" customHeight="1" x14ac:dyDescent="0.25">
      <c r="A101" s="38"/>
      <c r="B101" s="13" t="s">
        <v>394</v>
      </c>
      <c r="C101" s="16" t="s">
        <v>983</v>
      </c>
      <c r="D101" s="16" t="str">
        <f>D87</f>
        <v>Magnesium sulfate for women with eclampsia</v>
      </c>
      <c r="E101" s="13" t="s">
        <v>394</v>
      </c>
      <c r="F101" s="38" t="s">
        <v>225</v>
      </c>
      <c r="G101" s="38" t="s">
        <v>15</v>
      </c>
      <c r="H101" s="116" t="s">
        <v>1464</v>
      </c>
      <c r="I101" s="121" t="s">
        <v>1332</v>
      </c>
      <c r="J101" s="116" t="s">
        <v>1332</v>
      </c>
      <c r="K101" s="116" t="str">
        <f>K87</f>
        <v>Other maternal disorders</v>
      </c>
      <c r="L101" s="116">
        <v>1</v>
      </c>
      <c r="M101" s="49">
        <v>7</v>
      </c>
      <c r="N101" s="49" t="s">
        <v>1572</v>
      </c>
      <c r="O101" s="49">
        <v>4</v>
      </c>
      <c r="P101" s="116"/>
      <c r="Q101" s="45">
        <f>Q87</f>
        <v>19.946156844538649</v>
      </c>
      <c r="R101" s="116">
        <f t="shared" si="7"/>
        <v>2</v>
      </c>
      <c r="S101" s="116">
        <f t="shared" si="6"/>
        <v>1</v>
      </c>
      <c r="T101" s="45">
        <f>VLOOKUP(K101,'Epi data'!A:C,3,TRUE)</f>
        <v>3.1731145889275104E-3</v>
      </c>
      <c r="U101" s="116">
        <f t="shared" si="8"/>
        <v>0</v>
      </c>
      <c r="V101" s="49">
        <f>VLOOKUP(K101,'Epi data'!A:C,2,TRUE)</f>
        <v>55.297346075242778</v>
      </c>
      <c r="W101" s="116">
        <f t="shared" si="9"/>
        <v>1</v>
      </c>
      <c r="X101" s="116"/>
      <c r="Y101" s="116">
        <f t="shared" si="10"/>
        <v>4</v>
      </c>
      <c r="Z101" s="116"/>
      <c r="AA101" s="44" t="str">
        <f>VLOOKUP(K101,'Epi data'!A:I,9,TRUE)</f>
        <v>NA</v>
      </c>
      <c r="AB101" s="115">
        <f t="shared" si="11"/>
        <v>1</v>
      </c>
      <c r="AC101" s="116" t="s">
        <v>218</v>
      </c>
      <c r="AD101" s="116" t="s">
        <v>1331</v>
      </c>
      <c r="AE101" s="116"/>
      <c r="AF101" s="116"/>
      <c r="AG101" s="116"/>
      <c r="AH101" s="116"/>
    </row>
    <row r="102" spans="1:34" s="20" customFormat="1" ht="45" x14ac:dyDescent="0.25">
      <c r="A102" s="26"/>
      <c r="B102" s="18" t="s">
        <v>395</v>
      </c>
      <c r="C102" s="21" t="s">
        <v>115</v>
      </c>
      <c r="D102" s="21" t="str">
        <f>D85</f>
        <v>Management of maternal sepsis, including early detection at health centers</v>
      </c>
      <c r="E102" s="18" t="s">
        <v>395</v>
      </c>
      <c r="F102" s="26" t="s">
        <v>225</v>
      </c>
      <c r="G102" s="26" t="s">
        <v>15</v>
      </c>
      <c r="H102" s="115" t="s">
        <v>15</v>
      </c>
      <c r="I102" s="120" t="s">
        <v>1332</v>
      </c>
      <c r="J102" s="115" t="s">
        <v>1332</v>
      </c>
      <c r="K102" s="115" t="str">
        <f>K85</f>
        <v>Maternal sepsis and other maternal infections</v>
      </c>
      <c r="L102" s="115">
        <v>1</v>
      </c>
      <c r="M102" s="44">
        <v>190</v>
      </c>
      <c r="N102" s="44" t="s">
        <v>1547</v>
      </c>
      <c r="O102" s="44">
        <v>4</v>
      </c>
      <c r="P102" s="115"/>
      <c r="Q102" s="43">
        <f>Q85</f>
        <v>33.600514994978347</v>
      </c>
      <c r="R102" s="115">
        <f t="shared" si="7"/>
        <v>2</v>
      </c>
      <c r="S102" s="115">
        <f t="shared" si="6"/>
        <v>1</v>
      </c>
      <c r="T102" s="43">
        <f>VLOOKUP(K102,'Epi data'!A:C,3,TRUE)</f>
        <v>2.8129847538059992E-2</v>
      </c>
      <c r="U102" s="115">
        <f t="shared" si="8"/>
        <v>0</v>
      </c>
      <c r="V102" s="44">
        <f>VLOOKUP(K102,'Epi data'!A:C,2,TRUE)</f>
        <v>55.518809553107538</v>
      </c>
      <c r="W102" s="115">
        <f t="shared" si="9"/>
        <v>1</v>
      </c>
      <c r="X102" s="115"/>
      <c r="Y102" s="115">
        <f t="shared" si="10"/>
        <v>4</v>
      </c>
      <c r="Z102" s="115"/>
      <c r="AA102" s="44">
        <f>VLOOKUP(K102,'Epi data'!A:I,9,TRUE)</f>
        <v>62</v>
      </c>
      <c r="AB102" s="115">
        <f t="shared" si="11"/>
        <v>1</v>
      </c>
      <c r="AC102" s="115" t="s">
        <v>218</v>
      </c>
      <c r="AD102" s="115"/>
      <c r="AE102" s="115"/>
      <c r="AF102" s="115"/>
      <c r="AG102" s="115"/>
      <c r="AH102" s="115"/>
    </row>
    <row r="103" spans="1:34" s="25" customFormat="1" ht="30" x14ac:dyDescent="0.25">
      <c r="A103" s="95" t="s">
        <v>396</v>
      </c>
      <c r="B103" s="23" t="s">
        <v>397</v>
      </c>
      <c r="C103" s="78" t="s">
        <v>396</v>
      </c>
      <c r="D103" s="24"/>
      <c r="E103" s="24"/>
      <c r="F103" s="112"/>
      <c r="G103" s="112"/>
      <c r="H103" s="112"/>
      <c r="I103" s="119"/>
      <c r="J103" s="112"/>
      <c r="K103" s="112"/>
      <c r="L103" s="112"/>
      <c r="M103" s="112"/>
      <c r="N103" s="112"/>
      <c r="O103" s="124"/>
      <c r="P103" s="112"/>
      <c r="Q103" s="92"/>
      <c r="R103" s="115">
        <f t="shared" si="7"/>
        <v>1</v>
      </c>
      <c r="S103" s="112"/>
      <c r="T103" s="43" t="e">
        <f>VLOOKUP(K103,'Epi data'!A:C,3,TRUE)</f>
        <v>#N/A</v>
      </c>
      <c r="U103" s="115" t="e">
        <f t="shared" si="8"/>
        <v>#N/A</v>
      </c>
      <c r="V103" s="44" t="e">
        <f>VLOOKUP(K103,'Epi data'!A:C,2,TRUE)</f>
        <v>#N/A</v>
      </c>
      <c r="W103" s="115" t="e">
        <f t="shared" si="9"/>
        <v>#N/A</v>
      </c>
      <c r="X103" s="112"/>
      <c r="Y103" s="112" t="e">
        <f t="shared" si="10"/>
        <v>#N/A</v>
      </c>
      <c r="Z103" s="112"/>
      <c r="AA103" s="44" t="e">
        <f>VLOOKUP(K103,'Epi data'!A:I,9,TRUE)</f>
        <v>#N/A</v>
      </c>
      <c r="AB103" s="115" t="e">
        <f t="shared" si="11"/>
        <v>#N/A</v>
      </c>
      <c r="AC103" s="112"/>
      <c r="AD103" s="112"/>
      <c r="AE103" s="112"/>
      <c r="AF103" s="112"/>
      <c r="AG103" s="112"/>
      <c r="AH103" s="112"/>
    </row>
    <row r="104" spans="1:34" s="20" customFormat="1" ht="60" x14ac:dyDescent="0.25">
      <c r="A104" s="64"/>
      <c r="B104" s="18" t="s">
        <v>398</v>
      </c>
      <c r="C104" s="21" t="s">
        <v>116</v>
      </c>
      <c r="D104" s="21" t="s">
        <v>1472</v>
      </c>
      <c r="E104" s="18" t="s">
        <v>398</v>
      </c>
      <c r="F104" s="26" t="s">
        <v>225</v>
      </c>
      <c r="G104" s="115" t="s">
        <v>13</v>
      </c>
      <c r="H104" s="115" t="s">
        <v>13</v>
      </c>
      <c r="I104" s="120"/>
      <c r="J104" s="115" t="s">
        <v>1332</v>
      </c>
      <c r="K104" s="115" t="s">
        <v>1062</v>
      </c>
      <c r="L104" s="115">
        <v>1</v>
      </c>
      <c r="M104" s="115" t="s">
        <v>1333</v>
      </c>
      <c r="N104" s="57"/>
      <c r="O104" s="125">
        <v>0</v>
      </c>
      <c r="P104" s="115"/>
      <c r="Q104" s="43">
        <v>8.5124976375917605</v>
      </c>
      <c r="R104" s="115">
        <f t="shared" si="7"/>
        <v>2</v>
      </c>
      <c r="S104" s="115">
        <f t="shared" si="6"/>
        <v>1</v>
      </c>
      <c r="T104" s="43">
        <f>VLOOKUP(K104,'Epi data'!A:C,3,TRUE)</f>
        <v>3.8944996394974125E-2</v>
      </c>
      <c r="U104" s="115">
        <f t="shared" si="8"/>
        <v>0</v>
      </c>
      <c r="V104" s="44">
        <f>VLOOKUP(K104,'Epi data'!A:C,2,TRUE)</f>
        <v>65.62601960885975</v>
      </c>
      <c r="W104" s="115">
        <f t="shared" si="9"/>
        <v>1</v>
      </c>
      <c r="X104" s="115"/>
      <c r="Y104" s="115">
        <f t="shared" si="10"/>
        <v>4</v>
      </c>
      <c r="Z104" s="115"/>
      <c r="AA104" s="44">
        <f>VLOOKUP(K104,'Epi data'!A:I,9,TRUE)</f>
        <v>47.07</v>
      </c>
      <c r="AB104" s="115">
        <f t="shared" si="11"/>
        <v>2</v>
      </c>
      <c r="AC104" s="115" t="s">
        <v>218</v>
      </c>
      <c r="AD104" s="115"/>
      <c r="AE104" s="115"/>
      <c r="AF104" s="115"/>
      <c r="AG104" s="115"/>
      <c r="AH104" s="115"/>
    </row>
    <row r="105" spans="1:34" s="35" customFormat="1" ht="120" x14ac:dyDescent="0.25">
      <c r="A105" s="96"/>
      <c r="B105" s="13" t="s">
        <v>399</v>
      </c>
      <c r="C105" s="16" t="s">
        <v>117</v>
      </c>
      <c r="D105" s="16" t="s">
        <v>1671</v>
      </c>
      <c r="E105" s="13" t="s">
        <v>399</v>
      </c>
      <c r="F105" s="38" t="s">
        <v>225</v>
      </c>
      <c r="G105" s="38" t="s">
        <v>13</v>
      </c>
      <c r="H105" s="38" t="s">
        <v>13</v>
      </c>
      <c r="I105" s="121" t="s">
        <v>1332</v>
      </c>
      <c r="J105" s="116" t="s">
        <v>1332</v>
      </c>
      <c r="K105" s="116" t="str">
        <f>K73</f>
        <v>Protein-energy malnutrition</v>
      </c>
      <c r="L105" s="116">
        <v>1</v>
      </c>
      <c r="M105" s="49">
        <v>32</v>
      </c>
      <c r="N105" s="49" t="s">
        <v>1573</v>
      </c>
      <c r="O105" s="49">
        <v>4</v>
      </c>
      <c r="P105" s="116"/>
      <c r="Q105" s="45">
        <v>43.725000000000001</v>
      </c>
      <c r="R105" s="116">
        <f t="shared" si="7"/>
        <v>2</v>
      </c>
      <c r="S105" s="116">
        <f t="shared" si="6"/>
        <v>1</v>
      </c>
      <c r="T105" s="45">
        <f>VLOOKUP(K105,'Epi data'!A:C,3,TRUE)</f>
        <v>0.12313526802948523</v>
      </c>
      <c r="U105" s="116">
        <f t="shared" si="8"/>
        <v>1</v>
      </c>
      <c r="V105" s="49">
        <f>VLOOKUP(K105,'Epi data'!A:C,2,TRUE)</f>
        <v>73.718662148381142</v>
      </c>
      <c r="W105" s="116">
        <f t="shared" si="9"/>
        <v>1</v>
      </c>
      <c r="X105" s="116"/>
      <c r="Y105" s="116">
        <f t="shared" si="10"/>
        <v>5</v>
      </c>
      <c r="Z105" s="116"/>
      <c r="AA105" s="44">
        <f>VLOOKUP(K105,'Epi data'!A:I,9,TRUE)</f>
        <v>55.91</v>
      </c>
      <c r="AB105" s="115">
        <f t="shared" si="11"/>
        <v>1</v>
      </c>
      <c r="AC105" s="116" t="s">
        <v>218</v>
      </c>
      <c r="AD105" s="116" t="s">
        <v>1331</v>
      </c>
      <c r="AE105" s="116"/>
      <c r="AF105" s="116"/>
      <c r="AG105" s="116"/>
      <c r="AH105" s="116"/>
    </row>
    <row r="106" spans="1:34" s="20" customFormat="1" ht="45" x14ac:dyDescent="0.25">
      <c r="A106" s="64"/>
      <c r="B106" s="18" t="s">
        <v>400</v>
      </c>
      <c r="C106" s="21" t="s">
        <v>118</v>
      </c>
      <c r="D106" s="21" t="str">
        <f>C106</f>
        <v>Education on safe disposal of children's stools and hand washing</v>
      </c>
      <c r="E106" s="18" t="s">
        <v>400</v>
      </c>
      <c r="F106" s="26" t="s">
        <v>225</v>
      </c>
      <c r="G106" s="26" t="s">
        <v>13</v>
      </c>
      <c r="H106" s="26" t="s">
        <v>13</v>
      </c>
      <c r="I106" s="120" t="s">
        <v>1332</v>
      </c>
      <c r="J106" s="115" t="s">
        <v>1332</v>
      </c>
      <c r="K106" s="115" t="s">
        <v>1078</v>
      </c>
      <c r="L106" s="115">
        <v>1</v>
      </c>
      <c r="M106" s="44">
        <v>95</v>
      </c>
      <c r="N106" s="44" t="s">
        <v>1562</v>
      </c>
      <c r="O106" s="44">
        <v>4</v>
      </c>
      <c r="P106" s="115"/>
      <c r="Q106" s="43">
        <v>4.4007313627854741</v>
      </c>
      <c r="R106" s="115">
        <f t="shared" si="7"/>
        <v>2</v>
      </c>
      <c r="S106" s="115">
        <f t="shared" si="6"/>
        <v>0</v>
      </c>
      <c r="T106" s="43">
        <f>VLOOKUP(K106,'Epi data'!A:C,3,TRUE)</f>
        <v>0.16011729471782465</v>
      </c>
      <c r="U106" s="115">
        <f t="shared" si="8"/>
        <v>1</v>
      </c>
      <c r="V106" s="44">
        <f>VLOOKUP(K106,'Epi data'!A:C,2,TRUE)</f>
        <v>59.993262743527922</v>
      </c>
      <c r="W106" s="115">
        <f t="shared" si="9"/>
        <v>1</v>
      </c>
      <c r="X106" s="115"/>
      <c r="Y106" s="115">
        <f t="shared" si="10"/>
        <v>4</v>
      </c>
      <c r="Z106" s="115"/>
      <c r="AA106" s="44">
        <f>VLOOKUP(K106,'Epi data'!A:I,9,TRUE)</f>
        <v>58.88</v>
      </c>
      <c r="AB106" s="115">
        <f t="shared" si="11"/>
        <v>1</v>
      </c>
      <c r="AC106" s="115" t="s">
        <v>220</v>
      </c>
      <c r="AD106" s="115"/>
      <c r="AE106" s="115"/>
      <c r="AF106" s="115"/>
      <c r="AG106" s="115"/>
      <c r="AH106" s="115"/>
    </row>
    <row r="107" spans="1:34" s="35" customFormat="1" ht="150" x14ac:dyDescent="0.25">
      <c r="A107" s="96"/>
      <c r="B107" s="13" t="s">
        <v>401</v>
      </c>
      <c r="C107" s="16" t="s">
        <v>119</v>
      </c>
      <c r="D107" s="16" t="s">
        <v>1526</v>
      </c>
      <c r="E107" s="36" t="s">
        <v>740</v>
      </c>
      <c r="F107" s="116" t="s">
        <v>743</v>
      </c>
      <c r="G107" s="38" t="s">
        <v>13</v>
      </c>
      <c r="H107" s="38" t="s">
        <v>13</v>
      </c>
      <c r="I107" s="38"/>
      <c r="J107" s="97" t="s">
        <v>1353</v>
      </c>
      <c r="K107" s="116" t="str">
        <f>K75</f>
        <v>Malaria</v>
      </c>
      <c r="L107" s="116">
        <v>1</v>
      </c>
      <c r="M107" s="99" t="s">
        <v>1352</v>
      </c>
      <c r="N107" s="49" t="s">
        <v>1574</v>
      </c>
      <c r="O107" s="49">
        <v>4</v>
      </c>
      <c r="P107" s="116"/>
      <c r="Q107" s="45">
        <v>6.6095010628283619</v>
      </c>
      <c r="R107" s="116">
        <f t="shared" si="7"/>
        <v>2</v>
      </c>
      <c r="S107" s="116">
        <f t="shared" si="6"/>
        <v>0</v>
      </c>
      <c r="T107" s="45">
        <f>VLOOKUP(K107,'Epi data'!A:C,3,TRUE)</f>
        <v>1.1693342491029053E-2</v>
      </c>
      <c r="U107" s="116">
        <f t="shared" si="8"/>
        <v>0</v>
      </c>
      <c r="V107" s="49">
        <f>VLOOKUP(K107,'Epi data'!A:C,2,TRUE)</f>
        <v>74.356975430896242</v>
      </c>
      <c r="W107" s="116">
        <f t="shared" si="9"/>
        <v>1</v>
      </c>
      <c r="X107" s="116"/>
      <c r="Y107" s="116">
        <f t="shared" si="10"/>
        <v>3</v>
      </c>
      <c r="Z107" s="116"/>
      <c r="AA107" s="44">
        <f>VLOOKUP(K107,'Epi data'!A:I,9,TRUE)</f>
        <v>59.28</v>
      </c>
      <c r="AB107" s="115">
        <f t="shared" si="11"/>
        <v>1</v>
      </c>
      <c r="AC107" s="116" t="s">
        <v>220</v>
      </c>
      <c r="AD107" s="116" t="s">
        <v>1331</v>
      </c>
      <c r="AE107" s="116"/>
      <c r="AF107" s="116"/>
      <c r="AG107" s="116"/>
      <c r="AH107" s="116"/>
    </row>
    <row r="108" spans="1:34" s="20" customFormat="1" ht="45" x14ac:dyDescent="0.25">
      <c r="A108" s="64"/>
      <c r="B108" s="18" t="s">
        <v>402</v>
      </c>
      <c r="C108" s="21" t="s">
        <v>120</v>
      </c>
      <c r="D108" s="21" t="s">
        <v>1473</v>
      </c>
      <c r="E108" s="18" t="s">
        <v>402</v>
      </c>
      <c r="F108" s="26" t="s">
        <v>225</v>
      </c>
      <c r="G108" s="26" t="s">
        <v>13</v>
      </c>
      <c r="H108" s="120"/>
      <c r="I108" s="120" t="s">
        <v>1332</v>
      </c>
      <c r="J108" s="115" t="s">
        <v>1332</v>
      </c>
      <c r="K108" s="115" t="str">
        <f>K93</f>
        <v>HIV/AIDS</v>
      </c>
      <c r="L108" s="115">
        <v>1</v>
      </c>
      <c r="M108" s="44">
        <v>64</v>
      </c>
      <c r="N108" s="44" t="s">
        <v>1575</v>
      </c>
      <c r="O108" s="44">
        <v>4</v>
      </c>
      <c r="P108" s="115"/>
      <c r="Q108" s="43">
        <v>76.718462652832429</v>
      </c>
      <c r="R108" s="115">
        <f t="shared" si="7"/>
        <v>3</v>
      </c>
      <c r="S108" s="115">
        <f t="shared" si="6"/>
        <v>0</v>
      </c>
      <c r="T108" s="43">
        <f>VLOOKUP(K108,'Epi data'!A:C,3,TRUE)</f>
        <v>0.10706408911203456</v>
      </c>
      <c r="U108" s="115">
        <f t="shared" si="8"/>
        <v>1</v>
      </c>
      <c r="V108" s="44">
        <f>VLOOKUP(K108,'Epi data'!A:C,2,TRUE)</f>
        <v>55.007946053648517</v>
      </c>
      <c r="W108" s="115">
        <f t="shared" si="9"/>
        <v>1</v>
      </c>
      <c r="X108" s="115"/>
      <c r="Y108" s="115">
        <f t="shared" si="10"/>
        <v>5</v>
      </c>
      <c r="Z108" s="115"/>
      <c r="AA108" s="44">
        <f>VLOOKUP(K108,'Epi data'!A:I,9,TRUE)</f>
        <v>54.72</v>
      </c>
      <c r="AB108" s="115">
        <f t="shared" si="11"/>
        <v>1</v>
      </c>
      <c r="AC108" s="115" t="s">
        <v>219</v>
      </c>
      <c r="AD108" s="115" t="s">
        <v>1331</v>
      </c>
      <c r="AE108" s="115"/>
      <c r="AF108" s="115"/>
      <c r="AG108" s="115"/>
      <c r="AH108" s="115"/>
    </row>
    <row r="109" spans="1:34" s="35" customFormat="1" ht="409.5" x14ac:dyDescent="0.25">
      <c r="A109" s="96"/>
      <c r="B109" s="13" t="s">
        <v>403</v>
      </c>
      <c r="C109" s="16" t="s">
        <v>121</v>
      </c>
      <c r="D109" s="16" t="s">
        <v>1474</v>
      </c>
      <c r="E109" s="35" t="s">
        <v>869</v>
      </c>
      <c r="F109" s="38" t="s">
        <v>244</v>
      </c>
      <c r="G109" s="38" t="s">
        <v>13</v>
      </c>
      <c r="H109" s="38" t="s">
        <v>13</v>
      </c>
      <c r="I109" s="121" t="s">
        <v>1332</v>
      </c>
      <c r="J109" s="97" t="s">
        <v>1355</v>
      </c>
      <c r="K109" s="116" t="str">
        <f>K59</f>
        <v>Communicable, maternal, neonatal, and nutritional diseases</v>
      </c>
      <c r="L109" s="116">
        <v>1</v>
      </c>
      <c r="M109" s="99" t="s">
        <v>1354</v>
      </c>
      <c r="N109" s="49" t="s">
        <v>1576</v>
      </c>
      <c r="O109" s="49">
        <v>4</v>
      </c>
      <c r="P109" s="116"/>
      <c r="Q109" s="45">
        <f>Q59</f>
        <v>3.2453459069058641</v>
      </c>
      <c r="R109" s="116">
        <f t="shared" si="7"/>
        <v>2</v>
      </c>
      <c r="S109" s="116">
        <f t="shared" si="6"/>
        <v>0</v>
      </c>
      <c r="T109" s="45">
        <f>VLOOKUP(K109,'Epi data'!A:C,3,TRUE)</f>
        <v>3.8944996394974125E-2</v>
      </c>
      <c r="U109" s="116">
        <f t="shared" si="8"/>
        <v>0</v>
      </c>
      <c r="V109" s="49">
        <f>VLOOKUP(K109,'Epi data'!A:C,2,TRUE)</f>
        <v>65.62601960885975</v>
      </c>
      <c r="W109" s="116">
        <f t="shared" si="9"/>
        <v>1</v>
      </c>
      <c r="X109" s="116"/>
      <c r="Y109" s="116">
        <f t="shared" si="10"/>
        <v>3</v>
      </c>
      <c r="Z109" s="116"/>
      <c r="AA109" s="44">
        <f>VLOOKUP(K109,'Epi data'!A:I,9,TRUE)</f>
        <v>47.07</v>
      </c>
      <c r="AB109" s="115">
        <f t="shared" si="11"/>
        <v>2</v>
      </c>
      <c r="AC109" s="116" t="s">
        <v>220</v>
      </c>
      <c r="AD109" s="116" t="s">
        <v>1331</v>
      </c>
      <c r="AE109" s="116"/>
      <c r="AF109" s="116"/>
      <c r="AG109" s="116"/>
      <c r="AH109" s="116"/>
    </row>
    <row r="110" spans="1:34" s="20" customFormat="1" ht="60" x14ac:dyDescent="0.25">
      <c r="A110" s="64"/>
      <c r="B110" s="18" t="s">
        <v>404</v>
      </c>
      <c r="C110" s="21" t="s">
        <v>122</v>
      </c>
      <c r="D110" s="21" t="str">
        <f>D73</f>
        <v>Promotion of breastfeeding/complementary feeding by lay health workers</v>
      </c>
      <c r="E110" s="20" t="s">
        <v>980</v>
      </c>
      <c r="F110" s="26" t="s">
        <v>225</v>
      </c>
      <c r="G110" s="26" t="s">
        <v>13</v>
      </c>
      <c r="H110" s="26" t="s">
        <v>13</v>
      </c>
      <c r="I110" s="26" t="s">
        <v>1332</v>
      </c>
      <c r="J110" s="115"/>
      <c r="K110" s="115" t="str">
        <f>K105</f>
        <v>Protein-energy malnutrition</v>
      </c>
      <c r="L110" s="115">
        <v>1</v>
      </c>
      <c r="M110" s="44">
        <v>1206</v>
      </c>
      <c r="N110" s="44" t="s">
        <v>1549</v>
      </c>
      <c r="O110" s="44">
        <v>3</v>
      </c>
      <c r="P110" s="115"/>
      <c r="Q110" s="43">
        <v>0.12255725483586399</v>
      </c>
      <c r="R110" s="115">
        <f t="shared" si="7"/>
        <v>1</v>
      </c>
      <c r="S110" s="115">
        <f t="shared" si="6"/>
        <v>0</v>
      </c>
      <c r="T110" s="43">
        <f>VLOOKUP(K110,'Epi data'!A:C,3,TRUE)</f>
        <v>0.12313526802948523</v>
      </c>
      <c r="U110" s="115">
        <f t="shared" si="8"/>
        <v>1</v>
      </c>
      <c r="V110" s="44">
        <f>VLOOKUP(K110,'Epi data'!A:C,2,TRUE)</f>
        <v>73.718662148381142</v>
      </c>
      <c r="W110" s="115">
        <f t="shared" si="9"/>
        <v>1</v>
      </c>
      <c r="X110" s="115"/>
      <c r="Y110" s="115">
        <f t="shared" si="10"/>
        <v>3</v>
      </c>
      <c r="Z110" s="115"/>
      <c r="AA110" s="44">
        <f>VLOOKUP(K110,'Epi data'!A:I,9,TRUE)</f>
        <v>55.91</v>
      </c>
      <c r="AB110" s="115">
        <f t="shared" si="11"/>
        <v>1</v>
      </c>
      <c r="AC110" s="115" t="s">
        <v>220</v>
      </c>
      <c r="AD110" s="115" t="s">
        <v>1331</v>
      </c>
      <c r="AE110" s="115"/>
      <c r="AF110" s="115"/>
      <c r="AG110" s="115"/>
      <c r="AH110" s="115"/>
    </row>
    <row r="111" spans="1:34" s="35" customFormat="1" ht="75" x14ac:dyDescent="0.25">
      <c r="A111" s="96"/>
      <c r="B111" s="13" t="s">
        <v>405</v>
      </c>
      <c r="C111" s="16" t="s">
        <v>123</v>
      </c>
      <c r="D111" s="16" t="s">
        <v>1666</v>
      </c>
      <c r="E111" s="36" t="s">
        <v>1363</v>
      </c>
      <c r="F111" s="38" t="s">
        <v>261</v>
      </c>
      <c r="G111" s="38" t="s">
        <v>13</v>
      </c>
      <c r="H111" s="38" t="s">
        <v>13</v>
      </c>
      <c r="I111" s="38" t="s">
        <v>1332</v>
      </c>
      <c r="J111" s="116" t="s">
        <v>1332</v>
      </c>
      <c r="K111" s="116" t="str">
        <f>K76</f>
        <v>Nutritional deficiencies</v>
      </c>
      <c r="L111" s="116">
        <v>1</v>
      </c>
      <c r="M111" s="49">
        <v>88</v>
      </c>
      <c r="N111" s="49" t="s">
        <v>1567</v>
      </c>
      <c r="O111" s="50">
        <v>4</v>
      </c>
      <c r="P111" s="116"/>
      <c r="Q111" s="45">
        <v>7.0907999999999998</v>
      </c>
      <c r="R111" s="116">
        <f t="shared" si="7"/>
        <v>2</v>
      </c>
      <c r="S111" s="116">
        <f t="shared" si="6"/>
        <v>0</v>
      </c>
      <c r="T111" s="45">
        <f>VLOOKUP(K111,'Epi data'!A:C,3,TRUE)</f>
        <v>4.2481130737738772E-2</v>
      </c>
      <c r="U111" s="116">
        <f t="shared" si="8"/>
        <v>0</v>
      </c>
      <c r="V111" s="49">
        <f>VLOOKUP(K111,'Epi data'!A:C,2,TRUE)</f>
        <v>68.053786402808129</v>
      </c>
      <c r="W111" s="116">
        <f t="shared" si="9"/>
        <v>1</v>
      </c>
      <c r="X111" s="116"/>
      <c r="Y111" s="116">
        <f t="shared" si="10"/>
        <v>3</v>
      </c>
      <c r="Z111" s="116"/>
      <c r="AA111" s="44">
        <f>VLOOKUP(K111,'Epi data'!A:I,9,TRUE)</f>
        <v>59.51</v>
      </c>
      <c r="AB111" s="115">
        <f t="shared" si="11"/>
        <v>1</v>
      </c>
      <c r="AC111" s="116" t="s">
        <v>220</v>
      </c>
      <c r="AD111" s="116" t="s">
        <v>1331</v>
      </c>
      <c r="AE111" s="116"/>
      <c r="AF111" s="116"/>
      <c r="AG111" s="116"/>
      <c r="AH111" s="116"/>
    </row>
    <row r="112" spans="1:34" s="20" customFormat="1" ht="60" x14ac:dyDescent="0.25">
      <c r="A112" s="64"/>
      <c r="B112" s="18" t="s">
        <v>406</v>
      </c>
      <c r="C112" s="21" t="s">
        <v>124</v>
      </c>
      <c r="D112" s="21" t="s">
        <v>1475</v>
      </c>
      <c r="E112" s="18" t="s">
        <v>406</v>
      </c>
      <c r="F112" s="26" t="s">
        <v>225</v>
      </c>
      <c r="G112" s="115" t="s">
        <v>14</v>
      </c>
      <c r="H112" s="115" t="s">
        <v>566</v>
      </c>
      <c r="I112" s="120" t="s">
        <v>1332</v>
      </c>
      <c r="J112" s="115" t="s">
        <v>1332</v>
      </c>
      <c r="K112" s="115" t="str">
        <f>K104</f>
        <v>Communicable, maternal, neonatal, and nutritional diseases</v>
      </c>
      <c r="L112" s="115">
        <v>1</v>
      </c>
      <c r="M112" s="44">
        <v>58</v>
      </c>
      <c r="N112" s="44" t="s">
        <v>1549</v>
      </c>
      <c r="O112" s="44">
        <v>4</v>
      </c>
      <c r="P112" s="115"/>
      <c r="Q112" s="43">
        <v>9.0391188191010041</v>
      </c>
      <c r="R112" s="115">
        <f t="shared" si="7"/>
        <v>2</v>
      </c>
      <c r="S112" s="115">
        <f t="shared" si="6"/>
        <v>1</v>
      </c>
      <c r="T112" s="43">
        <f>VLOOKUP(K112,'Epi data'!A:C,3,TRUE)</f>
        <v>3.8944996394974125E-2</v>
      </c>
      <c r="U112" s="115">
        <f t="shared" si="8"/>
        <v>0</v>
      </c>
      <c r="V112" s="44">
        <f>VLOOKUP(K112,'Epi data'!A:C,2,TRUE)</f>
        <v>65.62601960885975</v>
      </c>
      <c r="W112" s="115">
        <f t="shared" si="9"/>
        <v>1</v>
      </c>
      <c r="X112" s="115"/>
      <c r="Y112" s="115">
        <f t="shared" si="10"/>
        <v>4</v>
      </c>
      <c r="Z112" s="115"/>
      <c r="AA112" s="44">
        <f>VLOOKUP(K112,'Epi data'!A:I,9,TRUE)</f>
        <v>47.07</v>
      </c>
      <c r="AB112" s="115">
        <f t="shared" si="11"/>
        <v>2</v>
      </c>
      <c r="AC112" s="115" t="s">
        <v>218</v>
      </c>
      <c r="AD112" s="115"/>
      <c r="AE112" s="115"/>
      <c r="AF112" s="115"/>
      <c r="AG112" s="115"/>
      <c r="AH112" s="115"/>
    </row>
    <row r="113" spans="1:34" s="35" customFormat="1" ht="45" x14ac:dyDescent="0.25">
      <c r="A113" s="96"/>
      <c r="B113" s="13" t="s">
        <v>407</v>
      </c>
      <c r="C113" s="16" t="s">
        <v>125</v>
      </c>
      <c r="D113" s="16" t="str">
        <f>D105</f>
        <v>Detection and management of acute severe malnutrition and referral in the presence of complications</v>
      </c>
      <c r="E113" s="13" t="s">
        <v>407</v>
      </c>
      <c r="F113" s="38" t="s">
        <v>225</v>
      </c>
      <c r="G113" s="116" t="s">
        <v>14</v>
      </c>
      <c r="H113" s="116" t="s">
        <v>566</v>
      </c>
      <c r="I113" s="121"/>
      <c r="J113" s="116" t="s">
        <v>1332</v>
      </c>
      <c r="K113" s="116" t="str">
        <f>K110</f>
        <v>Protein-energy malnutrition</v>
      </c>
      <c r="L113" s="116">
        <v>1</v>
      </c>
      <c r="M113" s="49" t="s">
        <v>1333</v>
      </c>
      <c r="N113" s="49"/>
      <c r="O113" s="125">
        <v>0</v>
      </c>
      <c r="P113" s="116"/>
      <c r="Q113" s="45">
        <v>43.725000000000001</v>
      </c>
      <c r="R113" s="116">
        <f t="shared" si="7"/>
        <v>2</v>
      </c>
      <c r="S113" s="116">
        <f t="shared" si="6"/>
        <v>1</v>
      </c>
      <c r="T113" s="45">
        <f>VLOOKUP(K113,'Epi data'!A:C,3,TRUE)</f>
        <v>0.12313526802948523</v>
      </c>
      <c r="U113" s="116">
        <f t="shared" si="8"/>
        <v>1</v>
      </c>
      <c r="V113" s="49">
        <f>VLOOKUP(K113,'Epi data'!A:C,2,TRUE)</f>
        <v>73.718662148381142</v>
      </c>
      <c r="W113" s="116">
        <f t="shared" si="9"/>
        <v>1</v>
      </c>
      <c r="X113" s="116"/>
      <c r="Y113" s="116">
        <f t="shared" si="10"/>
        <v>5</v>
      </c>
      <c r="Z113" s="116"/>
      <c r="AA113" s="44">
        <f>VLOOKUP(K113,'Epi data'!A:I,9,TRUE)</f>
        <v>55.91</v>
      </c>
      <c r="AB113" s="115">
        <f t="shared" si="11"/>
        <v>1</v>
      </c>
      <c r="AC113" s="116" t="s">
        <v>218</v>
      </c>
      <c r="AD113" s="116" t="s">
        <v>1331</v>
      </c>
      <c r="AE113" s="116"/>
      <c r="AF113" s="116"/>
      <c r="AG113" s="116"/>
      <c r="AH113" s="116"/>
    </row>
    <row r="114" spans="1:34" s="20" customFormat="1" ht="90" x14ac:dyDescent="0.25">
      <c r="A114" s="64"/>
      <c r="B114" s="18" t="s">
        <v>408</v>
      </c>
      <c r="C114" s="21" t="s">
        <v>126</v>
      </c>
      <c r="D114" s="21" t="str">
        <f>D190</f>
        <v>Among all individuals who are known to be HIV positive, immediate ART initiation with regular monitoring of viral load for adherence and development of resistance</v>
      </c>
      <c r="E114" s="20" t="s">
        <v>718</v>
      </c>
      <c r="F114" s="26" t="s">
        <v>225</v>
      </c>
      <c r="G114" s="115" t="s">
        <v>14</v>
      </c>
      <c r="H114" s="115" t="s">
        <v>566</v>
      </c>
      <c r="I114" s="120" t="s">
        <v>1332</v>
      </c>
      <c r="J114" s="115" t="s">
        <v>1332</v>
      </c>
      <c r="K114" s="115" t="str">
        <f>K108</f>
        <v>HIV/AIDS</v>
      </c>
      <c r="L114" s="115">
        <v>1</v>
      </c>
      <c r="M114" s="44" t="s">
        <v>1367</v>
      </c>
      <c r="N114" s="44" t="s">
        <v>1630</v>
      </c>
      <c r="O114" s="44">
        <v>4</v>
      </c>
      <c r="P114" s="115"/>
      <c r="Q114" s="43">
        <v>181.57677838041565</v>
      </c>
      <c r="R114" s="115">
        <f t="shared" si="7"/>
        <v>3</v>
      </c>
      <c r="S114" s="115">
        <f t="shared" ref="S114:S168" si="12">IF(AC114="Urgent",1,0)</f>
        <v>0</v>
      </c>
      <c r="T114" s="43">
        <f>VLOOKUP(K114,'Epi data'!A:C,3,TRUE)</f>
        <v>0.10706408911203456</v>
      </c>
      <c r="U114" s="115">
        <f t="shared" si="8"/>
        <v>1</v>
      </c>
      <c r="V114" s="44">
        <f>VLOOKUP(K114,'Epi data'!A:C,2,TRUE)</f>
        <v>55.007946053648517</v>
      </c>
      <c r="W114" s="115">
        <f t="shared" si="9"/>
        <v>1</v>
      </c>
      <c r="X114" s="115"/>
      <c r="Y114" s="115">
        <f t="shared" si="10"/>
        <v>5</v>
      </c>
      <c r="Z114" s="115"/>
      <c r="AA114" s="44">
        <f>VLOOKUP(K114,'Epi data'!A:I,9,TRUE)</f>
        <v>54.72</v>
      </c>
      <c r="AB114" s="115">
        <f t="shared" si="11"/>
        <v>1</v>
      </c>
      <c r="AC114" s="115" t="s">
        <v>219</v>
      </c>
      <c r="AD114" s="115" t="s">
        <v>1331</v>
      </c>
      <c r="AE114" s="115"/>
      <c r="AF114" s="115"/>
      <c r="AG114" s="115"/>
      <c r="AH114" s="115"/>
    </row>
    <row r="115" spans="1:34" s="35" customFormat="1" ht="60" x14ac:dyDescent="0.25">
      <c r="A115" s="96"/>
      <c r="B115" s="13" t="s">
        <v>409</v>
      </c>
      <c r="C115" s="16" t="s">
        <v>127</v>
      </c>
      <c r="D115" s="16" t="s">
        <v>1476</v>
      </c>
      <c r="E115" s="13" t="s">
        <v>409</v>
      </c>
      <c r="F115" s="38" t="s">
        <v>225</v>
      </c>
      <c r="G115" s="116" t="s">
        <v>15</v>
      </c>
      <c r="H115" s="116" t="s">
        <v>15</v>
      </c>
      <c r="I115" s="121" t="s">
        <v>1332</v>
      </c>
      <c r="J115" s="116" t="s">
        <v>1332</v>
      </c>
      <c r="K115" s="116" t="str">
        <f>K112</f>
        <v>Communicable, maternal, neonatal, and nutritional diseases</v>
      </c>
      <c r="L115" s="116">
        <v>1</v>
      </c>
      <c r="M115" s="49" t="s">
        <v>1333</v>
      </c>
      <c r="N115" s="56"/>
      <c r="O115" s="125">
        <v>0</v>
      </c>
      <c r="P115" s="116"/>
      <c r="Q115" s="45">
        <f>Q112*2</f>
        <v>18.078237638202008</v>
      </c>
      <c r="R115" s="116">
        <f t="shared" si="7"/>
        <v>2</v>
      </c>
      <c r="S115" s="116">
        <f t="shared" si="12"/>
        <v>1</v>
      </c>
      <c r="T115" s="45">
        <f>VLOOKUP(K115,'Epi data'!A:C,3,TRUE)</f>
        <v>3.8944996394974125E-2</v>
      </c>
      <c r="U115" s="116">
        <f t="shared" si="8"/>
        <v>0</v>
      </c>
      <c r="V115" s="49">
        <f>VLOOKUP(K115,'Epi data'!A:C,2,TRUE)</f>
        <v>65.62601960885975</v>
      </c>
      <c r="W115" s="116">
        <f t="shared" si="9"/>
        <v>1</v>
      </c>
      <c r="X115" s="116"/>
      <c r="Y115" s="116">
        <f t="shared" si="10"/>
        <v>4</v>
      </c>
      <c r="Z115" s="116"/>
      <c r="AA115" s="44">
        <f>VLOOKUP(K115,'Epi data'!A:I,9,TRUE)</f>
        <v>47.07</v>
      </c>
      <c r="AB115" s="115">
        <f t="shared" si="11"/>
        <v>2</v>
      </c>
      <c r="AC115" s="116" t="s">
        <v>218</v>
      </c>
      <c r="AD115" s="116"/>
      <c r="AE115" s="116"/>
      <c r="AF115" s="116"/>
      <c r="AG115" s="116"/>
      <c r="AH115" s="116"/>
    </row>
    <row r="116" spans="1:34" s="20" customFormat="1" ht="45" x14ac:dyDescent="0.25">
      <c r="A116" s="64"/>
      <c r="B116" s="18" t="s">
        <v>410</v>
      </c>
      <c r="C116" s="21" t="s">
        <v>128</v>
      </c>
      <c r="D116" s="21" t="s">
        <v>1477</v>
      </c>
      <c r="E116" s="18" t="s">
        <v>410</v>
      </c>
      <c r="F116" s="26" t="s">
        <v>225</v>
      </c>
      <c r="G116" s="115" t="s">
        <v>15</v>
      </c>
      <c r="H116" s="115" t="s">
        <v>15</v>
      </c>
      <c r="I116" s="120" t="s">
        <v>1332</v>
      </c>
      <c r="J116" s="115" t="s">
        <v>1332</v>
      </c>
      <c r="K116" s="115" t="str">
        <f>K113</f>
        <v>Protein-energy malnutrition</v>
      </c>
      <c r="L116" s="115">
        <v>1</v>
      </c>
      <c r="M116" s="44">
        <v>26</v>
      </c>
      <c r="N116" s="44" t="s">
        <v>1577</v>
      </c>
      <c r="O116" s="44">
        <v>4</v>
      </c>
      <c r="P116" s="115"/>
      <c r="Q116" s="43">
        <f>Q113*1.5</f>
        <v>65.587500000000006</v>
      </c>
      <c r="R116" s="115">
        <f t="shared" si="7"/>
        <v>3</v>
      </c>
      <c r="S116" s="115">
        <f t="shared" si="12"/>
        <v>1</v>
      </c>
      <c r="T116" s="43">
        <f>VLOOKUP(K116,'Epi data'!A:C,3,TRUE)</f>
        <v>0.12313526802948523</v>
      </c>
      <c r="U116" s="115">
        <f t="shared" si="8"/>
        <v>1</v>
      </c>
      <c r="V116" s="44">
        <f>VLOOKUP(K116,'Epi data'!A:C,2,TRUE)</f>
        <v>73.718662148381142</v>
      </c>
      <c r="W116" s="115">
        <f t="shared" si="9"/>
        <v>1</v>
      </c>
      <c r="X116" s="115"/>
      <c r="Y116" s="115">
        <f t="shared" si="10"/>
        <v>6</v>
      </c>
      <c r="Z116" s="115"/>
      <c r="AA116" s="44">
        <f>VLOOKUP(K116,'Epi data'!A:I,9,TRUE)</f>
        <v>55.91</v>
      </c>
      <c r="AB116" s="115">
        <f t="shared" si="11"/>
        <v>1</v>
      </c>
      <c r="AC116" s="115" t="s">
        <v>218</v>
      </c>
      <c r="AD116" s="115" t="s">
        <v>1331</v>
      </c>
      <c r="AE116" s="115"/>
      <c r="AF116" s="115"/>
      <c r="AG116" s="115"/>
      <c r="AH116" s="115"/>
    </row>
    <row r="117" spans="1:34" s="25" customFormat="1" ht="28.5" customHeight="1" x14ac:dyDescent="0.25">
      <c r="A117" s="95" t="s">
        <v>6</v>
      </c>
      <c r="B117" s="23" t="s">
        <v>411</v>
      </c>
      <c r="C117" s="78" t="s">
        <v>6</v>
      </c>
      <c r="D117" s="24"/>
      <c r="E117" s="24"/>
      <c r="F117" s="112"/>
      <c r="G117" s="112"/>
      <c r="H117" s="112"/>
      <c r="I117" s="119"/>
      <c r="J117" s="112"/>
      <c r="K117" s="112"/>
      <c r="L117" s="112"/>
      <c r="M117" s="112"/>
      <c r="N117" s="112"/>
      <c r="O117" s="124"/>
      <c r="P117" s="112"/>
      <c r="Q117" s="92"/>
      <c r="R117" s="115">
        <f t="shared" si="7"/>
        <v>1</v>
      </c>
      <c r="S117" s="112"/>
      <c r="T117" s="43" t="e">
        <f>VLOOKUP(K117,'Epi data'!A:C,3,TRUE)</f>
        <v>#N/A</v>
      </c>
      <c r="U117" s="115" t="e">
        <f t="shared" si="8"/>
        <v>#N/A</v>
      </c>
      <c r="V117" s="44" t="e">
        <f>VLOOKUP(K117,'Epi data'!A:C,2,TRUE)</f>
        <v>#N/A</v>
      </c>
      <c r="W117" s="115" t="e">
        <f t="shared" si="9"/>
        <v>#N/A</v>
      </c>
      <c r="X117" s="112"/>
      <c r="Y117" s="112" t="e">
        <f t="shared" si="10"/>
        <v>#N/A</v>
      </c>
      <c r="Z117" s="112"/>
      <c r="AA117" s="44" t="e">
        <f>VLOOKUP(K117,'Epi data'!A:I,9,TRUE)</f>
        <v>#N/A</v>
      </c>
      <c r="AB117" s="115" t="e">
        <f t="shared" si="11"/>
        <v>#N/A</v>
      </c>
      <c r="AC117" s="112"/>
      <c r="AD117" s="112"/>
      <c r="AE117" s="112"/>
      <c r="AF117" s="148"/>
      <c r="AG117" s="148"/>
      <c r="AH117" s="149"/>
    </row>
    <row r="118" spans="1:34" s="20" customFormat="1" ht="60" x14ac:dyDescent="0.25">
      <c r="A118" s="57"/>
      <c r="B118" s="18" t="s">
        <v>412</v>
      </c>
      <c r="C118" s="104" t="s">
        <v>1478</v>
      </c>
      <c r="D118" s="86" t="s">
        <v>1479</v>
      </c>
      <c r="E118" s="18" t="s">
        <v>412</v>
      </c>
      <c r="F118" s="26" t="s">
        <v>6</v>
      </c>
      <c r="G118" s="115" t="s">
        <v>13</v>
      </c>
      <c r="H118" s="115" t="s">
        <v>567</v>
      </c>
      <c r="I118" s="120"/>
      <c r="J118" s="115"/>
      <c r="K118" s="115" t="s">
        <v>1190</v>
      </c>
      <c r="L118" s="115">
        <v>2</v>
      </c>
      <c r="M118" s="44" t="s">
        <v>1333</v>
      </c>
      <c r="N118" s="44"/>
      <c r="O118" s="44"/>
      <c r="P118" s="115"/>
      <c r="Q118" s="43">
        <v>0.05</v>
      </c>
      <c r="R118" s="115">
        <f t="shared" si="7"/>
        <v>1</v>
      </c>
      <c r="S118" s="115">
        <f t="shared" si="12"/>
        <v>0</v>
      </c>
      <c r="T118" s="43">
        <f>VLOOKUP(K118,'Epi data'!A:C,3,TRUE)</f>
        <v>0.11215799441595535</v>
      </c>
      <c r="U118" s="115">
        <f t="shared" si="8"/>
        <v>1</v>
      </c>
      <c r="V118" s="44">
        <f>VLOOKUP(K118,'Epi data'!A:C,2,TRUE)</f>
        <v>31.434999889385242</v>
      </c>
      <c r="W118" s="115">
        <f t="shared" si="9"/>
        <v>0</v>
      </c>
      <c r="X118" s="115"/>
      <c r="Y118" s="115">
        <f t="shared" si="10"/>
        <v>2</v>
      </c>
      <c r="Z118" s="115"/>
      <c r="AA118" s="44">
        <f>VLOOKUP(K118,'Epi data'!A:I,9,TRUE)</f>
        <v>55.42</v>
      </c>
      <c r="AB118" s="115">
        <f t="shared" si="11"/>
        <v>1</v>
      </c>
      <c r="AC118" s="115" t="s">
        <v>220</v>
      </c>
      <c r="AD118" s="115"/>
      <c r="AE118" s="115"/>
      <c r="AF118" s="115"/>
      <c r="AG118" s="115"/>
      <c r="AH118" s="115"/>
    </row>
    <row r="119" spans="1:34" s="35" customFormat="1" ht="60" x14ac:dyDescent="0.25">
      <c r="A119" s="55"/>
      <c r="B119" s="13" t="s">
        <v>413</v>
      </c>
      <c r="C119" s="16" t="s">
        <v>130</v>
      </c>
      <c r="D119" s="16" t="s">
        <v>1480</v>
      </c>
      <c r="E119" s="36" t="s">
        <v>1392</v>
      </c>
      <c r="F119" s="38" t="s">
        <v>6</v>
      </c>
      <c r="G119" s="116" t="s">
        <v>13</v>
      </c>
      <c r="H119" s="116" t="s">
        <v>566</v>
      </c>
      <c r="I119" s="121" t="s">
        <v>1332</v>
      </c>
      <c r="J119" s="116" t="s">
        <v>1332</v>
      </c>
      <c r="K119" s="116" t="str">
        <f>K118</f>
        <v>Neoplasms</v>
      </c>
      <c r="L119" s="116">
        <v>2</v>
      </c>
      <c r="M119" s="49" t="s">
        <v>1316</v>
      </c>
      <c r="N119" s="49"/>
      <c r="O119" s="49" t="s">
        <v>1316</v>
      </c>
      <c r="P119" s="116" t="s">
        <v>1655</v>
      </c>
      <c r="Q119" s="45">
        <f>0.0309*(1/1%)</f>
        <v>3.09</v>
      </c>
      <c r="R119" s="116">
        <f t="shared" si="7"/>
        <v>2</v>
      </c>
      <c r="S119" s="116">
        <f t="shared" si="12"/>
        <v>0</v>
      </c>
      <c r="T119" s="45">
        <f>VLOOKUP(K119,'Epi data'!A:C,3,TRUE)</f>
        <v>0.11215799441595535</v>
      </c>
      <c r="U119" s="116">
        <f t="shared" si="8"/>
        <v>1</v>
      </c>
      <c r="V119" s="49">
        <f>VLOOKUP(K119,'Epi data'!A:C,2,TRUE)</f>
        <v>31.434999889385242</v>
      </c>
      <c r="W119" s="116">
        <f t="shared" si="9"/>
        <v>0</v>
      </c>
      <c r="X119" s="116">
        <v>1</v>
      </c>
      <c r="Y119" s="116">
        <f t="shared" si="10"/>
        <v>4</v>
      </c>
      <c r="Z119" s="116"/>
      <c r="AA119" s="44">
        <f>VLOOKUP(K119,'Epi data'!A:I,9,TRUE)</f>
        <v>55.42</v>
      </c>
      <c r="AB119" s="115">
        <f t="shared" si="11"/>
        <v>1</v>
      </c>
      <c r="AC119" s="116" t="s">
        <v>219</v>
      </c>
      <c r="AD119" s="116"/>
      <c r="AE119" s="116"/>
      <c r="AF119" s="116"/>
      <c r="AG119" s="116"/>
      <c r="AH119" s="116"/>
    </row>
    <row r="120" spans="1:34" s="20" customFormat="1" ht="75" x14ac:dyDescent="0.25">
      <c r="A120" s="57"/>
      <c r="B120" s="18" t="s">
        <v>414</v>
      </c>
      <c r="C120" s="21" t="s">
        <v>131</v>
      </c>
      <c r="D120" s="21" t="s">
        <v>1672</v>
      </c>
      <c r="E120" s="19" t="s">
        <v>720</v>
      </c>
      <c r="F120" s="26" t="s">
        <v>253</v>
      </c>
      <c r="G120" s="115" t="s">
        <v>13</v>
      </c>
      <c r="H120" s="115" t="s">
        <v>13</v>
      </c>
      <c r="I120" s="120" t="s">
        <v>1332</v>
      </c>
      <c r="J120" s="115" t="s">
        <v>1332</v>
      </c>
      <c r="K120" s="115" t="str">
        <f>K50</f>
        <v>Cervical cancer</v>
      </c>
      <c r="L120" s="115">
        <v>2</v>
      </c>
      <c r="M120" s="44" t="s">
        <v>550</v>
      </c>
      <c r="N120" s="44"/>
      <c r="O120" s="49">
        <v>3</v>
      </c>
      <c r="P120" s="115"/>
      <c r="Q120" s="137" t="s">
        <v>1631</v>
      </c>
      <c r="R120" s="115">
        <f t="shared" si="7"/>
        <v>3</v>
      </c>
      <c r="S120" s="115">
        <f t="shared" si="12"/>
        <v>0</v>
      </c>
      <c r="T120" s="43">
        <f>VLOOKUP(K120,'Epi data'!A:C,3,TRUE)</f>
        <v>7.914319936184834E-2</v>
      </c>
      <c r="U120" s="115">
        <f t="shared" si="8"/>
        <v>0</v>
      </c>
      <c r="V120" s="44">
        <f>VLOOKUP(K120,'Epi data'!A:C,2,TRUE)</f>
        <v>30.037391256891809</v>
      </c>
      <c r="W120" s="115">
        <f t="shared" si="9"/>
        <v>0</v>
      </c>
      <c r="X120" s="115"/>
      <c r="Y120" s="115">
        <f t="shared" si="10"/>
        <v>3</v>
      </c>
      <c r="Z120" s="115"/>
      <c r="AA120" s="44">
        <f>VLOOKUP(K120,'Epi data'!A:I,9,TRUE)</f>
        <v>61.54</v>
      </c>
      <c r="AB120" s="115">
        <f t="shared" si="11"/>
        <v>1</v>
      </c>
      <c r="AC120" s="115" t="s">
        <v>220</v>
      </c>
      <c r="AD120" s="134" t="s">
        <v>1327</v>
      </c>
      <c r="AE120" s="115"/>
      <c r="AF120" s="134"/>
      <c r="AG120" s="134"/>
      <c r="AH120" s="134"/>
    </row>
    <row r="121" spans="1:34" s="35" customFormat="1" ht="255" x14ac:dyDescent="0.25">
      <c r="A121" s="55"/>
      <c r="B121" s="13" t="s">
        <v>415</v>
      </c>
      <c r="C121" s="16" t="s">
        <v>132</v>
      </c>
      <c r="D121" s="16" t="s">
        <v>1481</v>
      </c>
      <c r="E121" s="36" t="s">
        <v>732</v>
      </c>
      <c r="F121" s="38" t="s">
        <v>247</v>
      </c>
      <c r="G121" s="116" t="s">
        <v>14</v>
      </c>
      <c r="H121" s="116" t="s">
        <v>566</v>
      </c>
      <c r="I121" s="121"/>
      <c r="J121" s="97" t="s">
        <v>1357</v>
      </c>
      <c r="K121" s="116" t="s">
        <v>1153</v>
      </c>
      <c r="L121" s="116">
        <v>2</v>
      </c>
      <c r="M121" s="99" t="s">
        <v>1356</v>
      </c>
      <c r="N121" s="49" t="s">
        <v>1579</v>
      </c>
      <c r="O121" s="49">
        <v>4</v>
      </c>
      <c r="P121" s="116"/>
      <c r="Q121" s="45">
        <f>Q109</f>
        <v>3.2453459069058641</v>
      </c>
      <c r="R121" s="116">
        <f t="shared" si="7"/>
        <v>2</v>
      </c>
      <c r="S121" s="116">
        <f t="shared" si="12"/>
        <v>0</v>
      </c>
      <c r="T121" s="45">
        <f>VLOOKUP(K121,'Epi data'!A:C,3,TRUE)</f>
        <v>0.24278302430985188</v>
      </c>
      <c r="U121" s="116">
        <f t="shared" si="8"/>
        <v>1</v>
      </c>
      <c r="V121" s="49">
        <f>VLOOKUP(K121,'Epi data'!A:C,2,TRUE)</f>
        <v>36.921253594302435</v>
      </c>
      <c r="W121" s="116">
        <f t="shared" si="9"/>
        <v>0</v>
      </c>
      <c r="X121" s="116"/>
      <c r="Y121" s="116">
        <f t="shared" si="10"/>
        <v>3</v>
      </c>
      <c r="Z121" s="116"/>
      <c r="AA121" s="44">
        <f>VLOOKUP(K121,'Epi data'!A:I,9,TRUE)</f>
        <v>43.96</v>
      </c>
      <c r="AB121" s="115">
        <f t="shared" si="11"/>
        <v>2</v>
      </c>
      <c r="AC121" s="116" t="s">
        <v>220</v>
      </c>
      <c r="AD121" s="133"/>
      <c r="AE121" s="116"/>
      <c r="AF121" s="133"/>
      <c r="AG121" s="133"/>
      <c r="AH121" s="133"/>
    </row>
    <row r="122" spans="1:34" s="20" customFormat="1" ht="90" x14ac:dyDescent="0.25">
      <c r="A122" s="57"/>
      <c r="B122" s="18" t="s">
        <v>416</v>
      </c>
      <c r="C122" s="21" t="s">
        <v>133</v>
      </c>
      <c r="D122" s="21" t="str">
        <f>D61</f>
        <v>Opportunistic screening for cervical cancer using visual inspection or HPV DNA testing followed by treatment of precancerous lesions with cryotherapy</v>
      </c>
      <c r="E122" s="19" t="s">
        <v>1336</v>
      </c>
      <c r="F122" s="115" t="s">
        <v>733</v>
      </c>
      <c r="G122" s="115" t="s">
        <v>14</v>
      </c>
      <c r="H122" s="115" t="s">
        <v>1464</v>
      </c>
      <c r="I122" s="120" t="s">
        <v>1332</v>
      </c>
      <c r="J122" s="115"/>
      <c r="K122" s="115" t="str">
        <f>K120</f>
        <v>Cervical cancer</v>
      </c>
      <c r="L122" s="115">
        <v>2</v>
      </c>
      <c r="M122" s="44">
        <v>681</v>
      </c>
      <c r="N122" s="44" t="s">
        <v>1567</v>
      </c>
      <c r="O122" s="44">
        <v>3</v>
      </c>
      <c r="P122" s="115"/>
      <c r="Q122" s="43">
        <f>35.5773045507585/2</f>
        <v>17.788652275379249</v>
      </c>
      <c r="R122" s="115">
        <f t="shared" si="7"/>
        <v>2</v>
      </c>
      <c r="S122" s="115">
        <f t="shared" si="12"/>
        <v>0</v>
      </c>
      <c r="T122" s="43">
        <f>VLOOKUP(K122,'Epi data'!A:C,3,TRUE)</f>
        <v>7.914319936184834E-2</v>
      </c>
      <c r="U122" s="115">
        <f t="shared" si="8"/>
        <v>0</v>
      </c>
      <c r="V122" s="44">
        <f>VLOOKUP(K122,'Epi data'!A:C,2,TRUE)</f>
        <v>30.037391256891809</v>
      </c>
      <c r="W122" s="115">
        <f t="shared" si="9"/>
        <v>0</v>
      </c>
      <c r="X122" s="115"/>
      <c r="Y122" s="115">
        <f t="shared" si="10"/>
        <v>2</v>
      </c>
      <c r="Z122" s="115"/>
      <c r="AA122" s="44">
        <f>VLOOKUP(K122,'Epi data'!A:I,9,TRUE)</f>
        <v>61.54</v>
      </c>
      <c r="AB122" s="115">
        <f t="shared" si="11"/>
        <v>1</v>
      </c>
      <c r="AC122" s="115" t="s">
        <v>219</v>
      </c>
      <c r="AD122" s="134" t="s">
        <v>1327</v>
      </c>
      <c r="AE122" s="115"/>
      <c r="AF122" s="134"/>
      <c r="AG122" s="134"/>
      <c r="AH122" s="134"/>
    </row>
    <row r="123" spans="1:34" s="35" customFormat="1" ht="105" x14ac:dyDescent="0.25">
      <c r="A123" s="55"/>
      <c r="B123" s="13" t="s">
        <v>417</v>
      </c>
      <c r="C123" s="16" t="s">
        <v>134</v>
      </c>
      <c r="D123" s="16" t="str">
        <f>D147</f>
        <v xml:space="preserve">Tobacco cessation counseling, and use of nicotine replacement therapy in certain circumstances </v>
      </c>
      <c r="E123" s="7" t="s">
        <v>538</v>
      </c>
      <c r="F123" s="38" t="s">
        <v>245</v>
      </c>
      <c r="G123" s="116" t="s">
        <v>14</v>
      </c>
      <c r="H123" s="116" t="s">
        <v>566</v>
      </c>
      <c r="I123" s="121" t="s">
        <v>1332</v>
      </c>
      <c r="J123" s="116"/>
      <c r="K123" s="116" t="str">
        <f>K118</f>
        <v>Neoplasms</v>
      </c>
      <c r="L123" s="116">
        <v>2</v>
      </c>
      <c r="M123" s="49" t="s">
        <v>1368</v>
      </c>
      <c r="N123" s="49" t="s">
        <v>1580</v>
      </c>
      <c r="O123" s="49">
        <v>4</v>
      </c>
      <c r="P123" s="116"/>
      <c r="Q123" s="45">
        <v>10.247004965198919</v>
      </c>
      <c r="R123" s="116">
        <f t="shared" si="7"/>
        <v>2</v>
      </c>
      <c r="S123" s="116">
        <f t="shared" si="12"/>
        <v>0</v>
      </c>
      <c r="T123" s="45">
        <f>VLOOKUP(K123,'Epi data'!A:C,3,TRUE)</f>
        <v>0.11215799441595535</v>
      </c>
      <c r="U123" s="116">
        <f t="shared" si="8"/>
        <v>1</v>
      </c>
      <c r="V123" s="49">
        <f>VLOOKUP(K123,'Epi data'!A:C,2,TRUE)</f>
        <v>31.434999889385242</v>
      </c>
      <c r="W123" s="116">
        <f t="shared" si="9"/>
        <v>0</v>
      </c>
      <c r="X123" s="116"/>
      <c r="Y123" s="116">
        <f t="shared" si="10"/>
        <v>3</v>
      </c>
      <c r="Z123" s="116"/>
      <c r="AA123" s="44">
        <f>VLOOKUP(K123,'Epi data'!A:I,9,TRUE)</f>
        <v>55.42</v>
      </c>
      <c r="AB123" s="115">
        <f t="shared" si="11"/>
        <v>1</v>
      </c>
      <c r="AC123" s="116" t="s">
        <v>219</v>
      </c>
      <c r="AD123" s="116"/>
      <c r="AE123" s="116"/>
      <c r="AF123" s="116"/>
      <c r="AG123" s="116"/>
      <c r="AH123" s="116"/>
    </row>
    <row r="124" spans="1:34" s="20" customFormat="1" ht="60" x14ac:dyDescent="0.25">
      <c r="A124" s="57"/>
      <c r="B124" s="18" t="s">
        <v>418</v>
      </c>
      <c r="C124" s="21" t="s">
        <v>135</v>
      </c>
      <c r="D124" s="21" t="str">
        <f>D15</f>
        <v>Management of bowel obstruction</v>
      </c>
      <c r="E124" s="19" t="s">
        <v>520</v>
      </c>
      <c r="F124" s="26" t="s">
        <v>246</v>
      </c>
      <c r="G124" s="115" t="s">
        <v>15</v>
      </c>
      <c r="H124" s="115" t="s">
        <v>15</v>
      </c>
      <c r="I124" s="120"/>
      <c r="J124" s="115" t="s">
        <v>1332</v>
      </c>
      <c r="K124" s="115" t="s">
        <v>1061</v>
      </c>
      <c r="L124" s="115">
        <v>2</v>
      </c>
      <c r="M124" s="43">
        <v>47.24</v>
      </c>
      <c r="N124" s="44" t="s">
        <v>1549</v>
      </c>
      <c r="O124" s="44">
        <v>4</v>
      </c>
      <c r="P124" s="115"/>
      <c r="Q124" s="43"/>
      <c r="R124" s="115">
        <f>IF(Q124&gt;49,3,IF(Q124&lt;1.6,1,2))</f>
        <v>1</v>
      </c>
      <c r="S124" s="115">
        <f t="shared" si="12"/>
        <v>1</v>
      </c>
      <c r="T124" s="43">
        <f>VLOOKUP(K124,'Epi data'!A:C,3,TRUE)</f>
        <v>0.10421495686698565</v>
      </c>
      <c r="U124" s="115">
        <f t="shared" si="8"/>
        <v>1</v>
      </c>
      <c r="V124" s="44">
        <f>VLOOKUP(K124,'Epi data'!A:C,2,TRUE)</f>
        <v>25.532870203177765</v>
      </c>
      <c r="W124" s="115">
        <f t="shared" si="9"/>
        <v>0</v>
      </c>
      <c r="X124" s="115"/>
      <c r="Y124" s="115">
        <f t="shared" si="10"/>
        <v>3</v>
      </c>
      <c r="Z124" s="115"/>
      <c r="AA124" s="44">
        <f>VLOOKUP(K124,'Epi data'!A:I,9,TRUE)</f>
        <v>59.53</v>
      </c>
      <c r="AB124" s="115">
        <f t="shared" si="11"/>
        <v>1</v>
      </c>
      <c r="AC124" s="115" t="s">
        <v>218</v>
      </c>
      <c r="AD124" s="115"/>
      <c r="AE124" s="115"/>
      <c r="AF124" s="115"/>
      <c r="AG124" s="115"/>
      <c r="AH124" s="115"/>
    </row>
    <row r="125" spans="1:34" s="35" customFormat="1" ht="90" x14ac:dyDescent="0.25">
      <c r="A125" s="55"/>
      <c r="B125" s="13" t="s">
        <v>419</v>
      </c>
      <c r="C125" s="16" t="s">
        <v>770</v>
      </c>
      <c r="D125" s="16" t="s">
        <v>571</v>
      </c>
      <c r="E125" s="36" t="s">
        <v>1336</v>
      </c>
      <c r="F125" s="116" t="s">
        <v>733</v>
      </c>
      <c r="G125" s="116" t="s">
        <v>15</v>
      </c>
      <c r="H125" s="116" t="s">
        <v>1464</v>
      </c>
      <c r="I125" s="121" t="s">
        <v>1332</v>
      </c>
      <c r="J125" s="116"/>
      <c r="K125" s="116" t="str">
        <f>K122</f>
        <v>Cervical cancer</v>
      </c>
      <c r="L125" s="116">
        <v>2</v>
      </c>
      <c r="M125" s="49">
        <v>681</v>
      </c>
      <c r="N125" s="49" t="s">
        <v>1567</v>
      </c>
      <c r="O125" s="49">
        <v>3</v>
      </c>
      <c r="P125" s="116"/>
      <c r="Q125" s="45">
        <f>Q122</f>
        <v>17.788652275379249</v>
      </c>
      <c r="R125" s="116">
        <f>IF(Q125&gt;49,3,IF(Q125&lt;1.6,1,2))</f>
        <v>2</v>
      </c>
      <c r="S125" s="116">
        <f t="shared" si="12"/>
        <v>0</v>
      </c>
      <c r="T125" s="45">
        <f>VLOOKUP(K125,'Epi data'!A:C,3,TRUE)</f>
        <v>7.914319936184834E-2</v>
      </c>
      <c r="U125" s="116">
        <f t="shared" si="8"/>
        <v>0</v>
      </c>
      <c r="V125" s="49">
        <f>VLOOKUP(K125,'Epi data'!A:C,2,TRUE)</f>
        <v>30.037391256891809</v>
      </c>
      <c r="W125" s="116">
        <f t="shared" si="9"/>
        <v>0</v>
      </c>
      <c r="X125" s="116">
        <v>1</v>
      </c>
      <c r="Y125" s="116">
        <f t="shared" si="10"/>
        <v>3</v>
      </c>
      <c r="Z125" s="116"/>
      <c r="AA125" s="44">
        <f>VLOOKUP(K125,'Epi data'!A:I,9,TRUE)</f>
        <v>61.54</v>
      </c>
      <c r="AB125" s="115">
        <f t="shared" si="11"/>
        <v>1</v>
      </c>
      <c r="AC125" s="116" t="s">
        <v>219</v>
      </c>
      <c r="AD125" s="116" t="s">
        <v>1327</v>
      </c>
      <c r="AE125" s="116"/>
      <c r="AF125" s="116"/>
      <c r="AG125" s="116"/>
      <c r="AH125" s="116"/>
    </row>
    <row r="126" spans="1:34" s="20" customFormat="1" ht="90" x14ac:dyDescent="0.25">
      <c r="A126" s="57"/>
      <c r="B126" s="18" t="s">
        <v>420</v>
      </c>
      <c r="C126" s="21" t="s">
        <v>769</v>
      </c>
      <c r="D126" s="21" t="s">
        <v>1482</v>
      </c>
      <c r="E126" s="19" t="s">
        <v>420</v>
      </c>
      <c r="F126" s="26" t="s">
        <v>6</v>
      </c>
      <c r="G126" s="115" t="s">
        <v>16</v>
      </c>
      <c r="H126" s="115" t="s">
        <v>286</v>
      </c>
      <c r="I126" s="120" t="s">
        <v>1332</v>
      </c>
      <c r="J126" s="115" t="s">
        <v>1332</v>
      </c>
      <c r="K126" s="115" t="s">
        <v>1032</v>
      </c>
      <c r="L126" s="115">
        <v>2</v>
      </c>
      <c r="M126" s="115">
        <v>230</v>
      </c>
      <c r="N126" s="57" t="s">
        <v>1581</v>
      </c>
      <c r="O126" s="44">
        <v>4</v>
      </c>
      <c r="P126" s="115"/>
      <c r="Q126" s="43">
        <v>184.08087947644088</v>
      </c>
      <c r="R126" s="115">
        <f t="shared" si="7"/>
        <v>3</v>
      </c>
      <c r="S126" s="115">
        <f t="shared" si="12"/>
        <v>0</v>
      </c>
      <c r="T126" s="43">
        <f>VLOOKUP(K126,'Epi data'!A:C,3,TRUE)</f>
        <v>8.2831221133261843E-2</v>
      </c>
      <c r="U126" s="115">
        <f t="shared" si="8"/>
        <v>0</v>
      </c>
      <c r="V126" s="44">
        <f>VLOOKUP(K126,'Epi data'!A:C,2,TRUE)</f>
        <v>30.924570184755652</v>
      </c>
      <c r="W126" s="115">
        <f t="shared" si="9"/>
        <v>0</v>
      </c>
      <c r="X126" s="115">
        <v>1</v>
      </c>
      <c r="Y126" s="115">
        <f t="shared" si="10"/>
        <v>4</v>
      </c>
      <c r="Z126" s="115"/>
      <c r="AA126" s="44">
        <f>VLOOKUP(K126,'Epi data'!A:I,9,TRUE)</f>
        <v>65.900000000000006</v>
      </c>
      <c r="AB126" s="115">
        <f t="shared" si="11"/>
        <v>1</v>
      </c>
      <c r="AC126" s="115" t="s">
        <v>219</v>
      </c>
      <c r="AD126" s="134"/>
      <c r="AE126" s="115"/>
      <c r="AF126" s="134"/>
      <c r="AG126" s="134"/>
      <c r="AH126" s="134"/>
    </row>
    <row r="127" spans="1:34" s="35" customFormat="1" ht="45" x14ac:dyDescent="0.25">
      <c r="A127" s="55"/>
      <c r="B127" s="35" t="s">
        <v>421</v>
      </c>
      <c r="C127" s="16" t="s">
        <v>772</v>
      </c>
      <c r="D127" s="16" t="str">
        <f>D65</f>
        <v>Early detection and treatment of early-stage cervical cancer</v>
      </c>
      <c r="E127" s="36" t="s">
        <v>1386</v>
      </c>
      <c r="F127" s="116" t="s">
        <v>6</v>
      </c>
      <c r="G127" s="116" t="s">
        <v>16</v>
      </c>
      <c r="H127" s="116" t="s">
        <v>15</v>
      </c>
      <c r="I127" s="121" t="s">
        <v>1332</v>
      </c>
      <c r="J127" s="116" t="s">
        <v>1332</v>
      </c>
      <c r="K127" s="116" t="str">
        <f>K125</f>
        <v>Cervical cancer</v>
      </c>
      <c r="L127" s="116">
        <v>2</v>
      </c>
      <c r="M127" s="116" t="s">
        <v>1333</v>
      </c>
      <c r="N127" s="55"/>
      <c r="O127" s="125">
        <v>0</v>
      </c>
      <c r="P127" s="116"/>
      <c r="Q127" s="45">
        <f>Q126</f>
        <v>184.08087947644088</v>
      </c>
      <c r="R127" s="116">
        <f t="shared" si="7"/>
        <v>3</v>
      </c>
      <c r="S127" s="116">
        <f t="shared" si="12"/>
        <v>0</v>
      </c>
      <c r="T127" s="45">
        <f>VLOOKUP(K127,'Epi data'!A:C,3,TRUE)</f>
        <v>7.914319936184834E-2</v>
      </c>
      <c r="U127" s="116">
        <f t="shared" si="8"/>
        <v>0</v>
      </c>
      <c r="V127" s="49">
        <f>VLOOKUP(K127,'Epi data'!A:C,2,TRUE)</f>
        <v>30.037391256891809</v>
      </c>
      <c r="W127" s="116">
        <f t="shared" si="9"/>
        <v>0</v>
      </c>
      <c r="X127" s="116">
        <v>1</v>
      </c>
      <c r="Y127" s="116">
        <f t="shared" si="10"/>
        <v>4</v>
      </c>
      <c r="Z127" s="116"/>
      <c r="AA127" s="44">
        <f>VLOOKUP(K127,'Epi data'!A:I,9,TRUE)</f>
        <v>61.54</v>
      </c>
      <c r="AB127" s="115">
        <f t="shared" si="11"/>
        <v>1</v>
      </c>
      <c r="AC127" s="116" t="s">
        <v>219</v>
      </c>
      <c r="AD127" s="133"/>
      <c r="AE127" s="116"/>
      <c r="AF127" s="133"/>
      <c r="AG127" s="133"/>
      <c r="AH127" s="133"/>
    </row>
    <row r="128" spans="1:34" s="20" customFormat="1" ht="105" x14ac:dyDescent="0.25">
      <c r="A128" s="57"/>
      <c r="B128" s="20" t="s">
        <v>768</v>
      </c>
      <c r="C128" s="21" t="s">
        <v>773</v>
      </c>
      <c r="D128" s="21" t="s">
        <v>1483</v>
      </c>
      <c r="E128" s="19" t="s">
        <v>768</v>
      </c>
      <c r="F128" s="115" t="s">
        <v>6</v>
      </c>
      <c r="G128" s="115" t="s">
        <v>16</v>
      </c>
      <c r="H128" s="115" t="s">
        <v>286</v>
      </c>
      <c r="I128" s="120" t="s">
        <v>1332</v>
      </c>
      <c r="J128" s="115" t="s">
        <v>1332</v>
      </c>
      <c r="K128" s="115" t="str">
        <f>K124</f>
        <v>Colon and rectum cancer</v>
      </c>
      <c r="L128" s="115">
        <v>2</v>
      </c>
      <c r="M128" s="115">
        <v>427</v>
      </c>
      <c r="N128" s="57" t="s">
        <v>1556</v>
      </c>
      <c r="O128" s="44">
        <v>3</v>
      </c>
      <c r="P128" s="115"/>
      <c r="Q128" s="43">
        <f>Q127</f>
        <v>184.08087947644088</v>
      </c>
      <c r="R128" s="115">
        <f t="shared" si="7"/>
        <v>3</v>
      </c>
      <c r="S128" s="115">
        <f t="shared" si="12"/>
        <v>0</v>
      </c>
      <c r="T128" s="43">
        <f>VLOOKUP(K128,'Epi data'!A:C,3,TRUE)</f>
        <v>0.10421495686698565</v>
      </c>
      <c r="U128" s="115">
        <f t="shared" si="8"/>
        <v>1</v>
      </c>
      <c r="V128" s="44">
        <f>VLOOKUP(K128,'Epi data'!A:C,2,TRUE)</f>
        <v>25.532870203177765</v>
      </c>
      <c r="W128" s="115">
        <f t="shared" si="9"/>
        <v>0</v>
      </c>
      <c r="X128" s="115">
        <v>1</v>
      </c>
      <c r="Y128" s="115">
        <f t="shared" si="10"/>
        <v>5</v>
      </c>
      <c r="Z128" s="115"/>
      <c r="AA128" s="44">
        <f>VLOOKUP(K128,'Epi data'!A:I,9,TRUE)</f>
        <v>59.53</v>
      </c>
      <c r="AB128" s="115">
        <f t="shared" si="11"/>
        <v>1</v>
      </c>
      <c r="AC128" s="115"/>
      <c r="AD128" s="134"/>
      <c r="AE128" s="115"/>
      <c r="AF128" s="134"/>
      <c r="AG128" s="134"/>
      <c r="AH128" s="134"/>
    </row>
    <row r="129" spans="1:34" s="35" customFormat="1" ht="90" x14ac:dyDescent="0.25">
      <c r="A129" s="55"/>
      <c r="B129" s="35" t="s">
        <v>771</v>
      </c>
      <c r="C129" s="16" t="s">
        <v>774</v>
      </c>
      <c r="D129" s="16" t="s">
        <v>1484</v>
      </c>
      <c r="E129" s="35" t="s">
        <v>771</v>
      </c>
      <c r="F129" s="38" t="s">
        <v>6</v>
      </c>
      <c r="G129" s="116" t="s">
        <v>16</v>
      </c>
      <c r="H129" s="116" t="s">
        <v>286</v>
      </c>
      <c r="I129" s="121"/>
      <c r="J129" s="116" t="s">
        <v>1332</v>
      </c>
      <c r="K129" s="116" t="s">
        <v>1006</v>
      </c>
      <c r="L129" s="116">
        <v>2</v>
      </c>
      <c r="M129" s="116">
        <v>1539</v>
      </c>
      <c r="N129" s="55" t="s">
        <v>1582</v>
      </c>
      <c r="O129" s="49">
        <v>2</v>
      </c>
      <c r="P129" s="116"/>
      <c r="Q129" s="45">
        <v>5023.3722221961571</v>
      </c>
      <c r="R129" s="116">
        <f t="shared" si="7"/>
        <v>3</v>
      </c>
      <c r="S129" s="116">
        <f t="shared" si="12"/>
        <v>0</v>
      </c>
      <c r="T129" s="45">
        <f>VLOOKUP(K129,'Epi data'!A:C,3,TRUE)</f>
        <v>9.2681075094889029E-2</v>
      </c>
      <c r="U129" s="116">
        <f t="shared" si="8"/>
        <v>0</v>
      </c>
      <c r="V129" s="49">
        <f>VLOOKUP(K129,'Epi data'!A:C,2,TRUE)</f>
        <v>61.013383701994016</v>
      </c>
      <c r="W129" s="116">
        <f t="shared" si="9"/>
        <v>1</v>
      </c>
      <c r="X129" s="116">
        <v>1</v>
      </c>
      <c r="Y129" s="116">
        <f t="shared" si="10"/>
        <v>5</v>
      </c>
      <c r="Z129" s="116"/>
      <c r="AA129" s="44">
        <f>VLOOKUP(K129,'Epi data'!A:I,9,TRUE)</f>
        <v>47.39</v>
      </c>
      <c r="AB129" s="115">
        <f t="shared" si="11"/>
        <v>2</v>
      </c>
      <c r="AC129" s="116" t="s">
        <v>219</v>
      </c>
      <c r="AD129" s="133"/>
      <c r="AE129" s="116"/>
      <c r="AF129" s="133"/>
      <c r="AG129" s="133"/>
      <c r="AH129" s="133"/>
    </row>
    <row r="130" spans="1:34" s="25" customFormat="1" ht="45" x14ac:dyDescent="0.25">
      <c r="A130" s="95" t="s">
        <v>7</v>
      </c>
      <c r="B130" s="23" t="s">
        <v>226</v>
      </c>
      <c r="C130" s="78" t="s">
        <v>7</v>
      </c>
      <c r="D130" s="24"/>
      <c r="E130" s="24"/>
      <c r="F130" s="112"/>
      <c r="G130" s="112"/>
      <c r="H130" s="112"/>
      <c r="I130" s="119"/>
      <c r="J130" s="112"/>
      <c r="K130" s="112"/>
      <c r="L130" s="112"/>
      <c r="M130" s="112"/>
      <c r="N130" s="112"/>
      <c r="O130" s="124"/>
      <c r="P130" s="112"/>
      <c r="Q130" s="92"/>
      <c r="R130" s="115">
        <f t="shared" si="7"/>
        <v>1</v>
      </c>
      <c r="S130" s="112"/>
      <c r="T130" s="43" t="e">
        <f>VLOOKUP(K130,'Epi data'!A:C,3,TRUE)</f>
        <v>#N/A</v>
      </c>
      <c r="U130" s="115" t="e">
        <f t="shared" si="8"/>
        <v>#N/A</v>
      </c>
      <c r="V130" s="44" t="e">
        <f>VLOOKUP(K130,'Epi data'!A:C,2,TRUE)</f>
        <v>#N/A</v>
      </c>
      <c r="W130" s="115" t="e">
        <f t="shared" si="9"/>
        <v>#N/A</v>
      </c>
      <c r="X130" s="112"/>
      <c r="Y130" s="112" t="e">
        <f t="shared" si="10"/>
        <v>#N/A</v>
      </c>
      <c r="Z130" s="112"/>
      <c r="AA130" s="44" t="e">
        <f>VLOOKUP(K130,'Epi data'!A:I,9,TRUE)</f>
        <v>#N/A</v>
      </c>
      <c r="AB130" s="115" t="e">
        <f t="shared" si="11"/>
        <v>#N/A</v>
      </c>
      <c r="AC130" s="112"/>
      <c r="AD130" s="112"/>
      <c r="AE130" s="112"/>
      <c r="AF130" s="148"/>
      <c r="AG130" s="148"/>
      <c r="AH130" s="149"/>
    </row>
    <row r="131" spans="1:34" s="20" customFormat="1" ht="30" x14ac:dyDescent="0.25">
      <c r="A131" s="57"/>
      <c r="B131" s="18" t="s">
        <v>422</v>
      </c>
      <c r="C131" s="21" t="s">
        <v>143</v>
      </c>
      <c r="D131" s="21" t="str">
        <f>C131</f>
        <v>Life skills training in schools to build social and emotional competencies</v>
      </c>
      <c r="E131" s="20" t="s">
        <v>955</v>
      </c>
      <c r="F131" s="26" t="s">
        <v>226</v>
      </c>
      <c r="G131" s="115" t="s">
        <v>13</v>
      </c>
      <c r="H131" s="115" t="s">
        <v>13</v>
      </c>
      <c r="I131" s="120"/>
      <c r="J131" s="115"/>
      <c r="K131" s="115" t="s">
        <v>1316</v>
      </c>
      <c r="L131" s="115">
        <v>0</v>
      </c>
      <c r="M131" s="101" t="s">
        <v>1333</v>
      </c>
      <c r="N131" s="58"/>
      <c r="O131" s="44">
        <v>0</v>
      </c>
      <c r="P131" s="115"/>
      <c r="Q131" s="43">
        <v>0.02</v>
      </c>
      <c r="R131" s="115">
        <f t="shared" si="7"/>
        <v>1</v>
      </c>
      <c r="S131" s="115">
        <f t="shared" si="12"/>
        <v>0</v>
      </c>
      <c r="T131" s="43">
        <f>VLOOKUP(K131,'Epi data'!A:C,3,TRUE)</f>
        <v>0.11262594458768949</v>
      </c>
      <c r="U131" s="115">
        <f t="shared" si="8"/>
        <v>1</v>
      </c>
      <c r="V131" s="44">
        <f>VLOOKUP(K131,'Epi data'!A:C,2,TRUE)</f>
        <v>39.014400966677336</v>
      </c>
      <c r="W131" s="115">
        <f t="shared" si="9"/>
        <v>0</v>
      </c>
      <c r="X131" s="115"/>
      <c r="Y131" s="115">
        <f t="shared" si="10"/>
        <v>2</v>
      </c>
      <c r="Z131" s="115"/>
      <c r="AA131" s="44">
        <f>VLOOKUP(K131,'Epi data'!A:I,9,TRUE)</f>
        <v>63.27</v>
      </c>
      <c r="AB131" s="115">
        <f t="shared" si="11"/>
        <v>1</v>
      </c>
      <c r="AC131" s="115" t="s">
        <v>220</v>
      </c>
      <c r="AD131" s="115"/>
      <c r="AE131" s="115"/>
      <c r="AF131" s="115"/>
      <c r="AG131" s="115"/>
      <c r="AH131" s="115"/>
    </row>
    <row r="132" spans="1:34" s="35" customFormat="1" x14ac:dyDescent="0.25">
      <c r="A132" s="55"/>
      <c r="B132" s="13" t="s">
        <v>423</v>
      </c>
      <c r="C132" s="16" t="s">
        <v>154</v>
      </c>
      <c r="D132" s="16" t="str">
        <f>C132</f>
        <v>Self-managed treatment of migraine</v>
      </c>
      <c r="E132" s="13" t="s">
        <v>423</v>
      </c>
      <c r="F132" s="38" t="s">
        <v>226</v>
      </c>
      <c r="G132" s="116" t="s">
        <v>13</v>
      </c>
      <c r="H132" s="116" t="s">
        <v>13</v>
      </c>
      <c r="I132" s="121"/>
      <c r="J132" s="116"/>
      <c r="K132" s="116" t="s">
        <v>1176</v>
      </c>
      <c r="L132" s="116">
        <v>2</v>
      </c>
      <c r="M132" s="116" t="s">
        <v>1333</v>
      </c>
      <c r="N132" s="116"/>
      <c r="O132" s="49">
        <v>0</v>
      </c>
      <c r="P132" s="116"/>
      <c r="Q132" s="45">
        <v>0.14000000000000001</v>
      </c>
      <c r="R132" s="116">
        <f t="shared" si="7"/>
        <v>1</v>
      </c>
      <c r="S132" s="116">
        <f t="shared" si="12"/>
        <v>0</v>
      </c>
      <c r="T132" s="45">
        <f>VLOOKUP(K132,'Epi data'!A:C,3,TRUE)</f>
        <v>3.4404238365812731E-2</v>
      </c>
      <c r="U132" s="116">
        <f t="shared" si="8"/>
        <v>0</v>
      </c>
      <c r="V132" s="49">
        <f>VLOOKUP(K132,'Epi data'!A:C,2,TRUE)</f>
        <v>31.712923746969103</v>
      </c>
      <c r="W132" s="116">
        <f t="shared" si="9"/>
        <v>0</v>
      </c>
      <c r="X132" s="116"/>
      <c r="Y132" s="116">
        <f t="shared" si="10"/>
        <v>1</v>
      </c>
      <c r="Z132" s="116"/>
      <c r="AA132" s="44">
        <f>VLOOKUP(K132,'Epi data'!A:I,9,TRUE)</f>
        <v>61.3</v>
      </c>
      <c r="AB132" s="115">
        <f t="shared" si="11"/>
        <v>1</v>
      </c>
      <c r="AC132" s="116" t="s">
        <v>220</v>
      </c>
      <c r="AD132" s="133"/>
      <c r="AE132" s="116"/>
      <c r="AF132" s="133"/>
      <c r="AG132" s="133"/>
      <c r="AH132" s="133"/>
    </row>
    <row r="133" spans="1:34" s="20" customFormat="1" ht="195" x14ac:dyDescent="0.25">
      <c r="A133" s="57"/>
      <c r="B133" s="18" t="s">
        <v>424</v>
      </c>
      <c r="C133" s="21" t="s">
        <v>159</v>
      </c>
      <c r="D133" s="21" t="s">
        <v>986</v>
      </c>
      <c r="E133" s="18" t="s">
        <v>424</v>
      </c>
      <c r="F133" s="26" t="s">
        <v>226</v>
      </c>
      <c r="G133" s="115" t="s">
        <v>14</v>
      </c>
      <c r="H133" s="115" t="s">
        <v>566</v>
      </c>
      <c r="I133" s="120" t="s">
        <v>1332</v>
      </c>
      <c r="J133" s="98" t="s">
        <v>1370</v>
      </c>
      <c r="K133" s="115" t="s">
        <v>1270</v>
      </c>
      <c r="L133" s="115">
        <v>2</v>
      </c>
      <c r="M133" s="100" t="s">
        <v>1369</v>
      </c>
      <c r="N133" s="59" t="s">
        <v>1583</v>
      </c>
      <c r="O133" s="44">
        <v>2</v>
      </c>
      <c r="P133" s="115"/>
      <c r="Q133" s="43">
        <v>117.92</v>
      </c>
      <c r="R133" s="115">
        <f t="shared" ref="R133:R199" si="13">IF(Q133&gt;49,3,IF(Q133&lt;1.6,1,2))</f>
        <v>3</v>
      </c>
      <c r="S133" s="115">
        <f t="shared" si="12"/>
        <v>0</v>
      </c>
      <c r="T133" s="43">
        <f>VLOOKUP(K133,'Epi data'!A:C,3,TRUE)</f>
        <v>0.63954538583569442</v>
      </c>
      <c r="U133" s="115">
        <f t="shared" ref="U133:U199" si="14">IF(T133&gt;0.1,1,0)</f>
        <v>1</v>
      </c>
      <c r="V133" s="44">
        <f>VLOOKUP(K133,'Epi data'!A:C,2,TRUE)</f>
        <v>33.384239582293816</v>
      </c>
      <c r="W133" s="115">
        <f t="shared" ref="W133:W199" si="15">IF(V133&gt;46,1,0)</f>
        <v>0</v>
      </c>
      <c r="X133" s="115"/>
      <c r="Y133" s="115">
        <f t="shared" ref="Y133:Y199" si="16">R133+S133+U133+W133+X133</f>
        <v>4</v>
      </c>
      <c r="Z133" s="115"/>
      <c r="AA133" s="44">
        <f>VLOOKUP(K133,'Epi data'!A:I,9,TRUE)</f>
        <v>45.81</v>
      </c>
      <c r="AB133" s="115">
        <f t="shared" si="11"/>
        <v>2</v>
      </c>
      <c r="AC133" s="115" t="s">
        <v>219</v>
      </c>
      <c r="AD133" s="134"/>
      <c r="AE133" s="115"/>
      <c r="AF133" s="134"/>
      <c r="AG133" s="134"/>
      <c r="AH133" s="134"/>
    </row>
    <row r="134" spans="1:34" s="35" customFormat="1" ht="60" x14ac:dyDescent="0.25">
      <c r="A134" s="55"/>
      <c r="B134" s="13" t="s">
        <v>425</v>
      </c>
      <c r="C134" s="16" t="s">
        <v>160</v>
      </c>
      <c r="D134" s="16" t="s">
        <v>987</v>
      </c>
      <c r="E134" s="13" t="s">
        <v>425</v>
      </c>
      <c r="F134" s="38" t="s">
        <v>226</v>
      </c>
      <c r="G134" s="116" t="s">
        <v>14</v>
      </c>
      <c r="H134" s="116" t="s">
        <v>566</v>
      </c>
      <c r="I134" s="121" t="s">
        <v>1332</v>
      </c>
      <c r="J134" s="116" t="s">
        <v>1332</v>
      </c>
      <c r="K134" s="116" t="s">
        <v>1073</v>
      </c>
      <c r="L134" s="116">
        <v>2</v>
      </c>
      <c r="M134" s="116" t="s">
        <v>554</v>
      </c>
      <c r="N134" s="116" t="s">
        <v>1584</v>
      </c>
      <c r="O134" s="49">
        <v>3</v>
      </c>
      <c r="P134" s="116"/>
      <c r="Q134" s="45">
        <v>13.379999999999999</v>
      </c>
      <c r="R134" s="116">
        <f t="shared" si="13"/>
        <v>2</v>
      </c>
      <c r="S134" s="116">
        <f t="shared" si="12"/>
        <v>0</v>
      </c>
      <c r="T134" s="45">
        <f>VLOOKUP(K134,'Epi data'!A:C,3,TRUE)</f>
        <v>0.18234669442815962</v>
      </c>
      <c r="U134" s="116">
        <f t="shared" si="14"/>
        <v>1</v>
      </c>
      <c r="V134" s="49">
        <f>VLOOKUP(K134,'Epi data'!A:C,2,TRUE)</f>
        <v>60.155372335404905</v>
      </c>
      <c r="W134" s="116">
        <f t="shared" si="15"/>
        <v>1</v>
      </c>
      <c r="X134" s="116"/>
      <c r="Y134" s="116">
        <f t="shared" si="16"/>
        <v>4</v>
      </c>
      <c r="Z134" s="116"/>
      <c r="AA134" s="44">
        <f>VLOOKUP(K134,'Epi data'!A:I,9,TRUE)</f>
        <v>63.98</v>
      </c>
      <c r="AB134" s="115">
        <f t="shared" ref="AB134:AB197" si="17">IF(AA134&lt;40,3,IF(AA134&gt;49,1,2))</f>
        <v>1</v>
      </c>
      <c r="AC134" s="116" t="s">
        <v>219</v>
      </c>
      <c r="AD134" s="133"/>
      <c r="AE134" s="116"/>
      <c r="AF134" s="133"/>
      <c r="AG134" s="133"/>
      <c r="AH134" s="133"/>
    </row>
    <row r="135" spans="1:34" s="20" customFormat="1" ht="60" x14ac:dyDescent="0.25">
      <c r="A135" s="57"/>
      <c r="B135" s="18" t="s">
        <v>426</v>
      </c>
      <c r="C135" s="21" t="s">
        <v>161</v>
      </c>
      <c r="D135" s="21" t="s">
        <v>989</v>
      </c>
      <c r="E135" s="19" t="s">
        <v>716</v>
      </c>
      <c r="F135" s="115" t="s">
        <v>641</v>
      </c>
      <c r="G135" s="115" t="s">
        <v>14</v>
      </c>
      <c r="H135" s="115" t="s">
        <v>566</v>
      </c>
      <c r="I135" s="120" t="s">
        <v>1332</v>
      </c>
      <c r="J135" s="115" t="s">
        <v>1332</v>
      </c>
      <c r="K135" s="115" t="s">
        <v>1201</v>
      </c>
      <c r="L135" s="115">
        <v>2</v>
      </c>
      <c r="M135" s="115" t="s">
        <v>1371</v>
      </c>
      <c r="N135" s="57" t="s">
        <v>1585</v>
      </c>
      <c r="O135" s="44">
        <v>4</v>
      </c>
      <c r="P135" s="115"/>
      <c r="Q135" s="43">
        <v>89.79</v>
      </c>
      <c r="R135" s="115">
        <f t="shared" si="13"/>
        <v>3</v>
      </c>
      <c r="S135" s="115">
        <f t="shared" si="12"/>
        <v>0</v>
      </c>
      <c r="T135" s="43">
        <f>VLOOKUP(K135,'Epi data'!A:C,3,TRUE)</f>
        <v>0.41474196894925536</v>
      </c>
      <c r="U135" s="115">
        <f t="shared" si="14"/>
        <v>1</v>
      </c>
      <c r="V135" s="44">
        <f>VLOOKUP(K135,'Epi data'!A:C,2,TRUE)</f>
        <v>47.917510403342071</v>
      </c>
      <c r="W135" s="115">
        <f t="shared" si="15"/>
        <v>1</v>
      </c>
      <c r="X135" s="115"/>
      <c r="Y135" s="115">
        <f t="shared" si="16"/>
        <v>5</v>
      </c>
      <c r="Z135" s="115"/>
      <c r="AA135" s="44">
        <f>VLOOKUP(K135,'Epi data'!A:I,9,TRUE)</f>
        <v>48.73</v>
      </c>
      <c r="AB135" s="115">
        <f t="shared" si="17"/>
        <v>2</v>
      </c>
      <c r="AC135" s="115" t="s">
        <v>219</v>
      </c>
      <c r="AD135" s="134"/>
      <c r="AE135" s="115"/>
      <c r="AF135" s="134"/>
      <c r="AG135" s="134"/>
      <c r="AH135" s="134"/>
    </row>
    <row r="136" spans="1:34" s="35" customFormat="1" ht="105" x14ac:dyDescent="0.25">
      <c r="A136" s="55"/>
      <c r="B136" s="13" t="s">
        <v>427</v>
      </c>
      <c r="C136" s="16" t="s">
        <v>163</v>
      </c>
      <c r="D136" s="16" t="str">
        <f>C136</f>
        <v>Psychological treatment for mood, anxiety, ADHD and disruptive behavior disorders</v>
      </c>
      <c r="E136" s="35" t="s">
        <v>937</v>
      </c>
      <c r="F136" s="38" t="s">
        <v>226</v>
      </c>
      <c r="G136" s="116" t="s">
        <v>14</v>
      </c>
      <c r="H136" s="116" t="s">
        <v>566</v>
      </c>
      <c r="I136" s="121"/>
      <c r="J136" s="116"/>
      <c r="K136" s="116" t="s">
        <v>1025</v>
      </c>
      <c r="L136" s="116">
        <v>2</v>
      </c>
      <c r="M136" s="49" t="s">
        <v>1372</v>
      </c>
      <c r="N136" s="56" t="s">
        <v>1586</v>
      </c>
      <c r="O136" s="49">
        <v>1</v>
      </c>
      <c r="P136" s="116"/>
      <c r="Q136" s="45">
        <v>35.44</v>
      </c>
      <c r="R136" s="116">
        <f t="shared" si="13"/>
        <v>2</v>
      </c>
      <c r="S136" s="116">
        <f t="shared" si="12"/>
        <v>0</v>
      </c>
      <c r="T136" s="45">
        <f>VLOOKUP(K136,'Epi data'!A:C,3,TRUE)</f>
        <v>1.2094315854214615E-2</v>
      </c>
      <c r="U136" s="116">
        <f t="shared" si="14"/>
        <v>0</v>
      </c>
      <c r="V136" s="49">
        <f>VLOOKUP(K136,'Epi data'!A:C,2,TRUE)</f>
        <v>11.644843067656888</v>
      </c>
      <c r="W136" s="116">
        <f t="shared" si="15"/>
        <v>0</v>
      </c>
      <c r="X136" s="116"/>
      <c r="Y136" s="116">
        <f t="shared" si="16"/>
        <v>2</v>
      </c>
      <c r="Z136" s="116"/>
      <c r="AA136" s="44">
        <f>VLOOKUP(K136,'Epi data'!A:I,9,TRUE)</f>
        <v>58.2</v>
      </c>
      <c r="AB136" s="115">
        <f t="shared" si="17"/>
        <v>1</v>
      </c>
      <c r="AC136" s="116" t="s">
        <v>219</v>
      </c>
      <c r="AD136" s="133"/>
      <c r="AE136" s="116"/>
      <c r="AF136" s="133"/>
      <c r="AG136" s="133"/>
      <c r="AH136" s="133"/>
    </row>
    <row r="137" spans="1:34" s="20" customFormat="1" ht="60" x14ac:dyDescent="0.25">
      <c r="A137" s="57"/>
      <c r="B137" s="18" t="s">
        <v>428</v>
      </c>
      <c r="C137" s="21" t="s">
        <v>164</v>
      </c>
      <c r="D137" s="21" t="s">
        <v>990</v>
      </c>
      <c r="E137" s="18" t="s">
        <v>428</v>
      </c>
      <c r="F137" s="26" t="s">
        <v>226</v>
      </c>
      <c r="G137" s="115" t="s">
        <v>14</v>
      </c>
      <c r="H137" s="115" t="s">
        <v>566</v>
      </c>
      <c r="I137" s="120" t="s">
        <v>1332</v>
      </c>
      <c r="J137" s="115" t="s">
        <v>1332</v>
      </c>
      <c r="K137" s="115" t="s">
        <v>1093</v>
      </c>
      <c r="L137" s="115">
        <v>2</v>
      </c>
      <c r="M137" s="44">
        <v>115</v>
      </c>
      <c r="N137" s="59" t="s">
        <v>1549</v>
      </c>
      <c r="O137" s="44">
        <v>4</v>
      </c>
      <c r="P137" s="115"/>
      <c r="Q137" s="43">
        <v>22.86</v>
      </c>
      <c r="R137" s="115">
        <f t="shared" si="13"/>
        <v>2</v>
      </c>
      <c r="S137" s="115">
        <f t="shared" si="12"/>
        <v>0</v>
      </c>
      <c r="T137" s="43">
        <f>VLOOKUP(K137,'Epi data'!A:C,3,TRUE)</f>
        <v>0.36421140299456395</v>
      </c>
      <c r="U137" s="115">
        <f t="shared" si="14"/>
        <v>1</v>
      </c>
      <c r="V137" s="44">
        <f>VLOOKUP(K137,'Epi data'!A:C,2,TRUE)</f>
        <v>55.956688167096374</v>
      </c>
      <c r="W137" s="115">
        <f t="shared" si="15"/>
        <v>1</v>
      </c>
      <c r="X137" s="115"/>
      <c r="Y137" s="115">
        <f t="shared" si="16"/>
        <v>4</v>
      </c>
      <c r="Z137" s="115"/>
      <c r="AA137" s="44">
        <f>VLOOKUP(K137,'Epi data'!A:I,9,TRUE)</f>
        <v>33.72</v>
      </c>
      <c r="AB137" s="115">
        <f t="shared" si="17"/>
        <v>3</v>
      </c>
      <c r="AC137" s="115" t="s">
        <v>219</v>
      </c>
      <c r="AD137" s="134"/>
      <c r="AE137" s="115"/>
      <c r="AF137" s="134"/>
      <c r="AG137" s="134"/>
      <c r="AH137" s="134"/>
    </row>
    <row r="138" spans="1:34" s="35" customFormat="1" ht="30" x14ac:dyDescent="0.25">
      <c r="A138" s="55"/>
      <c r="B138" s="13" t="s">
        <v>429</v>
      </c>
      <c r="C138" s="16" t="s">
        <v>165</v>
      </c>
      <c r="D138" s="16" t="str">
        <f>C138</f>
        <v>Interventions to support caregivers of patients with dementia</v>
      </c>
      <c r="E138" s="13" t="s">
        <v>429</v>
      </c>
      <c r="F138" s="38" t="s">
        <v>226</v>
      </c>
      <c r="G138" s="116" t="s">
        <v>14</v>
      </c>
      <c r="H138" s="116" t="s">
        <v>566</v>
      </c>
      <c r="I138" s="121"/>
      <c r="J138" s="116"/>
      <c r="K138" s="116" t="s">
        <v>1014</v>
      </c>
      <c r="L138" s="116">
        <v>2</v>
      </c>
      <c r="M138" s="49" t="s">
        <v>1333</v>
      </c>
      <c r="N138" s="56"/>
      <c r="O138" s="49">
        <v>0</v>
      </c>
      <c r="P138" s="116"/>
      <c r="Q138" s="45">
        <v>13.431505823786758</v>
      </c>
      <c r="R138" s="116">
        <f t="shared" si="13"/>
        <v>2</v>
      </c>
      <c r="S138" s="116">
        <f t="shared" si="12"/>
        <v>0</v>
      </c>
      <c r="T138" s="45">
        <f>VLOOKUP(K138,'Epi data'!A:C,3,TRUE)</f>
        <v>0.142058001553272</v>
      </c>
      <c r="U138" s="116">
        <f t="shared" si="14"/>
        <v>1</v>
      </c>
      <c r="V138" s="49">
        <f>VLOOKUP(K138,'Epi data'!A:C,2,TRUE)</f>
        <v>11.302888367149507</v>
      </c>
      <c r="W138" s="116">
        <f t="shared" si="15"/>
        <v>0</v>
      </c>
      <c r="X138" s="116"/>
      <c r="Y138" s="116">
        <f t="shared" si="16"/>
        <v>3</v>
      </c>
      <c r="Z138" s="116"/>
      <c r="AA138" s="44">
        <f>VLOOKUP(K138,'Epi data'!A:I,9,TRUE)</f>
        <v>71.22</v>
      </c>
      <c r="AB138" s="115">
        <f t="shared" si="17"/>
        <v>1</v>
      </c>
      <c r="AC138" s="116" t="s">
        <v>219</v>
      </c>
      <c r="AD138" s="133"/>
      <c r="AE138" s="116"/>
      <c r="AF138" s="133"/>
      <c r="AG138" s="133"/>
      <c r="AH138" s="133"/>
    </row>
    <row r="139" spans="1:34" s="20" customFormat="1" ht="90" x14ac:dyDescent="0.25">
      <c r="A139" s="57"/>
      <c r="B139" s="18" t="s">
        <v>430</v>
      </c>
      <c r="C139" s="21" t="s">
        <v>169</v>
      </c>
      <c r="D139" s="21" t="s">
        <v>991</v>
      </c>
      <c r="E139" s="19" t="s">
        <v>707</v>
      </c>
      <c r="F139" s="26" t="s">
        <v>266</v>
      </c>
      <c r="G139" s="115" t="s">
        <v>14</v>
      </c>
      <c r="H139" s="115" t="s">
        <v>566</v>
      </c>
      <c r="I139" s="120" t="s">
        <v>1332</v>
      </c>
      <c r="J139" s="115"/>
      <c r="K139" s="115" t="s">
        <v>1011</v>
      </c>
      <c r="L139" s="115">
        <v>2</v>
      </c>
      <c r="M139" s="44" t="s">
        <v>1373</v>
      </c>
      <c r="N139" s="44" t="s">
        <v>1587</v>
      </c>
      <c r="O139" s="44">
        <v>3</v>
      </c>
      <c r="P139" s="115"/>
      <c r="Q139" s="43">
        <v>3.61</v>
      </c>
      <c r="R139" s="115">
        <f t="shared" si="13"/>
        <v>2</v>
      </c>
      <c r="S139" s="115">
        <f t="shared" si="12"/>
        <v>0</v>
      </c>
      <c r="T139" s="43">
        <f>VLOOKUP(K139,'Epi data'!A:C,3,TRUE)</f>
        <v>9.9248037324168648E-2</v>
      </c>
      <c r="U139" s="115">
        <f t="shared" si="14"/>
        <v>0</v>
      </c>
      <c r="V139" s="44">
        <f>VLOOKUP(K139,'Epi data'!A:C,2,TRUE)</f>
        <v>40.5347972599589</v>
      </c>
      <c r="W139" s="115">
        <f t="shared" si="15"/>
        <v>0</v>
      </c>
      <c r="X139" s="115"/>
      <c r="Y139" s="115">
        <f t="shared" si="16"/>
        <v>2</v>
      </c>
      <c r="Z139" s="115"/>
      <c r="AA139" s="44">
        <f>VLOOKUP(K139,'Epi data'!A:I,9,TRUE)</f>
        <v>58.46</v>
      </c>
      <c r="AB139" s="115">
        <f t="shared" si="17"/>
        <v>1</v>
      </c>
      <c r="AC139" s="115" t="s">
        <v>220</v>
      </c>
      <c r="AD139" s="134"/>
      <c r="AE139" s="115"/>
      <c r="AF139" s="134"/>
      <c r="AG139" s="134"/>
      <c r="AH139" s="134"/>
    </row>
    <row r="140" spans="1:34" s="25" customFormat="1" ht="60" x14ac:dyDescent="0.25">
      <c r="A140" s="28" t="s">
        <v>961</v>
      </c>
      <c r="B140" s="27" t="s">
        <v>431</v>
      </c>
      <c r="C140" s="78" t="s">
        <v>961</v>
      </c>
      <c r="D140" s="24"/>
      <c r="E140" s="24"/>
      <c r="F140" s="112"/>
      <c r="G140" s="112"/>
      <c r="H140" s="112"/>
      <c r="I140" s="119"/>
      <c r="J140" s="112"/>
      <c r="K140" s="112"/>
      <c r="L140" s="112"/>
      <c r="M140" s="112"/>
      <c r="N140" s="112"/>
      <c r="O140" s="124"/>
      <c r="P140" s="112"/>
      <c r="Q140" s="92"/>
      <c r="R140" s="115">
        <f t="shared" si="13"/>
        <v>1</v>
      </c>
      <c r="S140" s="112"/>
      <c r="T140" s="43" t="e">
        <f>VLOOKUP(K140,'Epi data'!A:C,3,TRUE)</f>
        <v>#N/A</v>
      </c>
      <c r="U140" s="115" t="e">
        <f t="shared" si="14"/>
        <v>#N/A</v>
      </c>
      <c r="V140" s="44" t="e">
        <f>VLOOKUP(K140,'Epi data'!A:C,2,TRUE)</f>
        <v>#N/A</v>
      </c>
      <c r="W140" s="115" t="e">
        <f t="shared" si="15"/>
        <v>#N/A</v>
      </c>
      <c r="X140" s="112"/>
      <c r="Y140" s="112" t="e">
        <f t="shared" si="16"/>
        <v>#N/A</v>
      </c>
      <c r="Z140" s="112"/>
      <c r="AA140" s="44" t="e">
        <f>VLOOKUP(K140,'Epi data'!A:I,9,TRUE)</f>
        <v>#N/A</v>
      </c>
      <c r="AB140" s="115" t="e">
        <f t="shared" si="17"/>
        <v>#N/A</v>
      </c>
      <c r="AC140" s="112"/>
      <c r="AD140" s="112"/>
      <c r="AE140" s="112"/>
      <c r="AF140" s="148"/>
      <c r="AG140" s="148"/>
      <c r="AH140" s="149"/>
    </row>
    <row r="141" spans="1:34" s="20" customFormat="1" ht="75" x14ac:dyDescent="0.25">
      <c r="A141" s="66"/>
      <c r="B141" s="32" t="s">
        <v>432</v>
      </c>
      <c r="C141" s="21" t="s">
        <v>1402</v>
      </c>
      <c r="D141" s="21" t="str">
        <f>D58</f>
        <v>Provision of iron and folic acid supplementation to pregnant women, and provision of food/caloric supplementation to pregnant women in food insecure households</v>
      </c>
      <c r="E141" s="19" t="s">
        <v>1364</v>
      </c>
      <c r="F141" s="26" t="s">
        <v>255</v>
      </c>
      <c r="G141" s="115"/>
      <c r="H141" s="115" t="s">
        <v>13</v>
      </c>
      <c r="I141" s="120"/>
      <c r="J141" s="115" t="s">
        <v>1332</v>
      </c>
      <c r="K141" s="115" t="s">
        <v>1065</v>
      </c>
      <c r="L141" s="115">
        <v>2</v>
      </c>
      <c r="M141" s="44">
        <v>88</v>
      </c>
      <c r="N141" s="44" t="s">
        <v>1578</v>
      </c>
      <c r="O141" s="44">
        <v>4</v>
      </c>
      <c r="P141" s="115"/>
      <c r="Q141" s="43">
        <f>Q51</f>
        <v>1.5912831400889278</v>
      </c>
      <c r="R141" s="115">
        <f t="shared" si="13"/>
        <v>1</v>
      </c>
      <c r="S141" s="115">
        <f t="shared" si="12"/>
        <v>0</v>
      </c>
      <c r="T141" s="43">
        <f>VLOOKUP(K141,'Epi data'!A:C,3,TRUE)</f>
        <v>3.2982771649286979E-2</v>
      </c>
      <c r="U141" s="115">
        <f t="shared" si="14"/>
        <v>0</v>
      </c>
      <c r="V141" s="44">
        <f>VLOOKUP(K141,'Epi data'!A:C,2,TRUE)</f>
        <v>82.483446110269853</v>
      </c>
      <c r="W141" s="115">
        <f t="shared" si="15"/>
        <v>1</v>
      </c>
      <c r="X141" s="115"/>
      <c r="Y141" s="115">
        <f t="shared" si="16"/>
        <v>2</v>
      </c>
      <c r="Z141" s="115"/>
      <c r="AA141" s="44">
        <f>VLOOKUP(K141,'Epi data'!A:I,9,TRUE)</f>
        <v>24.05</v>
      </c>
      <c r="AB141" s="115">
        <f t="shared" si="17"/>
        <v>3</v>
      </c>
      <c r="AC141" s="115" t="s">
        <v>219</v>
      </c>
      <c r="AD141" s="134"/>
      <c r="AE141" s="115"/>
      <c r="AF141" s="134"/>
      <c r="AG141" s="134"/>
      <c r="AH141" s="134"/>
    </row>
    <row r="142" spans="1:34" s="35" customFormat="1" ht="45" x14ac:dyDescent="0.25">
      <c r="A142" s="67"/>
      <c r="B142" s="37" t="s">
        <v>433</v>
      </c>
      <c r="C142" s="105" t="s">
        <v>1425</v>
      </c>
      <c r="D142" s="81" t="s">
        <v>1461</v>
      </c>
      <c r="E142" s="65" t="s">
        <v>433</v>
      </c>
      <c r="F142" s="116" t="s">
        <v>227</v>
      </c>
      <c r="G142" s="116"/>
      <c r="H142" s="116" t="s">
        <v>13</v>
      </c>
      <c r="I142" s="121"/>
      <c r="J142" s="116"/>
      <c r="K142" s="55" t="s">
        <v>1193</v>
      </c>
      <c r="L142" s="55"/>
      <c r="M142" s="49"/>
      <c r="N142" s="49"/>
      <c r="O142" s="49"/>
      <c r="P142" s="116"/>
      <c r="Q142" s="45">
        <v>0.02</v>
      </c>
      <c r="R142" s="116">
        <f t="shared" si="13"/>
        <v>1</v>
      </c>
      <c r="S142" s="116">
        <f t="shared" si="12"/>
        <v>0</v>
      </c>
      <c r="T142" s="45">
        <f>VLOOKUP(K142,'Epi data'!A:C,3,TRUE)</f>
        <v>7.2228828227235795E-2</v>
      </c>
      <c r="U142" s="116">
        <f t="shared" si="14"/>
        <v>0</v>
      </c>
      <c r="V142" s="49">
        <f>VLOOKUP(K142,'Epi data'!A:C,2,TRUE)</f>
        <v>32.55422032447575</v>
      </c>
      <c r="W142" s="116">
        <f t="shared" si="15"/>
        <v>0</v>
      </c>
      <c r="X142" s="116"/>
      <c r="Y142" s="116">
        <f t="shared" si="16"/>
        <v>1</v>
      </c>
      <c r="Z142" s="116"/>
      <c r="AA142" s="44">
        <f>VLOOKUP(K142,'Epi data'!A:I,9,TRUE)</f>
        <v>52.95</v>
      </c>
      <c r="AB142" s="115">
        <f t="shared" si="17"/>
        <v>1</v>
      </c>
      <c r="AC142" s="116" t="s">
        <v>219</v>
      </c>
      <c r="AD142" s="133"/>
      <c r="AE142" s="116"/>
      <c r="AF142" s="133"/>
      <c r="AG142" s="133"/>
      <c r="AH142" s="133"/>
    </row>
    <row r="143" spans="1:34" s="20" customFormat="1" ht="75" x14ac:dyDescent="0.25">
      <c r="A143" s="66"/>
      <c r="B143" s="32" t="s">
        <v>434</v>
      </c>
      <c r="C143" s="21" t="s">
        <v>1403</v>
      </c>
      <c r="D143" s="21" t="s">
        <v>1404</v>
      </c>
      <c r="E143" s="60" t="s">
        <v>1422</v>
      </c>
      <c r="F143" s="115" t="s">
        <v>227</v>
      </c>
      <c r="G143" s="115"/>
      <c r="H143" s="115" t="s">
        <v>567</v>
      </c>
      <c r="I143" s="120" t="s">
        <v>1332</v>
      </c>
      <c r="J143" s="115" t="s">
        <v>1332</v>
      </c>
      <c r="K143" s="115" t="str">
        <f>K142</f>
        <v>Non-communicable diseases</v>
      </c>
      <c r="L143" s="115">
        <v>2</v>
      </c>
      <c r="M143" s="44">
        <v>23</v>
      </c>
      <c r="N143" s="44" t="s">
        <v>1588</v>
      </c>
      <c r="O143" s="44">
        <v>4</v>
      </c>
      <c r="P143" s="115"/>
      <c r="Q143" s="43">
        <f>Q142</f>
        <v>0.02</v>
      </c>
      <c r="R143" s="115">
        <f t="shared" si="13"/>
        <v>1</v>
      </c>
      <c r="S143" s="115">
        <f t="shared" si="12"/>
        <v>0</v>
      </c>
      <c r="T143" s="43">
        <f>VLOOKUP(K143,'Epi data'!A:C,3,TRUE)</f>
        <v>7.2228828227235795E-2</v>
      </c>
      <c r="U143" s="115">
        <f t="shared" si="14"/>
        <v>0</v>
      </c>
      <c r="V143" s="44">
        <f>VLOOKUP(K143,'Epi data'!A:C,2,TRUE)</f>
        <v>32.55422032447575</v>
      </c>
      <c r="W143" s="115">
        <f t="shared" si="15"/>
        <v>0</v>
      </c>
      <c r="X143" s="115"/>
      <c r="Y143" s="115">
        <f t="shared" si="16"/>
        <v>1</v>
      </c>
      <c r="Z143" s="115"/>
      <c r="AA143" s="44">
        <f>VLOOKUP(K143,'Epi data'!A:I,9,TRUE)</f>
        <v>52.95</v>
      </c>
      <c r="AB143" s="115">
        <f t="shared" si="17"/>
        <v>1</v>
      </c>
      <c r="AC143" s="115" t="s">
        <v>220</v>
      </c>
      <c r="AD143" s="134" t="s">
        <v>1328</v>
      </c>
      <c r="AE143" s="115"/>
      <c r="AF143" s="134"/>
      <c r="AG143" s="134"/>
      <c r="AH143" s="134"/>
    </row>
    <row r="144" spans="1:34" s="35" customFormat="1" ht="30" x14ac:dyDescent="0.25">
      <c r="A144" s="67"/>
      <c r="B144" s="37" t="s">
        <v>435</v>
      </c>
      <c r="C144" s="16" t="s">
        <v>1405</v>
      </c>
      <c r="D144" s="16" t="s">
        <v>1491</v>
      </c>
      <c r="E144" s="37" t="s">
        <v>435</v>
      </c>
      <c r="F144" s="116" t="s">
        <v>227</v>
      </c>
      <c r="G144" s="116" t="s">
        <v>14</v>
      </c>
      <c r="H144" s="116" t="s">
        <v>566</v>
      </c>
      <c r="I144" s="121" t="s">
        <v>1332</v>
      </c>
      <c r="J144" s="116"/>
      <c r="K144" s="116" t="s">
        <v>1142</v>
      </c>
      <c r="L144" s="116">
        <v>2</v>
      </c>
      <c r="M144" s="49" t="s">
        <v>1333</v>
      </c>
      <c r="N144" s="49"/>
      <c r="O144" s="125">
        <v>0</v>
      </c>
      <c r="P144" s="116"/>
      <c r="Q144" s="45">
        <v>1</v>
      </c>
      <c r="R144" s="116">
        <f t="shared" si="13"/>
        <v>1</v>
      </c>
      <c r="S144" s="116">
        <f t="shared" si="12"/>
        <v>1</v>
      </c>
      <c r="T144" s="45">
        <f>VLOOKUP(K144,'Epi data'!A:C,3,TRUE)</f>
        <v>6.355062154081971E-2</v>
      </c>
      <c r="U144" s="116">
        <f t="shared" si="14"/>
        <v>0</v>
      </c>
      <c r="V144" s="49">
        <f>VLOOKUP(K144,'Epi data'!A:C,2,TRUE)</f>
        <v>22.166476789161869</v>
      </c>
      <c r="W144" s="116">
        <f t="shared" si="15"/>
        <v>0</v>
      </c>
      <c r="X144" s="116"/>
      <c r="Y144" s="116">
        <f t="shared" si="16"/>
        <v>2</v>
      </c>
      <c r="Z144" s="116"/>
      <c r="AA144" s="44">
        <f>VLOOKUP(K144,'Epi data'!A:I,9,TRUE)</f>
        <v>68.8</v>
      </c>
      <c r="AB144" s="115">
        <f t="shared" si="17"/>
        <v>1</v>
      </c>
      <c r="AC144" s="116" t="s">
        <v>218</v>
      </c>
      <c r="AD144" s="133"/>
      <c r="AE144" s="116"/>
      <c r="AF144" s="133"/>
      <c r="AG144" s="133"/>
      <c r="AH144" s="133"/>
    </row>
    <row r="145" spans="1:34" s="20" customFormat="1" ht="90" x14ac:dyDescent="0.25">
      <c r="A145" s="66"/>
      <c r="B145" s="32" t="s">
        <v>436</v>
      </c>
      <c r="C145" s="87" t="s">
        <v>1406</v>
      </c>
      <c r="D145" s="86" t="s">
        <v>1461</v>
      </c>
      <c r="E145" s="32" t="s">
        <v>436</v>
      </c>
      <c r="F145" s="115" t="s">
        <v>227</v>
      </c>
      <c r="G145" s="115" t="s">
        <v>13</v>
      </c>
      <c r="H145" s="115" t="s">
        <v>13</v>
      </c>
      <c r="I145" s="120"/>
      <c r="J145" s="115"/>
      <c r="K145" s="115" t="s">
        <v>1036</v>
      </c>
      <c r="L145" s="115"/>
      <c r="M145" s="44" t="s">
        <v>1333</v>
      </c>
      <c r="N145" s="44"/>
      <c r="O145" s="44"/>
      <c r="P145" s="115"/>
      <c r="Q145" s="43">
        <v>6.2114893464002965E-2</v>
      </c>
      <c r="R145" s="115">
        <f t="shared" si="13"/>
        <v>1</v>
      </c>
      <c r="S145" s="115">
        <f t="shared" si="12"/>
        <v>0</v>
      </c>
      <c r="T145" s="43">
        <f>VLOOKUP(K145,'Epi data'!A:C,3,TRUE)</f>
        <v>6.3910166456278408E-2</v>
      </c>
      <c r="U145" s="115">
        <f t="shared" si="14"/>
        <v>0</v>
      </c>
      <c r="V145" s="44">
        <f>VLOOKUP(K145,'Epi data'!A:C,2,TRUE)</f>
        <v>23.739089993375295</v>
      </c>
      <c r="W145" s="115">
        <f t="shared" si="15"/>
        <v>0</v>
      </c>
      <c r="X145" s="115"/>
      <c r="Y145" s="115">
        <f t="shared" si="16"/>
        <v>1</v>
      </c>
      <c r="Z145" s="115"/>
      <c r="AA145" s="44">
        <f>VLOOKUP(K145,'Epi data'!A:I,9,TRUE)</f>
        <v>59.7</v>
      </c>
      <c r="AB145" s="115">
        <f t="shared" si="17"/>
        <v>1</v>
      </c>
      <c r="AC145" s="115" t="s">
        <v>220</v>
      </c>
      <c r="AD145" s="134"/>
      <c r="AE145" s="115"/>
      <c r="AF145" s="134"/>
      <c r="AG145" s="134"/>
      <c r="AH145" s="134"/>
    </row>
    <row r="146" spans="1:34" s="35" customFormat="1" ht="30" x14ac:dyDescent="0.25">
      <c r="A146" s="67"/>
      <c r="B146" s="37" t="s">
        <v>437</v>
      </c>
      <c r="C146" s="82" t="s">
        <v>940</v>
      </c>
      <c r="D146" s="81" t="s">
        <v>935</v>
      </c>
      <c r="E146" s="37" t="s">
        <v>437</v>
      </c>
      <c r="F146" s="116" t="s">
        <v>227</v>
      </c>
      <c r="G146" s="116" t="s">
        <v>13</v>
      </c>
      <c r="H146" s="116" t="s">
        <v>13</v>
      </c>
      <c r="I146" s="121"/>
      <c r="J146" s="116"/>
      <c r="K146" s="116"/>
      <c r="L146" s="116"/>
      <c r="M146" s="49"/>
      <c r="N146" s="49"/>
      <c r="O146" s="49"/>
      <c r="P146" s="116"/>
      <c r="Q146" s="45"/>
      <c r="R146" s="116">
        <f t="shared" si="13"/>
        <v>1</v>
      </c>
      <c r="S146" s="116">
        <f t="shared" si="12"/>
        <v>0</v>
      </c>
      <c r="T146" s="45" t="e">
        <f>VLOOKUP(K146,'Epi data'!A:C,3,TRUE)</f>
        <v>#N/A</v>
      </c>
      <c r="U146" s="116" t="e">
        <f t="shared" si="14"/>
        <v>#N/A</v>
      </c>
      <c r="V146" s="49" t="e">
        <f>VLOOKUP(K146,'Epi data'!A:C,2,TRUE)</f>
        <v>#N/A</v>
      </c>
      <c r="W146" s="116" t="e">
        <f t="shared" si="15"/>
        <v>#N/A</v>
      </c>
      <c r="X146" s="116"/>
      <c r="Y146" s="116" t="e">
        <f t="shared" si="16"/>
        <v>#N/A</v>
      </c>
      <c r="Z146" s="116"/>
      <c r="AA146" s="44" t="e">
        <f>VLOOKUP(K146,'Epi data'!A:I,9,TRUE)</f>
        <v>#N/A</v>
      </c>
      <c r="AB146" s="115" t="e">
        <f t="shared" si="17"/>
        <v>#N/A</v>
      </c>
      <c r="AC146" s="116" t="s">
        <v>220</v>
      </c>
      <c r="AD146" s="133"/>
      <c r="AE146" s="116"/>
      <c r="AF146" s="133"/>
      <c r="AG146" s="133"/>
      <c r="AH146" s="133"/>
    </row>
    <row r="147" spans="1:34" s="20" customFormat="1" ht="60" x14ac:dyDescent="0.25">
      <c r="A147" s="66"/>
      <c r="B147" s="32" t="s">
        <v>438</v>
      </c>
      <c r="C147" s="21" t="s">
        <v>184</v>
      </c>
      <c r="D147" s="21" t="s">
        <v>184</v>
      </c>
      <c r="E147" s="19" t="s">
        <v>538</v>
      </c>
      <c r="F147" s="115" t="s">
        <v>537</v>
      </c>
      <c r="G147" s="115" t="s">
        <v>14</v>
      </c>
      <c r="H147" s="115" t="s">
        <v>566</v>
      </c>
      <c r="I147" s="120" t="s">
        <v>1332</v>
      </c>
      <c r="J147" s="115"/>
      <c r="K147" s="115" t="str">
        <f>K143</f>
        <v>Non-communicable diseases</v>
      </c>
      <c r="L147" s="115">
        <v>2</v>
      </c>
      <c r="M147" s="44" t="s">
        <v>1368</v>
      </c>
      <c r="N147" s="44" t="s">
        <v>1549</v>
      </c>
      <c r="O147" s="44">
        <v>4</v>
      </c>
      <c r="P147" s="115"/>
      <c r="Q147" s="43">
        <v>10.247004965198919</v>
      </c>
      <c r="R147" s="115">
        <f t="shared" si="13"/>
        <v>2</v>
      </c>
      <c r="S147" s="115">
        <f t="shared" si="12"/>
        <v>0</v>
      </c>
      <c r="T147" s="43">
        <f>VLOOKUP(K147,'Epi data'!A:C,3,TRUE)</f>
        <v>7.2228828227235795E-2</v>
      </c>
      <c r="U147" s="115">
        <f t="shared" si="14"/>
        <v>0</v>
      </c>
      <c r="V147" s="44">
        <f>VLOOKUP(K147,'Epi data'!A:C,2,TRUE)</f>
        <v>32.55422032447575</v>
      </c>
      <c r="W147" s="115">
        <f t="shared" si="15"/>
        <v>0</v>
      </c>
      <c r="X147" s="115"/>
      <c r="Y147" s="115">
        <f t="shared" si="16"/>
        <v>2</v>
      </c>
      <c r="Z147" s="115"/>
      <c r="AA147" s="44">
        <f>VLOOKUP(K147,'Epi data'!A:I,9,TRUE)</f>
        <v>52.95</v>
      </c>
      <c r="AB147" s="115">
        <f t="shared" si="17"/>
        <v>1</v>
      </c>
      <c r="AC147" s="115" t="s">
        <v>219</v>
      </c>
      <c r="AD147" s="134"/>
      <c r="AE147" s="115"/>
      <c r="AF147" s="134"/>
      <c r="AG147" s="134"/>
      <c r="AH147" s="134"/>
    </row>
    <row r="148" spans="1:34" s="35" customFormat="1" ht="60" x14ac:dyDescent="0.25">
      <c r="A148" s="67"/>
      <c r="B148" s="37" t="s">
        <v>439</v>
      </c>
      <c r="C148" s="16" t="s">
        <v>185</v>
      </c>
      <c r="D148" s="16" t="s">
        <v>1486</v>
      </c>
      <c r="E148" s="37" t="s">
        <v>439</v>
      </c>
      <c r="F148" s="116" t="s">
        <v>227</v>
      </c>
      <c r="G148" s="116" t="s">
        <v>14</v>
      </c>
      <c r="H148" s="116" t="s">
        <v>566</v>
      </c>
      <c r="I148" s="121"/>
      <c r="J148" s="116"/>
      <c r="K148" s="116" t="str">
        <f>K145</f>
        <v>Cardiovascular diseases</v>
      </c>
      <c r="L148" s="116">
        <v>2</v>
      </c>
      <c r="M148" s="49">
        <v>4393</v>
      </c>
      <c r="N148" s="49" t="s">
        <v>1581</v>
      </c>
      <c r="O148" s="49">
        <v>1</v>
      </c>
      <c r="P148" s="116"/>
      <c r="Q148" s="45">
        <v>1.0704598357333825</v>
      </c>
      <c r="R148" s="116">
        <f t="shared" si="13"/>
        <v>1</v>
      </c>
      <c r="S148" s="116">
        <f t="shared" si="12"/>
        <v>0</v>
      </c>
      <c r="T148" s="45">
        <f>VLOOKUP(K148,'Epi data'!A:C,3,TRUE)</f>
        <v>6.3910166456278408E-2</v>
      </c>
      <c r="U148" s="116">
        <f t="shared" si="14"/>
        <v>0</v>
      </c>
      <c r="V148" s="49">
        <f>VLOOKUP(K148,'Epi data'!A:C,2,TRUE)</f>
        <v>23.739089993375295</v>
      </c>
      <c r="W148" s="116">
        <f t="shared" si="15"/>
        <v>0</v>
      </c>
      <c r="X148" s="116"/>
      <c r="Y148" s="116">
        <f t="shared" si="16"/>
        <v>1</v>
      </c>
      <c r="Z148" s="116"/>
      <c r="AA148" s="44">
        <f>VLOOKUP(K148,'Epi data'!A:I,9,TRUE)</f>
        <v>59.7</v>
      </c>
      <c r="AB148" s="115">
        <f t="shared" si="17"/>
        <v>1</v>
      </c>
      <c r="AC148" s="116" t="s">
        <v>219</v>
      </c>
      <c r="AD148" s="133" t="s">
        <v>1330</v>
      </c>
      <c r="AE148" s="116"/>
      <c r="AF148" s="133"/>
      <c r="AG148" s="133"/>
      <c r="AH148" s="133"/>
    </row>
    <row r="149" spans="1:34" s="20" customFormat="1" ht="120" x14ac:dyDescent="0.25">
      <c r="A149" s="66"/>
      <c r="B149" s="32" t="s">
        <v>440</v>
      </c>
      <c r="C149" s="21" t="s">
        <v>257</v>
      </c>
      <c r="D149" s="21" t="s">
        <v>1488</v>
      </c>
      <c r="E149" s="60" t="s">
        <v>875</v>
      </c>
      <c r="F149" s="115" t="s">
        <v>255</v>
      </c>
      <c r="G149" s="115" t="s">
        <v>14</v>
      </c>
      <c r="H149" s="115" t="s">
        <v>566</v>
      </c>
      <c r="I149" s="120" t="s">
        <v>1332</v>
      </c>
      <c r="J149" s="115"/>
      <c r="K149" s="115" t="s">
        <v>1075</v>
      </c>
      <c r="L149" s="115">
        <v>2</v>
      </c>
      <c r="M149" s="100" t="s">
        <v>1350</v>
      </c>
      <c r="N149" s="44" t="s">
        <v>1570</v>
      </c>
      <c r="O149" s="125">
        <v>1</v>
      </c>
      <c r="P149" s="115"/>
      <c r="Q149" s="43">
        <v>8.4837628169396542</v>
      </c>
      <c r="R149" s="115">
        <f t="shared" si="13"/>
        <v>2</v>
      </c>
      <c r="S149" s="115">
        <f t="shared" si="12"/>
        <v>0</v>
      </c>
      <c r="T149" s="43">
        <f>VLOOKUP(K149,'Epi data'!A:C,3,TRUE)</f>
        <v>8.5639909795781136E-2</v>
      </c>
      <c r="U149" s="115">
        <f t="shared" si="14"/>
        <v>0</v>
      </c>
      <c r="V149" s="44">
        <f>VLOOKUP(K149,'Epi data'!A:C,2,TRUE)</f>
        <v>24.54864350360905</v>
      </c>
      <c r="W149" s="115">
        <f t="shared" si="15"/>
        <v>0</v>
      </c>
      <c r="X149" s="115"/>
      <c r="Y149" s="115">
        <f t="shared" si="16"/>
        <v>2</v>
      </c>
      <c r="Z149" s="115"/>
      <c r="AA149" s="44">
        <f>VLOOKUP(K149,'Epi data'!A:I,9,TRUE)</f>
        <v>61.84</v>
      </c>
      <c r="AB149" s="115">
        <f t="shared" si="17"/>
        <v>1</v>
      </c>
      <c r="AC149" s="115" t="s">
        <v>219</v>
      </c>
      <c r="AD149" s="134"/>
      <c r="AE149" s="115"/>
      <c r="AF149" s="134"/>
      <c r="AG149" s="134"/>
      <c r="AH149" s="134"/>
    </row>
    <row r="150" spans="1:34" s="35" customFormat="1" ht="75" x14ac:dyDescent="0.25">
      <c r="A150" s="67"/>
      <c r="B150" s="37" t="s">
        <v>441</v>
      </c>
      <c r="C150" s="16" t="s">
        <v>1485</v>
      </c>
      <c r="D150" s="16" t="s">
        <v>1489</v>
      </c>
      <c r="E150" s="65" t="s">
        <v>941</v>
      </c>
      <c r="F150" s="116" t="s">
        <v>227</v>
      </c>
      <c r="G150" s="116" t="s">
        <v>14</v>
      </c>
      <c r="H150" s="116" t="s">
        <v>566</v>
      </c>
      <c r="I150" s="121" t="s">
        <v>1332</v>
      </c>
      <c r="J150" s="97" t="s">
        <v>1375</v>
      </c>
      <c r="K150" s="116" t="str">
        <f>K148</f>
        <v>Cardiovascular diseases</v>
      </c>
      <c r="L150" s="116">
        <v>2</v>
      </c>
      <c r="M150" s="99" t="s">
        <v>1374</v>
      </c>
      <c r="N150" s="49" t="s">
        <v>1589</v>
      </c>
      <c r="O150" s="49">
        <v>2</v>
      </c>
      <c r="P150" s="116"/>
      <c r="Q150" s="45">
        <v>27.443035405037612</v>
      </c>
      <c r="R150" s="116">
        <f t="shared" si="13"/>
        <v>2</v>
      </c>
      <c r="S150" s="116">
        <f t="shared" si="12"/>
        <v>0</v>
      </c>
      <c r="T150" s="45">
        <f>VLOOKUP(K150,'Epi data'!A:C,3,TRUE)</f>
        <v>6.3910166456278408E-2</v>
      </c>
      <c r="U150" s="116">
        <f t="shared" si="14"/>
        <v>0</v>
      </c>
      <c r="V150" s="49">
        <f>VLOOKUP(K150,'Epi data'!A:C,2,TRUE)</f>
        <v>23.739089993375295</v>
      </c>
      <c r="W150" s="116">
        <f t="shared" si="15"/>
        <v>0</v>
      </c>
      <c r="X150" s="116"/>
      <c r="Y150" s="116">
        <f t="shared" si="16"/>
        <v>2</v>
      </c>
      <c r="Z150" s="116"/>
      <c r="AA150" s="44">
        <f>VLOOKUP(K150,'Epi data'!A:I,9,TRUE)</f>
        <v>59.7</v>
      </c>
      <c r="AB150" s="115">
        <f t="shared" si="17"/>
        <v>1</v>
      </c>
      <c r="AC150" s="116" t="s">
        <v>219</v>
      </c>
      <c r="AD150" s="133" t="s">
        <v>1327</v>
      </c>
      <c r="AE150" s="116"/>
      <c r="AF150" s="133"/>
      <c r="AG150" s="133"/>
      <c r="AH150" s="133"/>
    </row>
    <row r="151" spans="1:34" s="20" customFormat="1" ht="45" x14ac:dyDescent="0.25">
      <c r="A151" s="66"/>
      <c r="B151" s="32" t="s">
        <v>442</v>
      </c>
      <c r="C151" s="87" t="s">
        <v>186</v>
      </c>
      <c r="D151" s="86" t="s">
        <v>1461</v>
      </c>
      <c r="E151" s="32" t="s">
        <v>442</v>
      </c>
      <c r="F151" s="115" t="s">
        <v>227</v>
      </c>
      <c r="G151" s="115" t="s">
        <v>13</v>
      </c>
      <c r="H151" s="115" t="s">
        <v>13</v>
      </c>
      <c r="I151" s="120"/>
      <c r="J151" s="115"/>
      <c r="K151" s="115" t="str">
        <f>K149</f>
        <v>Diabetes mellitus</v>
      </c>
      <c r="L151" s="115">
        <v>2</v>
      </c>
      <c r="M151" s="44" t="s">
        <v>1376</v>
      </c>
      <c r="N151" s="44" t="s">
        <v>1590</v>
      </c>
      <c r="O151" s="44"/>
      <c r="P151" s="115"/>
      <c r="Q151" s="43">
        <v>4.3397274249954867</v>
      </c>
      <c r="R151" s="115">
        <f t="shared" si="13"/>
        <v>2</v>
      </c>
      <c r="S151" s="115">
        <f t="shared" si="12"/>
        <v>0</v>
      </c>
      <c r="T151" s="43">
        <f>VLOOKUP(K151,'Epi data'!A:C,3,TRUE)</f>
        <v>8.5639909795781136E-2</v>
      </c>
      <c r="U151" s="115">
        <f t="shared" si="14"/>
        <v>0</v>
      </c>
      <c r="V151" s="44">
        <f>VLOOKUP(K151,'Epi data'!A:C,2,TRUE)</f>
        <v>24.54864350360905</v>
      </c>
      <c r="W151" s="115">
        <f t="shared" si="15"/>
        <v>0</v>
      </c>
      <c r="X151" s="115"/>
      <c r="Y151" s="115">
        <f t="shared" si="16"/>
        <v>2</v>
      </c>
      <c r="Z151" s="115"/>
      <c r="AA151" s="44">
        <f>VLOOKUP(K151,'Epi data'!A:I,9,TRUE)</f>
        <v>61.84</v>
      </c>
      <c r="AB151" s="115">
        <f t="shared" si="17"/>
        <v>1</v>
      </c>
      <c r="AC151" s="115" t="s">
        <v>220</v>
      </c>
      <c r="AD151" s="134"/>
      <c r="AE151" s="115"/>
      <c r="AF151" s="134"/>
      <c r="AG151" s="134"/>
      <c r="AH151" s="134"/>
    </row>
    <row r="152" spans="1:34" s="35" customFormat="1" ht="75" x14ac:dyDescent="0.25">
      <c r="A152" s="67"/>
      <c r="B152" s="37" t="s">
        <v>443</v>
      </c>
      <c r="C152" s="16" t="s">
        <v>1407</v>
      </c>
      <c r="D152" s="16" t="s">
        <v>1490</v>
      </c>
      <c r="E152" s="65" t="s">
        <v>941</v>
      </c>
      <c r="F152" s="116" t="s">
        <v>227</v>
      </c>
      <c r="G152" s="116" t="s">
        <v>14</v>
      </c>
      <c r="H152" s="116" t="s">
        <v>1464</v>
      </c>
      <c r="I152" s="121" t="s">
        <v>1332</v>
      </c>
      <c r="J152" s="116"/>
      <c r="K152" s="116" t="str">
        <f>K150</f>
        <v>Cardiovascular diseases</v>
      </c>
      <c r="L152" s="116">
        <v>2</v>
      </c>
      <c r="M152" s="49">
        <v>2621</v>
      </c>
      <c r="N152" s="49" t="s">
        <v>1549</v>
      </c>
      <c r="O152" s="49">
        <v>2</v>
      </c>
      <c r="P152" s="116"/>
      <c r="Q152" s="45">
        <v>46.105562900265589</v>
      </c>
      <c r="R152" s="116">
        <f t="shared" si="13"/>
        <v>2</v>
      </c>
      <c r="S152" s="116">
        <f t="shared" si="12"/>
        <v>0</v>
      </c>
      <c r="T152" s="45">
        <f>VLOOKUP(K152,'Epi data'!A:C,3,TRUE)</f>
        <v>6.3910166456278408E-2</v>
      </c>
      <c r="U152" s="116">
        <f t="shared" si="14"/>
        <v>0</v>
      </c>
      <c r="V152" s="49">
        <f>VLOOKUP(K152,'Epi data'!A:C,2,TRUE)</f>
        <v>23.739089993375295</v>
      </c>
      <c r="W152" s="116">
        <f t="shared" si="15"/>
        <v>0</v>
      </c>
      <c r="X152" s="116"/>
      <c r="Y152" s="116">
        <f t="shared" si="16"/>
        <v>2</v>
      </c>
      <c r="Z152" s="116"/>
      <c r="AA152" s="44">
        <f>VLOOKUP(K152,'Epi data'!A:I,9,TRUE)</f>
        <v>59.7</v>
      </c>
      <c r="AB152" s="115">
        <f t="shared" si="17"/>
        <v>1</v>
      </c>
      <c r="AC152" s="116" t="s">
        <v>219</v>
      </c>
      <c r="AD152" s="133" t="s">
        <v>1327</v>
      </c>
      <c r="AE152" s="116"/>
      <c r="AF152" s="133"/>
      <c r="AG152" s="133"/>
      <c r="AH152" s="133"/>
    </row>
    <row r="153" spans="1:34" s="20" customFormat="1" ht="45" x14ac:dyDescent="0.25">
      <c r="A153" s="66"/>
      <c r="B153" s="32" t="s">
        <v>444</v>
      </c>
      <c r="C153" s="21" t="s">
        <v>1408</v>
      </c>
      <c r="D153" s="21" t="s">
        <v>1492</v>
      </c>
      <c r="E153" s="32" t="s">
        <v>444</v>
      </c>
      <c r="F153" s="115" t="s">
        <v>227</v>
      </c>
      <c r="G153" s="115" t="s">
        <v>14</v>
      </c>
      <c r="H153" s="115" t="s">
        <v>1464</v>
      </c>
      <c r="I153" s="120"/>
      <c r="J153" s="115" t="s">
        <v>1332</v>
      </c>
      <c r="K153" s="115" t="s">
        <v>1035</v>
      </c>
      <c r="L153" s="115">
        <v>2</v>
      </c>
      <c r="M153" s="115" t="s">
        <v>556</v>
      </c>
      <c r="N153" s="115" t="s">
        <v>1591</v>
      </c>
      <c r="O153" s="44">
        <v>4</v>
      </c>
      <c r="P153" s="115"/>
      <c r="Q153" s="43">
        <v>328.04079020022533</v>
      </c>
      <c r="R153" s="115">
        <f t="shared" si="13"/>
        <v>3</v>
      </c>
      <c r="S153" s="115">
        <f t="shared" si="12"/>
        <v>0</v>
      </c>
      <c r="T153" s="43">
        <f>VLOOKUP(K153,'Epi data'!A:C,3,TRUE)</f>
        <v>0.11075441360683411</v>
      </c>
      <c r="U153" s="115">
        <f t="shared" si="14"/>
        <v>1</v>
      </c>
      <c r="V153" s="44">
        <f>VLOOKUP(K153,'Epi data'!A:C,2,TRUE)</f>
        <v>37.019074543066196</v>
      </c>
      <c r="W153" s="115">
        <f t="shared" si="15"/>
        <v>0</v>
      </c>
      <c r="X153" s="115"/>
      <c r="Y153" s="115">
        <f t="shared" si="16"/>
        <v>4</v>
      </c>
      <c r="Z153" s="115"/>
      <c r="AA153" s="44">
        <f>VLOOKUP(K153,'Epi data'!A:I,9,TRUE)</f>
        <v>39.94</v>
      </c>
      <c r="AB153" s="115">
        <f t="shared" si="17"/>
        <v>3</v>
      </c>
      <c r="AC153" s="115" t="s">
        <v>219</v>
      </c>
      <c r="AD153" s="134"/>
      <c r="AE153" s="115"/>
      <c r="AF153" s="134"/>
      <c r="AG153" s="134"/>
      <c r="AH153" s="134"/>
    </row>
    <row r="154" spans="1:34" s="35" customFormat="1" ht="45" x14ac:dyDescent="0.25">
      <c r="A154" s="67"/>
      <c r="B154" s="37" t="s">
        <v>445</v>
      </c>
      <c r="C154" s="16" t="s">
        <v>187</v>
      </c>
      <c r="D154" s="16" t="s">
        <v>942</v>
      </c>
      <c r="E154" s="37" t="s">
        <v>445</v>
      </c>
      <c r="F154" s="116" t="s">
        <v>227</v>
      </c>
      <c r="G154" s="116" t="s">
        <v>14</v>
      </c>
      <c r="H154" s="116" t="s">
        <v>566</v>
      </c>
      <c r="I154" s="121"/>
      <c r="J154" s="116" t="s">
        <v>1332</v>
      </c>
      <c r="K154" s="116" t="s">
        <v>1265</v>
      </c>
      <c r="L154" s="116">
        <v>2</v>
      </c>
      <c r="M154" s="49">
        <v>12</v>
      </c>
      <c r="N154" s="49" t="s">
        <v>1592</v>
      </c>
      <c r="O154" s="49">
        <v>4</v>
      </c>
      <c r="P154" s="116"/>
      <c r="Q154" s="45">
        <f>0.226910757713936/2</f>
        <v>0.11345537885696801</v>
      </c>
      <c r="R154" s="116">
        <f t="shared" si="13"/>
        <v>1</v>
      </c>
      <c r="S154" s="116">
        <f t="shared" si="12"/>
        <v>1</v>
      </c>
      <c r="T154" s="45">
        <f>VLOOKUP(K154,'Epi data'!A:C,3,TRUE)</f>
        <v>4.8247689386640112E-2</v>
      </c>
      <c r="U154" s="116">
        <f t="shared" si="14"/>
        <v>0</v>
      </c>
      <c r="V154" s="49">
        <f>VLOOKUP(K154,'Epi data'!A:C,2,TRUE)</f>
        <v>33.80478075966267</v>
      </c>
      <c r="W154" s="116">
        <f t="shared" si="15"/>
        <v>0</v>
      </c>
      <c r="X154" s="116"/>
      <c r="Y154" s="116">
        <f t="shared" si="16"/>
        <v>2</v>
      </c>
      <c r="Z154" s="116"/>
      <c r="AA154" s="44">
        <f>VLOOKUP(K154,'Epi data'!A:I,9,TRUE)</f>
        <v>52.64</v>
      </c>
      <c r="AB154" s="115">
        <f t="shared" si="17"/>
        <v>1</v>
      </c>
      <c r="AC154" s="116" t="s">
        <v>218</v>
      </c>
      <c r="AD154" s="133"/>
      <c r="AE154" s="116"/>
      <c r="AF154" s="133"/>
      <c r="AG154" s="133"/>
      <c r="AH154" s="133"/>
    </row>
    <row r="155" spans="1:34" s="20" customFormat="1" ht="45" x14ac:dyDescent="0.25">
      <c r="A155" s="66"/>
      <c r="B155" s="32" t="s">
        <v>446</v>
      </c>
      <c r="C155" s="21" t="s">
        <v>1409</v>
      </c>
      <c r="D155" s="21" t="str">
        <f>C155</f>
        <v xml:space="preserve">Secondary prophylaxis with penicillin for rheumatic fever or established rheumatic heart disease </v>
      </c>
      <c r="E155" s="32" t="s">
        <v>446</v>
      </c>
      <c r="F155" s="115" t="s">
        <v>227</v>
      </c>
      <c r="G155" s="115" t="s">
        <v>14</v>
      </c>
      <c r="H155" s="115" t="s">
        <v>566</v>
      </c>
      <c r="I155" s="120" t="s">
        <v>1332</v>
      </c>
      <c r="J155" s="115"/>
      <c r="K155" s="115" t="str">
        <f>K154</f>
        <v>Rheumatic heart disease</v>
      </c>
      <c r="L155" s="115">
        <v>2</v>
      </c>
      <c r="M155" s="44" t="s">
        <v>1333</v>
      </c>
      <c r="N155" s="44"/>
      <c r="O155" s="125">
        <v>0</v>
      </c>
      <c r="P155" s="115"/>
      <c r="Q155" s="43">
        <f>Q154</f>
        <v>0.11345537885696801</v>
      </c>
      <c r="R155" s="115">
        <f t="shared" si="13"/>
        <v>1</v>
      </c>
      <c r="S155" s="115">
        <f t="shared" si="12"/>
        <v>0</v>
      </c>
      <c r="T155" s="43">
        <f>VLOOKUP(K155,'Epi data'!A:C,3,TRUE)</f>
        <v>4.8247689386640112E-2</v>
      </c>
      <c r="U155" s="115">
        <f t="shared" si="14"/>
        <v>0</v>
      </c>
      <c r="V155" s="44">
        <f>VLOOKUP(K155,'Epi data'!A:C,2,TRUE)</f>
        <v>33.80478075966267</v>
      </c>
      <c r="W155" s="115">
        <f t="shared" si="15"/>
        <v>0</v>
      </c>
      <c r="X155" s="115"/>
      <c r="Y155" s="115">
        <f t="shared" si="16"/>
        <v>1</v>
      </c>
      <c r="Z155" s="115"/>
      <c r="AA155" s="44">
        <f>VLOOKUP(K155,'Epi data'!A:I,9,TRUE)</f>
        <v>52.64</v>
      </c>
      <c r="AB155" s="115">
        <f t="shared" si="17"/>
        <v>1</v>
      </c>
      <c r="AC155" s="115" t="s">
        <v>219</v>
      </c>
      <c r="AD155" s="115" t="s">
        <v>1327</v>
      </c>
      <c r="AE155" s="115"/>
      <c r="AF155" s="115"/>
      <c r="AG155" s="115"/>
      <c r="AH155" s="115"/>
    </row>
    <row r="156" spans="1:34" s="35" customFormat="1" ht="60" x14ac:dyDescent="0.25">
      <c r="A156" s="67"/>
      <c r="B156" s="37" t="s">
        <v>447</v>
      </c>
      <c r="C156" s="16" t="s">
        <v>1410</v>
      </c>
      <c r="D156" s="16" t="s">
        <v>1494</v>
      </c>
      <c r="E156" s="37" t="s">
        <v>447</v>
      </c>
      <c r="F156" s="116" t="s">
        <v>227</v>
      </c>
      <c r="G156" s="116" t="s">
        <v>14</v>
      </c>
      <c r="H156" s="116" t="s">
        <v>566</v>
      </c>
      <c r="I156" s="121" t="s">
        <v>1332</v>
      </c>
      <c r="J156" s="116" t="s">
        <v>1332</v>
      </c>
      <c r="K156" s="116" t="str">
        <f>K151</f>
        <v>Diabetes mellitus</v>
      </c>
      <c r="L156" s="116">
        <v>2</v>
      </c>
      <c r="M156" s="49">
        <v>1</v>
      </c>
      <c r="N156" s="49" t="s">
        <v>1593</v>
      </c>
      <c r="O156" s="49">
        <v>4</v>
      </c>
      <c r="P156" s="116"/>
      <c r="Q156" s="45">
        <f>117.18128839935/3</f>
        <v>39.060429466449996</v>
      </c>
      <c r="R156" s="116">
        <f t="shared" si="13"/>
        <v>2</v>
      </c>
      <c r="S156" s="116">
        <f t="shared" si="12"/>
        <v>0</v>
      </c>
      <c r="T156" s="45">
        <f>VLOOKUP(K156,'Epi data'!A:C,3,TRUE)</f>
        <v>8.5639909795781136E-2</v>
      </c>
      <c r="U156" s="116">
        <f t="shared" si="14"/>
        <v>0</v>
      </c>
      <c r="V156" s="49">
        <f>VLOOKUP(K156,'Epi data'!A:C,2,TRUE)</f>
        <v>24.54864350360905</v>
      </c>
      <c r="W156" s="116">
        <f t="shared" si="15"/>
        <v>0</v>
      </c>
      <c r="X156" s="116"/>
      <c r="Y156" s="116">
        <f t="shared" si="16"/>
        <v>2</v>
      </c>
      <c r="Z156" s="116"/>
      <c r="AA156" s="44">
        <f>VLOOKUP(K156,'Epi data'!A:I,9,TRUE)</f>
        <v>61.84</v>
      </c>
      <c r="AB156" s="115">
        <f t="shared" si="17"/>
        <v>1</v>
      </c>
      <c r="AC156" s="116" t="s">
        <v>219</v>
      </c>
      <c r="AD156" s="133"/>
      <c r="AE156" s="116"/>
      <c r="AF156" s="133"/>
      <c r="AG156" s="133"/>
      <c r="AH156" s="133"/>
    </row>
    <row r="157" spans="1:34" s="20" customFormat="1" ht="60" x14ac:dyDescent="0.25">
      <c r="A157" s="66"/>
      <c r="B157" s="32" t="s">
        <v>448</v>
      </c>
      <c r="C157" s="21" t="s">
        <v>190</v>
      </c>
      <c r="D157" s="21" t="s">
        <v>1493</v>
      </c>
      <c r="E157" s="60" t="s">
        <v>943</v>
      </c>
      <c r="F157" s="115" t="s">
        <v>227</v>
      </c>
      <c r="G157" s="115" t="s">
        <v>14</v>
      </c>
      <c r="H157" s="115" t="s">
        <v>566</v>
      </c>
      <c r="I157" s="120"/>
      <c r="J157" s="115"/>
      <c r="K157" s="115" t="str">
        <f>K156</f>
        <v>Diabetes mellitus</v>
      </c>
      <c r="L157" s="115">
        <v>2</v>
      </c>
      <c r="M157" s="44" t="s">
        <v>1377</v>
      </c>
      <c r="N157" s="44" t="s">
        <v>1549</v>
      </c>
      <c r="O157" s="44">
        <v>2</v>
      </c>
      <c r="P157" s="115"/>
      <c r="Q157" s="43">
        <f>Q156</f>
        <v>39.060429466449996</v>
      </c>
      <c r="R157" s="115">
        <f t="shared" si="13"/>
        <v>2</v>
      </c>
      <c r="S157" s="115">
        <f t="shared" si="12"/>
        <v>0</v>
      </c>
      <c r="T157" s="43">
        <f>VLOOKUP(K157,'Epi data'!A:C,3,TRUE)</f>
        <v>8.5639909795781136E-2</v>
      </c>
      <c r="U157" s="115">
        <f t="shared" si="14"/>
        <v>0</v>
      </c>
      <c r="V157" s="44">
        <f>VLOOKUP(K157,'Epi data'!A:C,2,TRUE)</f>
        <v>24.54864350360905</v>
      </c>
      <c r="W157" s="115">
        <f t="shared" si="15"/>
        <v>0</v>
      </c>
      <c r="X157" s="115"/>
      <c r="Y157" s="115">
        <f t="shared" si="16"/>
        <v>2</v>
      </c>
      <c r="Z157" s="115"/>
      <c r="AA157" s="44">
        <f>VLOOKUP(K157,'Epi data'!A:I,9,TRUE)</f>
        <v>61.84</v>
      </c>
      <c r="AB157" s="115">
        <f t="shared" si="17"/>
        <v>1</v>
      </c>
      <c r="AC157" s="115" t="s">
        <v>219</v>
      </c>
      <c r="AD157" s="134"/>
      <c r="AE157" s="115"/>
      <c r="AF157" s="134"/>
      <c r="AG157" s="134"/>
      <c r="AH157" s="134"/>
    </row>
    <row r="158" spans="1:34" s="35" customFormat="1" ht="30" x14ac:dyDescent="0.25">
      <c r="A158" s="67"/>
      <c r="B158" s="37" t="s">
        <v>449</v>
      </c>
      <c r="C158" s="16" t="s">
        <v>1426</v>
      </c>
      <c r="D158" s="16" t="str">
        <f>C158</f>
        <v>Exercise-based pulmonary rehabilitation for patients with obstructive lung disease</v>
      </c>
      <c r="E158" s="37" t="s">
        <v>449</v>
      </c>
      <c r="F158" s="116" t="s">
        <v>227</v>
      </c>
      <c r="G158" s="116" t="s">
        <v>14</v>
      </c>
      <c r="H158" s="116" t="s">
        <v>13</v>
      </c>
      <c r="I158" s="121"/>
      <c r="J158" s="116"/>
      <c r="K158" s="116" t="s">
        <v>1051</v>
      </c>
      <c r="L158" s="116">
        <v>2</v>
      </c>
      <c r="M158" s="56" t="s">
        <v>1333</v>
      </c>
      <c r="N158" s="49"/>
      <c r="O158" s="49"/>
      <c r="P158" s="116"/>
      <c r="Q158" s="45">
        <f>Q156</f>
        <v>39.060429466449996</v>
      </c>
      <c r="R158" s="116">
        <f t="shared" si="13"/>
        <v>2</v>
      </c>
      <c r="S158" s="116">
        <f t="shared" si="12"/>
        <v>0</v>
      </c>
      <c r="T158" s="45">
        <f>VLOOKUP(K158,'Epi data'!A:C,3,TRUE)</f>
        <v>5.6234752580121589E-2</v>
      </c>
      <c r="U158" s="116">
        <f t="shared" si="14"/>
        <v>0</v>
      </c>
      <c r="V158" s="49">
        <f>VLOOKUP(K158,'Epi data'!A:C,2,TRUE)</f>
        <v>26.12254453053529</v>
      </c>
      <c r="W158" s="116">
        <f t="shared" si="15"/>
        <v>0</v>
      </c>
      <c r="X158" s="116"/>
      <c r="Y158" s="116">
        <f t="shared" si="16"/>
        <v>2</v>
      </c>
      <c r="Z158" s="116"/>
      <c r="AA158" s="44">
        <f>VLOOKUP(K158,'Epi data'!A:I,9,TRUE)</f>
        <v>58.43</v>
      </c>
      <c r="AB158" s="115">
        <f t="shared" si="17"/>
        <v>1</v>
      </c>
      <c r="AC158" s="116" t="s">
        <v>219</v>
      </c>
      <c r="AD158" s="133"/>
      <c r="AE158" s="116"/>
      <c r="AF158" s="133"/>
      <c r="AG158" s="133"/>
      <c r="AH158" s="133"/>
    </row>
    <row r="159" spans="1:34" s="20" customFormat="1" ht="60" x14ac:dyDescent="0.25">
      <c r="A159" s="66"/>
      <c r="B159" s="32" t="s">
        <v>450</v>
      </c>
      <c r="C159" s="21" t="s">
        <v>1411</v>
      </c>
      <c r="D159" s="21" t="str">
        <f>D157</f>
        <v>Screening and management of albuminuric kidney disease with ACEi or ARBs, including targeted screening among people with diabetes</v>
      </c>
      <c r="E159" s="60" t="s">
        <v>943</v>
      </c>
      <c r="F159" s="115" t="s">
        <v>227</v>
      </c>
      <c r="G159" s="115" t="s">
        <v>14</v>
      </c>
      <c r="H159" s="115" t="s">
        <v>566</v>
      </c>
      <c r="I159" s="120"/>
      <c r="J159" s="115"/>
      <c r="K159" s="115" t="s">
        <v>1043</v>
      </c>
      <c r="L159" s="115">
        <v>2</v>
      </c>
      <c r="M159" s="44" t="s">
        <v>1377</v>
      </c>
      <c r="N159" s="44" t="s">
        <v>1549</v>
      </c>
      <c r="O159" s="44">
        <v>2</v>
      </c>
      <c r="P159" s="115"/>
      <c r="Q159" s="43">
        <v>45.638250155426981</v>
      </c>
      <c r="R159" s="115">
        <f t="shared" si="13"/>
        <v>2</v>
      </c>
      <c r="S159" s="115">
        <f t="shared" si="12"/>
        <v>0</v>
      </c>
      <c r="T159" s="43">
        <f>VLOOKUP(K159,'Epi data'!A:C,3,TRUE)</f>
        <v>2.4458015621743458E-2</v>
      </c>
      <c r="U159" s="115">
        <f t="shared" si="14"/>
        <v>0</v>
      </c>
      <c r="V159" s="44">
        <f>VLOOKUP(K159,'Epi data'!A:C,2,TRUE)</f>
        <v>33.940967944377519</v>
      </c>
      <c r="W159" s="115">
        <f t="shared" si="15"/>
        <v>0</v>
      </c>
      <c r="X159" s="115"/>
      <c r="Y159" s="115">
        <f t="shared" si="16"/>
        <v>2</v>
      </c>
      <c r="Z159" s="115"/>
      <c r="AA159" s="44">
        <f>VLOOKUP(K159,'Epi data'!A:I,9,TRUE)</f>
        <v>64.98</v>
      </c>
      <c r="AB159" s="115">
        <f t="shared" si="17"/>
        <v>1</v>
      </c>
      <c r="AC159" s="115" t="s">
        <v>219</v>
      </c>
      <c r="AD159" s="134"/>
      <c r="AE159" s="115"/>
      <c r="AF159" s="134"/>
      <c r="AG159" s="134"/>
      <c r="AH159" s="134"/>
    </row>
    <row r="160" spans="1:34" s="35" customFormat="1" ht="45" x14ac:dyDescent="0.25">
      <c r="A160" s="67"/>
      <c r="B160" s="37" t="s">
        <v>451</v>
      </c>
      <c r="C160" s="16" t="s">
        <v>1412</v>
      </c>
      <c r="D160" s="16" t="s">
        <v>1495</v>
      </c>
      <c r="E160" s="37" t="s">
        <v>451</v>
      </c>
      <c r="F160" s="116" t="s">
        <v>227</v>
      </c>
      <c r="G160" s="116" t="s">
        <v>14</v>
      </c>
      <c r="H160" s="116" t="s">
        <v>566</v>
      </c>
      <c r="I160" s="121"/>
      <c r="J160" s="116"/>
      <c r="K160" s="116" t="s">
        <v>1051</v>
      </c>
      <c r="L160" s="116">
        <v>2</v>
      </c>
      <c r="M160" s="49" t="s">
        <v>1333</v>
      </c>
      <c r="N160" s="49"/>
      <c r="O160" s="49">
        <v>0</v>
      </c>
      <c r="P160" s="116"/>
      <c r="Q160" s="45">
        <v>5.2641345846645375</v>
      </c>
      <c r="R160" s="116">
        <f t="shared" si="13"/>
        <v>2</v>
      </c>
      <c r="S160" s="116">
        <f t="shared" si="12"/>
        <v>0</v>
      </c>
      <c r="T160" s="45">
        <f>VLOOKUP(K160,'Epi data'!A:C,3,TRUE)</f>
        <v>5.6234752580121589E-2</v>
      </c>
      <c r="U160" s="116">
        <f t="shared" si="14"/>
        <v>0</v>
      </c>
      <c r="V160" s="49">
        <f>VLOOKUP(K160,'Epi data'!A:C,2,TRUE)</f>
        <v>26.12254453053529</v>
      </c>
      <c r="W160" s="116">
        <f t="shared" si="15"/>
        <v>0</v>
      </c>
      <c r="X160" s="116"/>
      <c r="Y160" s="116">
        <f t="shared" si="16"/>
        <v>2</v>
      </c>
      <c r="Z160" s="116"/>
      <c r="AA160" s="44">
        <f>VLOOKUP(K160,'Epi data'!A:I,9,TRUE)</f>
        <v>58.43</v>
      </c>
      <c r="AB160" s="115">
        <f t="shared" si="17"/>
        <v>1</v>
      </c>
      <c r="AC160" s="116" t="s">
        <v>220</v>
      </c>
      <c r="AD160" s="133"/>
      <c r="AE160" s="116"/>
      <c r="AF160" s="133"/>
      <c r="AG160" s="133"/>
      <c r="AH160" s="133"/>
    </row>
    <row r="161" spans="1:34" s="20" customFormat="1" ht="60" x14ac:dyDescent="0.25">
      <c r="A161" s="66"/>
      <c r="B161" s="32" t="s">
        <v>452</v>
      </c>
      <c r="C161" s="21" t="s">
        <v>1413</v>
      </c>
      <c r="D161" s="21" t="s">
        <v>1496</v>
      </c>
      <c r="E161" s="32" t="s">
        <v>452</v>
      </c>
      <c r="F161" s="115" t="s">
        <v>227</v>
      </c>
      <c r="G161" s="115" t="s">
        <v>15</v>
      </c>
      <c r="H161" s="115" t="s">
        <v>15</v>
      </c>
      <c r="I161" s="120"/>
      <c r="J161" s="115"/>
      <c r="K161" s="115" t="str">
        <f>K144</f>
        <v>Ischemic heart disease</v>
      </c>
      <c r="L161" s="115">
        <v>2</v>
      </c>
      <c r="M161" s="44">
        <v>2530</v>
      </c>
      <c r="N161" s="44" t="s">
        <v>1549</v>
      </c>
      <c r="O161" s="44">
        <v>2</v>
      </c>
      <c r="P161" s="115"/>
      <c r="Q161" s="43">
        <v>1173.8808481034284</v>
      </c>
      <c r="R161" s="115">
        <f t="shared" si="13"/>
        <v>3</v>
      </c>
      <c r="S161" s="115">
        <f t="shared" si="12"/>
        <v>1</v>
      </c>
      <c r="T161" s="43">
        <f>VLOOKUP(K161,'Epi data'!A:C,3,TRUE)</f>
        <v>6.355062154081971E-2</v>
      </c>
      <c r="U161" s="115">
        <f t="shared" si="14"/>
        <v>0</v>
      </c>
      <c r="V161" s="44">
        <f>VLOOKUP(K161,'Epi data'!A:C,2,TRUE)</f>
        <v>22.166476789161869</v>
      </c>
      <c r="W161" s="115">
        <f t="shared" si="15"/>
        <v>0</v>
      </c>
      <c r="X161" s="115"/>
      <c r="Y161" s="115">
        <f t="shared" si="16"/>
        <v>4</v>
      </c>
      <c r="Z161" s="115"/>
      <c r="AA161" s="44">
        <f>VLOOKUP(K161,'Epi data'!A:I,9,TRUE)</f>
        <v>68.8</v>
      </c>
      <c r="AB161" s="115">
        <f t="shared" si="17"/>
        <v>1</v>
      </c>
      <c r="AC161" s="115" t="s">
        <v>218</v>
      </c>
      <c r="AD161" s="134"/>
      <c r="AE161" s="115"/>
      <c r="AF161" s="134"/>
      <c r="AG161" s="134"/>
      <c r="AH161" s="134"/>
    </row>
    <row r="162" spans="1:34" s="35" customFormat="1" ht="60" x14ac:dyDescent="0.25">
      <c r="A162" s="67"/>
      <c r="B162" s="37" t="s">
        <v>453</v>
      </c>
      <c r="C162" s="16" t="s">
        <v>1414</v>
      </c>
      <c r="D162" s="16" t="s">
        <v>1497</v>
      </c>
      <c r="E162" s="37" t="s">
        <v>453</v>
      </c>
      <c r="F162" s="116" t="s">
        <v>227</v>
      </c>
      <c r="G162" s="116" t="s">
        <v>15</v>
      </c>
      <c r="H162" s="116" t="s">
        <v>15</v>
      </c>
      <c r="I162" s="121"/>
      <c r="J162" s="116"/>
      <c r="K162" s="116" t="s">
        <v>1247</v>
      </c>
      <c r="L162" s="116">
        <v>2</v>
      </c>
      <c r="M162" s="49">
        <v>18</v>
      </c>
      <c r="N162" s="49" t="s">
        <v>1550</v>
      </c>
      <c r="O162" s="49">
        <v>4</v>
      </c>
      <c r="P162" s="116"/>
      <c r="Q162" s="45">
        <v>452.3157987014045</v>
      </c>
      <c r="R162" s="116">
        <f t="shared" si="13"/>
        <v>3</v>
      </c>
      <c r="S162" s="116">
        <f t="shared" si="12"/>
        <v>1</v>
      </c>
      <c r="T162" s="45">
        <f>VLOOKUP(K162,'Epi data'!A:C,3,TRUE)</f>
        <v>3.0529059220528593E-3</v>
      </c>
      <c r="U162" s="116">
        <f t="shared" si="14"/>
        <v>0</v>
      </c>
      <c r="V162" s="49">
        <f>VLOOKUP(K162,'Epi data'!A:C,2,TRUE)</f>
        <v>16.013323235451487</v>
      </c>
      <c r="W162" s="116">
        <f t="shared" si="15"/>
        <v>0</v>
      </c>
      <c r="X162" s="116"/>
      <c r="Y162" s="116">
        <f t="shared" si="16"/>
        <v>4</v>
      </c>
      <c r="Z162" s="116"/>
      <c r="AA162" s="44">
        <f>VLOOKUP(K162,'Epi data'!A:I,9,TRUE)</f>
        <v>70.209999999999994</v>
      </c>
      <c r="AB162" s="115">
        <f t="shared" si="17"/>
        <v>1</v>
      </c>
      <c r="AC162" s="116" t="s">
        <v>218</v>
      </c>
      <c r="AD162" s="133"/>
      <c r="AE162" s="116"/>
      <c r="AF162" s="133"/>
      <c r="AG162" s="133"/>
      <c r="AH162" s="133"/>
    </row>
    <row r="163" spans="1:34" s="20" customFormat="1" ht="45" x14ac:dyDescent="0.25">
      <c r="A163" s="66"/>
      <c r="B163" s="32" t="s">
        <v>454</v>
      </c>
      <c r="C163" s="21" t="s">
        <v>1415</v>
      </c>
      <c r="D163" s="21" t="str">
        <f t="shared" ref="D163:D168" si="18">C163</f>
        <v>Medical management of acute heart failure</v>
      </c>
      <c r="E163" s="32" t="s">
        <v>454</v>
      </c>
      <c r="F163" s="115" t="s">
        <v>227</v>
      </c>
      <c r="G163" s="115" t="s">
        <v>15</v>
      </c>
      <c r="H163" s="115" t="s">
        <v>15</v>
      </c>
      <c r="I163" s="120"/>
      <c r="J163" s="115" t="s">
        <v>1332</v>
      </c>
      <c r="K163" s="115" t="str">
        <f>K153</f>
        <v>Cardiomyopathy and myocarditis</v>
      </c>
      <c r="L163" s="115">
        <v>2</v>
      </c>
      <c r="M163" s="44">
        <v>13</v>
      </c>
      <c r="N163" s="44" t="s">
        <v>1589</v>
      </c>
      <c r="O163" s="44">
        <v>4</v>
      </c>
      <c r="P163" s="115"/>
      <c r="Q163" s="43">
        <v>481.76921390002235</v>
      </c>
      <c r="R163" s="115">
        <f t="shared" si="13"/>
        <v>3</v>
      </c>
      <c r="S163" s="115">
        <f t="shared" si="12"/>
        <v>1</v>
      </c>
      <c r="T163" s="43">
        <f>VLOOKUP(K163,'Epi data'!A:C,3,TRUE)</f>
        <v>0.11075441360683411</v>
      </c>
      <c r="U163" s="115">
        <f t="shared" si="14"/>
        <v>1</v>
      </c>
      <c r="V163" s="44">
        <f>VLOOKUP(K163,'Epi data'!A:C,2,TRUE)</f>
        <v>37.019074543066196</v>
      </c>
      <c r="W163" s="115">
        <f t="shared" si="15"/>
        <v>0</v>
      </c>
      <c r="X163" s="115"/>
      <c r="Y163" s="115">
        <f t="shared" si="16"/>
        <v>5</v>
      </c>
      <c r="Z163" s="115"/>
      <c r="AA163" s="44">
        <f>VLOOKUP(K163,'Epi data'!A:I,9,TRUE)</f>
        <v>39.94</v>
      </c>
      <c r="AB163" s="115">
        <f t="shared" si="17"/>
        <v>3</v>
      </c>
      <c r="AC163" s="115" t="s">
        <v>218</v>
      </c>
      <c r="AD163" s="134"/>
      <c r="AE163" s="115"/>
      <c r="AF163" s="134"/>
      <c r="AG163" s="134"/>
      <c r="AH163" s="134"/>
    </row>
    <row r="164" spans="1:34" s="35" customFormat="1" ht="60" x14ac:dyDescent="0.25">
      <c r="A164" s="67"/>
      <c r="B164" s="37" t="s">
        <v>455</v>
      </c>
      <c r="C164" s="16" t="s">
        <v>1500</v>
      </c>
      <c r="D164" s="16" t="str">
        <f t="shared" si="18"/>
        <v>Low-dose inhaled corticosteroids and bronchodilators for asthma and for selected patients with COPD</v>
      </c>
      <c r="E164" s="37" t="s">
        <v>455</v>
      </c>
      <c r="F164" s="116" t="s">
        <v>227</v>
      </c>
      <c r="G164" s="116" t="s">
        <v>15</v>
      </c>
      <c r="H164" s="116" t="s">
        <v>566</v>
      </c>
      <c r="I164" s="121" t="s">
        <v>1332</v>
      </c>
      <c r="J164" s="138"/>
      <c r="K164" s="116" t="s">
        <v>1023</v>
      </c>
      <c r="L164" s="116">
        <v>2</v>
      </c>
      <c r="M164" s="49">
        <v>15739</v>
      </c>
      <c r="N164" s="49" t="s">
        <v>1549</v>
      </c>
      <c r="O164" s="49">
        <v>1</v>
      </c>
      <c r="P164" s="116"/>
      <c r="Q164" s="45">
        <v>50.611038351339289</v>
      </c>
      <c r="R164" s="116">
        <f t="shared" si="13"/>
        <v>3</v>
      </c>
      <c r="S164" s="116">
        <f t="shared" si="12"/>
        <v>0</v>
      </c>
      <c r="T164" s="45">
        <f>VLOOKUP(K164,'Epi data'!A:C,3,TRUE)</f>
        <v>4.4637359223735164E-2</v>
      </c>
      <c r="U164" s="116">
        <f t="shared" si="14"/>
        <v>0</v>
      </c>
      <c r="V164" s="49">
        <f>VLOOKUP(K164,'Epi data'!A:C,2,TRUE)</f>
        <v>33.144181678462154</v>
      </c>
      <c r="W164" s="116">
        <f t="shared" si="15"/>
        <v>0</v>
      </c>
      <c r="X164" s="116"/>
      <c r="Y164" s="116">
        <f t="shared" si="16"/>
        <v>3</v>
      </c>
      <c r="Z164" s="116"/>
      <c r="AA164" s="44">
        <f>VLOOKUP(K164,'Epi data'!A:I,9,TRUE)</f>
        <v>56.74</v>
      </c>
      <c r="AB164" s="115">
        <f t="shared" si="17"/>
        <v>1</v>
      </c>
      <c r="AC164" s="116" t="s">
        <v>219</v>
      </c>
      <c r="AD164" s="133"/>
      <c r="AE164" s="116"/>
      <c r="AF164" s="133"/>
      <c r="AG164" s="133"/>
      <c r="AH164" s="133"/>
    </row>
    <row r="165" spans="1:34" s="20" customFormat="1" ht="75" x14ac:dyDescent="0.25">
      <c r="A165" s="66"/>
      <c r="B165" s="32" t="s">
        <v>456</v>
      </c>
      <c r="C165" s="21" t="s">
        <v>1416</v>
      </c>
      <c r="D165" s="21" t="str">
        <f t="shared" si="18"/>
        <v>Management of acute exacerbations of asthma and COPD using systemic steroids, inhaled beta-agonists, and, if indicated, oral antibiotics and oxygen therapy</v>
      </c>
      <c r="E165" s="32" t="s">
        <v>456</v>
      </c>
      <c r="F165" s="115" t="s">
        <v>227</v>
      </c>
      <c r="G165" s="115" t="s">
        <v>15</v>
      </c>
      <c r="H165" s="115" t="s">
        <v>15</v>
      </c>
      <c r="I165" s="120" t="s">
        <v>1332</v>
      </c>
      <c r="J165" s="115"/>
      <c r="K165" s="115" t="s">
        <v>1050</v>
      </c>
      <c r="L165" s="115">
        <v>2</v>
      </c>
      <c r="M165" s="44">
        <v>5488</v>
      </c>
      <c r="N165" s="44" t="s">
        <v>1549</v>
      </c>
      <c r="O165" s="44">
        <v>1</v>
      </c>
      <c r="P165" s="115"/>
      <c r="Q165" s="43">
        <v>98.106646555860792</v>
      </c>
      <c r="R165" s="115">
        <f t="shared" si="13"/>
        <v>3</v>
      </c>
      <c r="S165" s="115">
        <f t="shared" si="12"/>
        <v>1</v>
      </c>
      <c r="T165" s="43">
        <f>VLOOKUP(K165,'Epi data'!A:C,3,TRUE)</f>
        <v>8.6598002708236435E-2</v>
      </c>
      <c r="U165" s="115">
        <f t="shared" si="14"/>
        <v>0</v>
      </c>
      <c r="V165" s="44">
        <f>VLOOKUP(K165,'Epi data'!A:C,2,TRUE)</f>
        <v>21.20362313956614</v>
      </c>
      <c r="W165" s="115">
        <f t="shared" si="15"/>
        <v>0</v>
      </c>
      <c r="X165" s="115"/>
      <c r="Y165" s="115">
        <f t="shared" si="16"/>
        <v>4</v>
      </c>
      <c r="Z165" s="115"/>
      <c r="AA165" s="44">
        <f>VLOOKUP(K165,'Epi data'!A:I,9,TRUE)</f>
        <v>60.65</v>
      </c>
      <c r="AB165" s="115">
        <f t="shared" si="17"/>
        <v>1</v>
      </c>
      <c r="AC165" s="115" t="s">
        <v>218</v>
      </c>
      <c r="AD165" s="134"/>
      <c r="AE165" s="115"/>
      <c r="AF165" s="134"/>
      <c r="AG165" s="134"/>
      <c r="AH165" s="134"/>
    </row>
    <row r="166" spans="1:34" s="35" customFormat="1" ht="45" x14ac:dyDescent="0.25">
      <c r="A166" s="67"/>
      <c r="B166" s="37" t="s">
        <v>457</v>
      </c>
      <c r="C166" s="16" t="s">
        <v>1417</v>
      </c>
      <c r="D166" s="16" t="str">
        <f t="shared" si="18"/>
        <v>Use of percutaneous coronary intervention for acute myocardial infarction where resources permit</v>
      </c>
      <c r="E166" s="37" t="s">
        <v>457</v>
      </c>
      <c r="F166" s="116" t="s">
        <v>227</v>
      </c>
      <c r="G166" s="116" t="s">
        <v>16</v>
      </c>
      <c r="H166" s="116" t="s">
        <v>286</v>
      </c>
      <c r="I166" s="121"/>
      <c r="J166" s="116"/>
      <c r="K166" s="116" t="str">
        <f>K161</f>
        <v>Ischemic heart disease</v>
      </c>
      <c r="L166" s="116">
        <v>2</v>
      </c>
      <c r="M166" s="49">
        <v>530</v>
      </c>
      <c r="N166" s="49" t="s">
        <v>1581</v>
      </c>
      <c r="O166" s="49">
        <v>3</v>
      </c>
      <c r="P166" s="116"/>
      <c r="Q166" s="45">
        <f>1202.17310412711/2</f>
        <v>601.08655206355502</v>
      </c>
      <c r="R166" s="116">
        <f t="shared" si="13"/>
        <v>3</v>
      </c>
      <c r="S166" s="116">
        <f t="shared" si="12"/>
        <v>1</v>
      </c>
      <c r="T166" s="45">
        <f>VLOOKUP(K166,'Epi data'!A:C,3,TRUE)</f>
        <v>6.355062154081971E-2</v>
      </c>
      <c r="U166" s="116">
        <f t="shared" si="14"/>
        <v>0</v>
      </c>
      <c r="V166" s="49">
        <f>VLOOKUP(K166,'Epi data'!A:C,2,TRUE)</f>
        <v>22.166476789161869</v>
      </c>
      <c r="W166" s="116">
        <f t="shared" si="15"/>
        <v>0</v>
      </c>
      <c r="X166" s="116"/>
      <c r="Y166" s="116">
        <f t="shared" si="16"/>
        <v>4</v>
      </c>
      <c r="Z166" s="116"/>
      <c r="AA166" s="44">
        <f>VLOOKUP(K166,'Epi data'!A:I,9,TRUE)</f>
        <v>68.8</v>
      </c>
      <c r="AB166" s="115">
        <f t="shared" si="17"/>
        <v>1</v>
      </c>
      <c r="AC166" s="116" t="s">
        <v>218</v>
      </c>
      <c r="AD166" s="133"/>
      <c r="AE166" s="116"/>
      <c r="AF166" s="116"/>
      <c r="AG166" s="116"/>
      <c r="AH166" s="133"/>
    </row>
    <row r="167" spans="1:34" s="20" customFormat="1" ht="45" x14ac:dyDescent="0.25">
      <c r="A167" s="66"/>
      <c r="B167" s="32" t="s">
        <v>458</v>
      </c>
      <c r="C167" s="21" t="s">
        <v>199</v>
      </c>
      <c r="D167" s="21" t="str">
        <f t="shared" si="18"/>
        <v>Retinopathy screening via telemedicine, followed by treatment using laser photocoagulation</v>
      </c>
      <c r="E167" s="32" t="s">
        <v>458</v>
      </c>
      <c r="F167" s="115" t="s">
        <v>227</v>
      </c>
      <c r="G167" s="115" t="s">
        <v>16</v>
      </c>
      <c r="H167" s="115" t="s">
        <v>286</v>
      </c>
      <c r="I167" s="120" t="s">
        <v>1332</v>
      </c>
      <c r="J167" s="115"/>
      <c r="K167" s="115" t="str">
        <f>K158</f>
        <v>Chronic respiratory diseases</v>
      </c>
      <c r="L167" s="115">
        <v>2</v>
      </c>
      <c r="M167" s="48">
        <v>630.6</v>
      </c>
      <c r="N167" s="46" t="s">
        <v>1589</v>
      </c>
      <c r="O167" s="44">
        <v>3</v>
      </c>
      <c r="P167" s="115"/>
      <c r="Q167" s="43">
        <v>6.9658847460518167</v>
      </c>
      <c r="R167" s="115">
        <f t="shared" si="13"/>
        <v>2</v>
      </c>
      <c r="S167" s="115">
        <f t="shared" si="12"/>
        <v>0</v>
      </c>
      <c r="T167" s="43">
        <f>VLOOKUP(K167,'Epi data'!A:C,3,TRUE)</f>
        <v>5.6234752580121589E-2</v>
      </c>
      <c r="U167" s="115">
        <f t="shared" si="14"/>
        <v>0</v>
      </c>
      <c r="V167" s="44">
        <f>VLOOKUP(K167,'Epi data'!A:C,2,TRUE)</f>
        <v>26.12254453053529</v>
      </c>
      <c r="W167" s="115">
        <f t="shared" si="15"/>
        <v>0</v>
      </c>
      <c r="X167" s="115"/>
      <c r="Y167" s="115">
        <f t="shared" si="16"/>
        <v>2</v>
      </c>
      <c r="Z167" s="115"/>
      <c r="AA167" s="44">
        <f>VLOOKUP(K167,'Epi data'!A:I,9,TRUE)</f>
        <v>58.43</v>
      </c>
      <c r="AB167" s="115">
        <f t="shared" si="17"/>
        <v>1</v>
      </c>
      <c r="AC167" s="115" t="s">
        <v>219</v>
      </c>
      <c r="AD167" s="134"/>
      <c r="AE167" s="115"/>
      <c r="AF167" s="134"/>
      <c r="AG167" s="134"/>
      <c r="AH167" s="134"/>
    </row>
    <row r="168" spans="1:34" s="35" customFormat="1" ht="60" x14ac:dyDescent="0.25">
      <c r="A168" s="67"/>
      <c r="B168" s="65" t="s">
        <v>1418</v>
      </c>
      <c r="C168" s="16" t="s">
        <v>1419</v>
      </c>
      <c r="D168" s="16" t="str">
        <f t="shared" si="18"/>
        <v>Management of acute ventilatory failure due to acute exacerbations of asthma and COPD; in COPD use of bilevel positive airway pressure preferred</v>
      </c>
      <c r="E168" s="65" t="s">
        <v>1418</v>
      </c>
      <c r="F168" s="116" t="s">
        <v>227</v>
      </c>
      <c r="G168" s="116"/>
      <c r="H168" s="116" t="s">
        <v>286</v>
      </c>
      <c r="I168" s="121"/>
      <c r="J168" s="116"/>
      <c r="K168" s="116" t="s">
        <v>1051</v>
      </c>
      <c r="L168" s="116">
        <v>2</v>
      </c>
      <c r="M168" s="51"/>
      <c r="N168" s="52"/>
      <c r="O168" s="125">
        <v>0</v>
      </c>
      <c r="P168" s="116"/>
      <c r="Q168" s="45"/>
      <c r="R168" s="116"/>
      <c r="S168" s="116">
        <f t="shared" si="12"/>
        <v>1</v>
      </c>
      <c r="T168" s="45"/>
      <c r="U168" s="116"/>
      <c r="V168" s="49"/>
      <c r="W168" s="116"/>
      <c r="X168" s="116"/>
      <c r="Y168" s="115">
        <f t="shared" si="16"/>
        <v>1</v>
      </c>
      <c r="Z168" s="116"/>
      <c r="AA168" s="44">
        <f>VLOOKUP(K168,'Epi data'!A:I,9,TRUE)</f>
        <v>58.43</v>
      </c>
      <c r="AB168" s="115">
        <f t="shared" si="17"/>
        <v>1</v>
      </c>
      <c r="AC168" s="116" t="s">
        <v>218</v>
      </c>
      <c r="AD168" s="133"/>
      <c r="AE168" s="116"/>
      <c r="AF168" s="133"/>
      <c r="AG168" s="133"/>
      <c r="AH168" s="133"/>
    </row>
    <row r="169" spans="1:34" s="20" customFormat="1" ht="30" x14ac:dyDescent="0.25">
      <c r="A169" s="66"/>
      <c r="B169" s="60" t="s">
        <v>1420</v>
      </c>
      <c r="C169" s="87" t="s">
        <v>1421</v>
      </c>
      <c r="D169" s="86" t="s">
        <v>935</v>
      </c>
      <c r="E169" s="60" t="s">
        <v>1420</v>
      </c>
      <c r="F169" s="115" t="s">
        <v>227</v>
      </c>
      <c r="G169" s="115"/>
      <c r="H169" s="115" t="s">
        <v>286</v>
      </c>
      <c r="I169" s="120"/>
      <c r="J169" s="115"/>
      <c r="K169" s="115"/>
      <c r="L169" s="115"/>
      <c r="M169" s="48"/>
      <c r="N169" s="46"/>
      <c r="O169" s="44"/>
      <c r="P169" s="115"/>
      <c r="Q169" s="43"/>
      <c r="R169" s="115"/>
      <c r="S169" s="115"/>
      <c r="T169" s="43"/>
      <c r="U169" s="115"/>
      <c r="V169" s="44"/>
      <c r="W169" s="115"/>
      <c r="X169" s="115"/>
      <c r="Y169" s="115">
        <f t="shared" si="16"/>
        <v>0</v>
      </c>
      <c r="Z169" s="115"/>
      <c r="AA169" s="44" t="e">
        <f>VLOOKUP(K169,'Epi data'!A:I,9,TRUE)</f>
        <v>#N/A</v>
      </c>
      <c r="AB169" s="115" t="e">
        <f t="shared" si="17"/>
        <v>#N/A</v>
      </c>
      <c r="AC169" s="115" t="s">
        <v>219</v>
      </c>
      <c r="AD169" s="134"/>
      <c r="AE169" s="115"/>
      <c r="AF169" s="134"/>
      <c r="AG169" s="134"/>
      <c r="AH169" s="134"/>
    </row>
    <row r="170" spans="1:34" ht="60" x14ac:dyDescent="0.25">
      <c r="B170" s="35" t="s">
        <v>1501</v>
      </c>
      <c r="C170" s="35" t="s">
        <v>1502</v>
      </c>
      <c r="D170" s="2" t="str">
        <f>D238</f>
        <v xml:space="preserve">Sustained vector management for Chagas disease, visceral leishmaniasis, dengue, and other nationally important causes of nonmalarial fever </v>
      </c>
      <c r="H170" s="116" t="s">
        <v>567</v>
      </c>
      <c r="K170" s="116" t="s">
        <v>1041</v>
      </c>
      <c r="L170" s="116">
        <v>1</v>
      </c>
      <c r="O170" s="125">
        <v>0</v>
      </c>
      <c r="Y170" s="115">
        <f t="shared" si="16"/>
        <v>0</v>
      </c>
      <c r="AA170" s="44" t="str">
        <f>VLOOKUP(K170,'Epi data'!A:I,9,TRUE)</f>
        <v>NA</v>
      </c>
      <c r="AB170" s="115">
        <f t="shared" si="17"/>
        <v>1</v>
      </c>
      <c r="AC170" s="116" t="s">
        <v>220</v>
      </c>
    </row>
    <row r="171" spans="1:34" s="20" customFormat="1" ht="30" x14ac:dyDescent="0.25">
      <c r="A171" s="66"/>
      <c r="B171" s="60" t="s">
        <v>1503</v>
      </c>
      <c r="C171" s="87" t="s">
        <v>1504</v>
      </c>
      <c r="D171" s="86" t="s">
        <v>1460</v>
      </c>
      <c r="E171" s="60"/>
      <c r="F171" s="115"/>
      <c r="G171" s="115"/>
      <c r="H171" s="115" t="s">
        <v>567</v>
      </c>
      <c r="I171" s="120"/>
      <c r="J171" s="115"/>
      <c r="K171" s="115"/>
      <c r="L171" s="115"/>
      <c r="M171" s="48"/>
      <c r="N171" s="46"/>
      <c r="O171" s="44"/>
      <c r="P171" s="115"/>
      <c r="Q171" s="43"/>
      <c r="R171" s="115"/>
      <c r="S171" s="115"/>
      <c r="T171" s="43"/>
      <c r="U171" s="115"/>
      <c r="V171" s="44"/>
      <c r="W171" s="115"/>
      <c r="X171" s="115"/>
      <c r="Y171" s="115">
        <f t="shared" si="16"/>
        <v>0</v>
      </c>
      <c r="Z171" s="115"/>
      <c r="AA171" s="44" t="e">
        <f>VLOOKUP(K171,'Epi data'!A:I,9,TRUE)</f>
        <v>#N/A</v>
      </c>
      <c r="AB171" s="115" t="e">
        <f t="shared" si="17"/>
        <v>#N/A</v>
      </c>
      <c r="AC171" s="115" t="s">
        <v>220</v>
      </c>
      <c r="AD171" s="134"/>
      <c r="AE171" s="115"/>
      <c r="AF171" s="134"/>
      <c r="AG171" s="134"/>
      <c r="AH171" s="134"/>
    </row>
    <row r="172" spans="1:34" s="25" customFormat="1" ht="30" x14ac:dyDescent="0.25">
      <c r="A172" s="28" t="s">
        <v>627</v>
      </c>
      <c r="B172" s="29" t="s">
        <v>628</v>
      </c>
      <c r="C172" s="78" t="s">
        <v>627</v>
      </c>
      <c r="D172" s="24"/>
      <c r="E172" s="24"/>
      <c r="F172" s="112"/>
      <c r="G172" s="112"/>
      <c r="H172" s="112"/>
      <c r="I172" s="119"/>
      <c r="J172" s="112"/>
      <c r="K172" s="112"/>
      <c r="L172" s="112"/>
      <c r="M172" s="112"/>
      <c r="N172" s="112"/>
      <c r="O172" s="124"/>
      <c r="P172" s="112"/>
      <c r="Q172" s="92"/>
      <c r="R172" s="115">
        <f t="shared" si="13"/>
        <v>1</v>
      </c>
      <c r="S172" s="112"/>
      <c r="T172" s="43" t="e">
        <f>VLOOKUP(K172,'Epi data'!A:C,3,TRUE)</f>
        <v>#N/A</v>
      </c>
      <c r="U172" s="115" t="e">
        <f t="shared" si="14"/>
        <v>#N/A</v>
      </c>
      <c r="V172" s="44" t="e">
        <f>VLOOKUP(K172,'Epi data'!A:C,2,TRUE)</f>
        <v>#N/A</v>
      </c>
      <c r="W172" s="115" t="e">
        <f t="shared" si="15"/>
        <v>#N/A</v>
      </c>
      <c r="X172" s="112"/>
      <c r="Y172" s="112" t="e">
        <f t="shared" si="16"/>
        <v>#N/A</v>
      </c>
      <c r="Z172" s="112"/>
      <c r="AA172" s="44" t="e">
        <f>VLOOKUP(K172,'Epi data'!A:I,9,TRUE)</f>
        <v>#N/A</v>
      </c>
      <c r="AB172" s="115" t="e">
        <f t="shared" si="17"/>
        <v>#N/A</v>
      </c>
      <c r="AC172" s="112"/>
      <c r="AD172" s="112"/>
      <c r="AE172" s="112"/>
      <c r="AF172" s="112"/>
      <c r="AG172" s="112"/>
      <c r="AH172" s="112"/>
    </row>
    <row r="173" spans="1:34" s="20" customFormat="1" ht="135" x14ac:dyDescent="0.25">
      <c r="A173" s="66"/>
      <c r="B173" s="60" t="s">
        <v>654</v>
      </c>
      <c r="C173" s="21" t="s">
        <v>629</v>
      </c>
      <c r="D173" s="21" t="s">
        <v>950</v>
      </c>
      <c r="E173" s="19" t="s">
        <v>949</v>
      </c>
      <c r="F173" s="115" t="s">
        <v>630</v>
      </c>
      <c r="G173" s="115"/>
      <c r="H173" s="115" t="s">
        <v>567</v>
      </c>
      <c r="I173" s="120"/>
      <c r="J173" s="98" t="s">
        <v>1379</v>
      </c>
      <c r="K173" s="115" t="s">
        <v>1316</v>
      </c>
      <c r="L173" s="115">
        <v>0</v>
      </c>
      <c r="M173" s="100" t="s">
        <v>1378</v>
      </c>
      <c r="N173" s="44" t="s">
        <v>1588</v>
      </c>
      <c r="O173" s="44">
        <v>4</v>
      </c>
      <c r="P173" s="115"/>
      <c r="Q173" s="43">
        <v>1.1975026189349399E-2</v>
      </c>
      <c r="R173" s="115">
        <f t="shared" si="13"/>
        <v>1</v>
      </c>
      <c r="S173" s="115">
        <f t="shared" ref="S173:S234" si="19">IF(AC173="Urgent",1,0)</f>
        <v>0</v>
      </c>
      <c r="T173" s="43">
        <f>VLOOKUP(K173,'Epi data'!A:C,3,TRUE)</f>
        <v>0.11262594458768949</v>
      </c>
      <c r="U173" s="115">
        <f t="shared" si="14"/>
        <v>1</v>
      </c>
      <c r="V173" s="44">
        <f>VLOOKUP(K173,'Epi data'!A:C,2,TRUE)</f>
        <v>39.014400966677336</v>
      </c>
      <c r="W173" s="115">
        <f t="shared" si="15"/>
        <v>0</v>
      </c>
      <c r="X173" s="115"/>
      <c r="Y173" s="115">
        <f t="shared" si="16"/>
        <v>2</v>
      </c>
      <c r="Z173" s="115"/>
      <c r="AA173" s="44">
        <f>VLOOKUP(K173,'Epi data'!A:I,9,TRUE)</f>
        <v>63.27</v>
      </c>
      <c r="AB173" s="115">
        <f t="shared" si="17"/>
        <v>1</v>
      </c>
      <c r="AC173" s="115" t="s">
        <v>220</v>
      </c>
      <c r="AD173" s="134" t="s">
        <v>1328</v>
      </c>
      <c r="AE173" s="115"/>
      <c r="AF173" s="134"/>
      <c r="AG173" s="134"/>
      <c r="AH173" s="134"/>
    </row>
    <row r="174" spans="1:34" s="35" customFormat="1" ht="60" x14ac:dyDescent="0.25">
      <c r="A174" s="67"/>
      <c r="B174" s="37" t="s">
        <v>655</v>
      </c>
      <c r="C174" s="16" t="s">
        <v>631</v>
      </c>
      <c r="D174" s="16" t="s">
        <v>951</v>
      </c>
      <c r="E174" s="36" t="s">
        <v>960</v>
      </c>
      <c r="F174" s="116" t="s">
        <v>713</v>
      </c>
      <c r="G174" s="116"/>
      <c r="H174" s="116" t="s">
        <v>567</v>
      </c>
      <c r="I174" s="121"/>
      <c r="J174" s="116"/>
      <c r="K174" s="116" t="str">
        <f>K56</f>
        <v>Sexually transmitted diseases excluding HIV</v>
      </c>
      <c r="L174" s="116">
        <v>1</v>
      </c>
      <c r="M174" s="49" t="s">
        <v>1333</v>
      </c>
      <c r="N174" s="49"/>
      <c r="O174" s="49">
        <v>0</v>
      </c>
      <c r="P174" s="116"/>
      <c r="Q174" s="45">
        <v>1.8373853326659679</v>
      </c>
      <c r="R174" s="116">
        <f t="shared" si="13"/>
        <v>2</v>
      </c>
      <c r="S174" s="116">
        <f t="shared" si="19"/>
        <v>0</v>
      </c>
      <c r="T174" s="45">
        <f>VLOOKUP(K174,'Epi data'!A:C,3,TRUE)</f>
        <v>1.7619512441118955E-3</v>
      </c>
      <c r="U174" s="116">
        <f t="shared" si="14"/>
        <v>0</v>
      </c>
      <c r="V174" s="49">
        <f>VLOOKUP(K174,'Epi data'!A:C,2,TRUE)</f>
        <v>83.558690732831138</v>
      </c>
      <c r="W174" s="116">
        <f t="shared" si="15"/>
        <v>1</v>
      </c>
      <c r="X174" s="116"/>
      <c r="Y174" s="116">
        <f t="shared" si="16"/>
        <v>3</v>
      </c>
      <c r="Z174" s="116"/>
      <c r="AA174" s="44">
        <f>VLOOKUP(K174,'Epi data'!A:I,9,TRUE)</f>
        <v>63.25</v>
      </c>
      <c r="AB174" s="115">
        <f t="shared" si="17"/>
        <v>1</v>
      </c>
      <c r="AC174" s="116" t="s">
        <v>220</v>
      </c>
      <c r="AD174" s="133"/>
      <c r="AE174" s="116"/>
      <c r="AF174" s="133"/>
      <c r="AG174" s="133"/>
      <c r="AH174" s="133"/>
    </row>
    <row r="175" spans="1:34" s="20" customFormat="1" ht="30" x14ac:dyDescent="0.25">
      <c r="A175" s="66"/>
      <c r="B175" s="32" t="s">
        <v>656</v>
      </c>
      <c r="C175" s="21" t="s">
        <v>865</v>
      </c>
      <c r="D175" s="21" t="s">
        <v>865</v>
      </c>
      <c r="E175" s="60" t="s">
        <v>656</v>
      </c>
      <c r="F175" s="115" t="s">
        <v>713</v>
      </c>
      <c r="G175" s="115"/>
      <c r="H175" s="115" t="s">
        <v>567</v>
      </c>
      <c r="I175" s="120" t="s">
        <v>1332</v>
      </c>
      <c r="J175" s="115"/>
      <c r="K175" s="115" t="str">
        <f>K114</f>
        <v>HIV/AIDS</v>
      </c>
      <c r="L175" s="115">
        <v>1</v>
      </c>
      <c r="M175" s="44" t="s">
        <v>1333</v>
      </c>
      <c r="N175" s="44"/>
      <c r="O175" s="44">
        <v>0</v>
      </c>
      <c r="P175" s="115"/>
      <c r="Q175" s="43">
        <v>0.22375131846180685</v>
      </c>
      <c r="R175" s="115">
        <f t="shared" si="13"/>
        <v>1</v>
      </c>
      <c r="S175" s="115">
        <f t="shared" si="19"/>
        <v>0</v>
      </c>
      <c r="T175" s="43">
        <f>VLOOKUP(K175,'Epi data'!A:C,3,TRUE)</f>
        <v>0.10706408911203456</v>
      </c>
      <c r="U175" s="115">
        <f t="shared" si="14"/>
        <v>1</v>
      </c>
      <c r="V175" s="44">
        <f>VLOOKUP(K175,'Epi data'!A:C,2,TRUE)</f>
        <v>55.007946053648517</v>
      </c>
      <c r="W175" s="115">
        <f t="shared" si="15"/>
        <v>1</v>
      </c>
      <c r="X175" s="115"/>
      <c r="Y175" s="115">
        <f t="shared" si="16"/>
        <v>3</v>
      </c>
      <c r="Z175" s="115"/>
      <c r="AA175" s="44">
        <f>VLOOKUP(K175,'Epi data'!A:I,9,TRUE)</f>
        <v>54.72</v>
      </c>
      <c r="AB175" s="115">
        <f t="shared" si="17"/>
        <v>1</v>
      </c>
      <c r="AC175" s="115" t="s">
        <v>220</v>
      </c>
      <c r="AD175" s="134"/>
      <c r="AE175" s="115"/>
      <c r="AF175" s="134"/>
      <c r="AG175" s="134"/>
      <c r="AH175" s="134"/>
    </row>
    <row r="176" spans="1:34" s="35" customFormat="1" ht="60" x14ac:dyDescent="0.25">
      <c r="A176" s="67"/>
      <c r="B176" s="37" t="s">
        <v>657</v>
      </c>
      <c r="C176" s="16" t="s">
        <v>632</v>
      </c>
      <c r="D176" s="16" t="str">
        <f>D60</f>
        <v>Post gender-based violence care including, counseling, provision of emergency contraception, and rape-response referral (medical and judicial)</v>
      </c>
      <c r="E176" s="36" t="s">
        <v>711</v>
      </c>
      <c r="F176" s="116" t="s">
        <v>248</v>
      </c>
      <c r="G176" s="116"/>
      <c r="H176" s="116" t="s">
        <v>566</v>
      </c>
      <c r="I176" s="121"/>
      <c r="J176" s="116" t="s">
        <v>1332</v>
      </c>
      <c r="K176" s="116" t="str">
        <f>K55</f>
        <v>Interpersonal violence</v>
      </c>
      <c r="L176" s="116">
        <v>3</v>
      </c>
      <c r="M176" s="49">
        <v>2908</v>
      </c>
      <c r="N176" s="49" t="s">
        <v>1563</v>
      </c>
      <c r="O176" s="49">
        <v>2</v>
      </c>
      <c r="P176" s="116"/>
      <c r="Q176" s="45">
        <v>1.9971349147995501</v>
      </c>
      <c r="R176" s="116">
        <f t="shared" si="13"/>
        <v>2</v>
      </c>
      <c r="S176" s="116">
        <f t="shared" si="19"/>
        <v>1</v>
      </c>
      <c r="T176" s="45">
        <f>VLOOKUP(K176,'Epi data'!A:C,3,TRUE)</f>
        <v>5.3344601257103295E-2</v>
      </c>
      <c r="U176" s="116">
        <f t="shared" si="14"/>
        <v>0</v>
      </c>
      <c r="V176" s="49">
        <f>VLOOKUP(K176,'Epi data'!A:C,2,TRUE)</f>
        <v>57.525902234044665</v>
      </c>
      <c r="W176" s="116">
        <f t="shared" si="15"/>
        <v>1</v>
      </c>
      <c r="X176" s="116"/>
      <c r="Y176" s="116">
        <f t="shared" si="16"/>
        <v>4</v>
      </c>
      <c r="Z176" s="116"/>
      <c r="AA176" s="44">
        <f>VLOOKUP(K176,'Epi data'!A:I,9,TRUE)</f>
        <v>53.2</v>
      </c>
      <c r="AB176" s="115">
        <f t="shared" si="17"/>
        <v>1</v>
      </c>
      <c r="AC176" s="116" t="s">
        <v>218</v>
      </c>
      <c r="AD176" s="133"/>
      <c r="AE176" s="116"/>
      <c r="AF176" s="133"/>
      <c r="AG176" s="133"/>
      <c r="AH176" s="133"/>
    </row>
    <row r="177" spans="1:34" s="20" customFormat="1" ht="75" x14ac:dyDescent="0.25">
      <c r="A177" s="66"/>
      <c r="B177" s="32" t="s">
        <v>658</v>
      </c>
      <c r="C177" s="21" t="s">
        <v>633</v>
      </c>
      <c r="D177" s="21" t="s">
        <v>944</v>
      </c>
      <c r="E177" s="60" t="s">
        <v>714</v>
      </c>
      <c r="F177" s="115" t="s">
        <v>248</v>
      </c>
      <c r="G177" s="115"/>
      <c r="H177" s="115" t="s">
        <v>13</v>
      </c>
      <c r="I177" s="120" t="s">
        <v>1332</v>
      </c>
      <c r="J177" s="115"/>
      <c r="K177" s="115" t="str">
        <f>K175</f>
        <v>HIV/AIDS</v>
      </c>
      <c r="L177" s="115">
        <v>1</v>
      </c>
      <c r="M177" s="44">
        <v>1186</v>
      </c>
      <c r="N177" s="44" t="s">
        <v>1569</v>
      </c>
      <c r="O177" s="44">
        <v>3</v>
      </c>
      <c r="P177" s="115"/>
      <c r="Q177" s="43">
        <v>0.25635829451905512</v>
      </c>
      <c r="R177" s="115">
        <f t="shared" si="13"/>
        <v>1</v>
      </c>
      <c r="S177" s="115">
        <f t="shared" si="19"/>
        <v>0</v>
      </c>
      <c r="T177" s="43">
        <f>VLOOKUP(K177,'Epi data'!A:C,3,TRUE)</f>
        <v>0.10706408911203456</v>
      </c>
      <c r="U177" s="115">
        <f t="shared" si="14"/>
        <v>1</v>
      </c>
      <c r="V177" s="44">
        <f>VLOOKUP(K177,'Epi data'!A:C,2,TRUE)</f>
        <v>55.007946053648517</v>
      </c>
      <c r="W177" s="115">
        <f t="shared" si="15"/>
        <v>1</v>
      </c>
      <c r="X177" s="115"/>
      <c r="Y177" s="115">
        <f t="shared" si="16"/>
        <v>3</v>
      </c>
      <c r="Z177" s="115"/>
      <c r="AA177" s="44">
        <f>VLOOKUP(K177,'Epi data'!A:I,9,TRUE)</f>
        <v>54.72</v>
      </c>
      <c r="AB177" s="115">
        <f t="shared" si="17"/>
        <v>1</v>
      </c>
      <c r="AC177" s="115" t="s">
        <v>220</v>
      </c>
      <c r="AD177" s="134"/>
      <c r="AE177" s="115"/>
      <c r="AF177" s="134"/>
      <c r="AG177" s="134"/>
      <c r="AH177" s="134"/>
    </row>
    <row r="178" spans="1:34" s="35" customFormat="1" ht="75" x14ac:dyDescent="0.25">
      <c r="A178" s="67"/>
      <c r="B178" s="37" t="s">
        <v>659</v>
      </c>
      <c r="C178" s="16" t="s">
        <v>634</v>
      </c>
      <c r="D178" s="16" t="str">
        <f>D135</f>
        <v>Provision of harm reduction services such as safe injection equipment and opioid substitution therapy to people who inject drugs</v>
      </c>
      <c r="E178" s="65" t="s">
        <v>715</v>
      </c>
      <c r="F178" s="116" t="s">
        <v>641</v>
      </c>
      <c r="G178" s="116"/>
      <c r="H178" s="116" t="s">
        <v>13</v>
      </c>
      <c r="I178" s="121" t="s">
        <v>1332</v>
      </c>
      <c r="J178" s="116" t="s">
        <v>1332</v>
      </c>
      <c r="K178" s="116" t="str">
        <f>K135</f>
        <v>Opioid use disorders</v>
      </c>
      <c r="L178" s="116">
        <v>2</v>
      </c>
      <c r="M178" s="49" t="s">
        <v>1371</v>
      </c>
      <c r="N178" s="49" t="s">
        <v>1567</v>
      </c>
      <c r="O178" s="49">
        <v>4</v>
      </c>
      <c r="P178" s="116"/>
      <c r="Q178" s="45">
        <v>5.3019999999999996</v>
      </c>
      <c r="R178" s="116">
        <f t="shared" si="13"/>
        <v>2</v>
      </c>
      <c r="S178" s="116">
        <f t="shared" si="19"/>
        <v>0</v>
      </c>
      <c r="T178" s="45">
        <f>VLOOKUP(K178,'Epi data'!A:C,3,TRUE)</f>
        <v>0.41474196894925536</v>
      </c>
      <c r="U178" s="116">
        <f t="shared" si="14"/>
        <v>1</v>
      </c>
      <c r="V178" s="49">
        <f>VLOOKUP(K178,'Epi data'!A:C,2,TRUE)</f>
        <v>47.917510403342071</v>
      </c>
      <c r="W178" s="116">
        <f t="shared" si="15"/>
        <v>1</v>
      </c>
      <c r="X178" s="116"/>
      <c r="Y178" s="116">
        <f t="shared" si="16"/>
        <v>4</v>
      </c>
      <c r="Z178" s="116"/>
      <c r="AA178" s="44">
        <f>VLOOKUP(K178,'Epi data'!A:I,9,TRUE)</f>
        <v>48.73</v>
      </c>
      <c r="AB178" s="115">
        <f t="shared" si="17"/>
        <v>2</v>
      </c>
      <c r="AC178" s="116" t="s">
        <v>219</v>
      </c>
      <c r="AD178" s="133"/>
      <c r="AE178" s="116"/>
      <c r="AF178" s="133"/>
      <c r="AG178" s="133"/>
      <c r="AH178" s="133"/>
    </row>
    <row r="179" spans="1:34" s="20" customFormat="1" ht="45" x14ac:dyDescent="0.25">
      <c r="A179" s="66"/>
      <c r="B179" s="32" t="s">
        <v>660</v>
      </c>
      <c r="C179" s="21" t="s">
        <v>635</v>
      </c>
      <c r="D179" s="21" t="s">
        <v>1505</v>
      </c>
      <c r="E179" s="60" t="s">
        <v>660</v>
      </c>
      <c r="F179" s="115" t="s">
        <v>713</v>
      </c>
      <c r="G179" s="115"/>
      <c r="H179" s="115" t="s">
        <v>566</v>
      </c>
      <c r="I179" s="120"/>
      <c r="J179" s="115"/>
      <c r="K179" s="115" t="str">
        <f>K174</f>
        <v>Sexually transmitted diseases excluding HIV</v>
      </c>
      <c r="L179" s="115">
        <v>1</v>
      </c>
      <c r="M179" s="44" t="s">
        <v>1381</v>
      </c>
      <c r="N179" s="44" t="s">
        <v>1594</v>
      </c>
      <c r="O179" s="44">
        <v>4</v>
      </c>
      <c r="P179" s="115"/>
      <c r="Q179" s="43">
        <v>0.43365153686866847</v>
      </c>
      <c r="R179" s="115">
        <f t="shared" si="13"/>
        <v>1</v>
      </c>
      <c r="S179" s="115">
        <f t="shared" si="19"/>
        <v>1</v>
      </c>
      <c r="T179" s="43">
        <f>VLOOKUP(K179,'Epi data'!A:C,3,TRUE)</f>
        <v>1.7619512441118955E-3</v>
      </c>
      <c r="U179" s="115">
        <f t="shared" si="14"/>
        <v>0</v>
      </c>
      <c r="V179" s="44">
        <f>VLOOKUP(K179,'Epi data'!A:C,2,TRUE)</f>
        <v>83.558690732831138</v>
      </c>
      <c r="W179" s="115">
        <f t="shared" si="15"/>
        <v>1</v>
      </c>
      <c r="X179" s="115"/>
      <c r="Y179" s="115">
        <f t="shared" si="16"/>
        <v>3</v>
      </c>
      <c r="Z179" s="115"/>
      <c r="AA179" s="44">
        <f>VLOOKUP(K179,'Epi data'!A:I,9,TRUE)</f>
        <v>63.25</v>
      </c>
      <c r="AB179" s="115">
        <f t="shared" si="17"/>
        <v>1</v>
      </c>
      <c r="AC179" s="115" t="s">
        <v>218</v>
      </c>
      <c r="AD179" s="134"/>
      <c r="AE179" s="115"/>
      <c r="AF179" s="134"/>
      <c r="AG179" s="134"/>
      <c r="AH179" s="134"/>
    </row>
    <row r="180" spans="1:34" s="35" customFormat="1" ht="60" x14ac:dyDescent="0.25">
      <c r="A180" s="67"/>
      <c r="B180" s="37" t="s">
        <v>661</v>
      </c>
      <c r="C180" s="16" t="s">
        <v>636</v>
      </c>
      <c r="D180" s="16" t="str">
        <f>C180</f>
        <v>Provision of condoms to key populations, including sex workers, men who have sex with men, people who inject drugs, transgender populations, and prisoners</v>
      </c>
      <c r="E180" s="65" t="s">
        <v>661</v>
      </c>
      <c r="F180" s="116" t="s">
        <v>713</v>
      </c>
      <c r="G180" s="116"/>
      <c r="H180" s="116" t="s">
        <v>13</v>
      </c>
      <c r="I180" s="121" t="s">
        <v>1332</v>
      </c>
      <c r="J180" s="116" t="s">
        <v>1332</v>
      </c>
      <c r="K180" s="116" t="str">
        <f>K175</f>
        <v>HIV/AIDS</v>
      </c>
      <c r="L180" s="116">
        <v>1</v>
      </c>
      <c r="M180" s="49">
        <v>1</v>
      </c>
      <c r="N180" s="49" t="s">
        <v>1595</v>
      </c>
      <c r="O180" s="49">
        <v>4</v>
      </c>
      <c r="P180" s="116"/>
      <c r="Q180" s="45">
        <v>18.075278728157375</v>
      </c>
      <c r="R180" s="116">
        <f t="shared" si="13"/>
        <v>2</v>
      </c>
      <c r="S180" s="116">
        <f t="shared" si="19"/>
        <v>0</v>
      </c>
      <c r="T180" s="45">
        <f>VLOOKUP(K180,'Epi data'!A:C,3,TRUE)</f>
        <v>0.10706408911203456</v>
      </c>
      <c r="U180" s="116">
        <f t="shared" si="14"/>
        <v>1</v>
      </c>
      <c r="V180" s="49">
        <f>VLOOKUP(K180,'Epi data'!A:C,2,TRUE)</f>
        <v>55.007946053648517</v>
      </c>
      <c r="W180" s="116">
        <f t="shared" si="15"/>
        <v>1</v>
      </c>
      <c r="X180" s="116"/>
      <c r="Y180" s="116">
        <f t="shared" si="16"/>
        <v>4</v>
      </c>
      <c r="Z180" s="116"/>
      <c r="AA180" s="44">
        <f>VLOOKUP(K180,'Epi data'!A:I,9,TRUE)</f>
        <v>54.72</v>
      </c>
      <c r="AB180" s="115">
        <f t="shared" si="17"/>
        <v>1</v>
      </c>
      <c r="AC180" s="116" t="s">
        <v>220</v>
      </c>
      <c r="AD180" s="133"/>
      <c r="AE180" s="116"/>
      <c r="AF180" s="133"/>
      <c r="AG180" s="133"/>
      <c r="AH180" s="133"/>
    </row>
    <row r="181" spans="1:34" s="20" customFormat="1" ht="75" x14ac:dyDescent="0.25">
      <c r="A181" s="66"/>
      <c r="B181" s="32" t="s">
        <v>662</v>
      </c>
      <c r="C181" s="21" t="s">
        <v>637</v>
      </c>
      <c r="D181" s="21" t="s">
        <v>1506</v>
      </c>
      <c r="E181" s="60" t="s">
        <v>661</v>
      </c>
      <c r="F181" s="115" t="s">
        <v>713</v>
      </c>
      <c r="G181" s="115"/>
      <c r="H181" s="115" t="s">
        <v>13</v>
      </c>
      <c r="I181" s="120"/>
      <c r="J181" s="115" t="s">
        <v>1332</v>
      </c>
      <c r="K181" s="115" t="str">
        <f>K180</f>
        <v>HIV/AIDS</v>
      </c>
      <c r="L181" s="115">
        <v>1</v>
      </c>
      <c r="M181" s="44" t="s">
        <v>1382</v>
      </c>
      <c r="N181" s="44" t="s">
        <v>1596</v>
      </c>
      <c r="O181" s="44">
        <v>2</v>
      </c>
      <c r="P181" s="115"/>
      <c r="Q181" s="43">
        <v>14.85738630035674</v>
      </c>
      <c r="R181" s="115">
        <f t="shared" si="13"/>
        <v>2</v>
      </c>
      <c r="S181" s="115">
        <f t="shared" si="19"/>
        <v>0</v>
      </c>
      <c r="T181" s="43">
        <f>VLOOKUP(K181,'Epi data'!A:C,3,TRUE)</f>
        <v>0.10706408911203456</v>
      </c>
      <c r="U181" s="115">
        <f t="shared" si="14"/>
        <v>1</v>
      </c>
      <c r="V181" s="44">
        <f>VLOOKUP(K181,'Epi data'!A:C,2,TRUE)</f>
        <v>55.007946053648517</v>
      </c>
      <c r="W181" s="115">
        <f t="shared" si="15"/>
        <v>1</v>
      </c>
      <c r="X181" s="115"/>
      <c r="Y181" s="115">
        <f t="shared" si="16"/>
        <v>4</v>
      </c>
      <c r="Z181" s="115"/>
      <c r="AA181" s="44">
        <f>VLOOKUP(K181,'Epi data'!A:I,9,TRUE)</f>
        <v>54.72</v>
      </c>
      <c r="AB181" s="115">
        <f t="shared" si="17"/>
        <v>1</v>
      </c>
      <c r="AC181" s="115" t="s">
        <v>219</v>
      </c>
      <c r="AD181" s="134"/>
      <c r="AE181" s="115"/>
      <c r="AF181" s="134"/>
      <c r="AG181" s="134"/>
      <c r="AH181" s="134"/>
    </row>
    <row r="182" spans="1:34" s="35" customFormat="1" ht="60" x14ac:dyDescent="0.25">
      <c r="A182" s="67"/>
      <c r="B182" s="37" t="s">
        <v>663</v>
      </c>
      <c r="C182" s="16" t="s">
        <v>638</v>
      </c>
      <c r="D182" s="16" t="s">
        <v>1507</v>
      </c>
      <c r="E182" s="65" t="s">
        <v>662</v>
      </c>
      <c r="F182" s="116" t="s">
        <v>713</v>
      </c>
      <c r="G182" s="116"/>
      <c r="H182" s="116" t="s">
        <v>13</v>
      </c>
      <c r="I182" s="121"/>
      <c r="J182" s="116"/>
      <c r="K182" s="116" t="str">
        <f>K181</f>
        <v>HIV/AIDS</v>
      </c>
      <c r="L182" s="116">
        <v>1</v>
      </c>
      <c r="M182" s="49">
        <v>1400</v>
      </c>
      <c r="N182" s="49" t="s">
        <v>1597</v>
      </c>
      <c r="O182" s="49">
        <v>2</v>
      </c>
      <c r="P182" s="116"/>
      <c r="Q182" s="45">
        <v>5.2868250872271476</v>
      </c>
      <c r="R182" s="116">
        <f t="shared" si="13"/>
        <v>2</v>
      </c>
      <c r="S182" s="116">
        <f t="shared" si="19"/>
        <v>0</v>
      </c>
      <c r="T182" s="45">
        <f>VLOOKUP(K182,'Epi data'!A:C,3,TRUE)</f>
        <v>0.10706408911203456</v>
      </c>
      <c r="U182" s="116">
        <f t="shared" si="14"/>
        <v>1</v>
      </c>
      <c r="V182" s="49">
        <f>VLOOKUP(K182,'Epi data'!A:C,2,TRUE)</f>
        <v>55.007946053648517</v>
      </c>
      <c r="W182" s="116">
        <f t="shared" si="15"/>
        <v>1</v>
      </c>
      <c r="X182" s="116"/>
      <c r="Y182" s="116">
        <f t="shared" si="16"/>
        <v>4</v>
      </c>
      <c r="Z182" s="116"/>
      <c r="AA182" s="44">
        <f>VLOOKUP(K182,'Epi data'!A:I,9,TRUE)</f>
        <v>54.72</v>
      </c>
      <c r="AB182" s="115">
        <f t="shared" si="17"/>
        <v>1</v>
      </c>
      <c r="AC182" s="116" t="s">
        <v>219</v>
      </c>
      <c r="AD182" s="133"/>
      <c r="AE182" s="116"/>
      <c r="AF182" s="133"/>
      <c r="AG182" s="133"/>
      <c r="AH182" s="133"/>
    </row>
    <row r="183" spans="1:34" s="20" customFormat="1" ht="90" x14ac:dyDescent="0.25">
      <c r="A183" s="66"/>
      <c r="B183" s="32" t="s">
        <v>664</v>
      </c>
      <c r="C183" s="87" t="s">
        <v>639</v>
      </c>
      <c r="D183" s="86" t="s">
        <v>1461</v>
      </c>
      <c r="E183" s="60" t="s">
        <v>663</v>
      </c>
      <c r="F183" s="115" t="s">
        <v>713</v>
      </c>
      <c r="G183" s="115"/>
      <c r="H183" s="115" t="s">
        <v>13</v>
      </c>
      <c r="I183" s="120"/>
      <c r="J183" s="115"/>
      <c r="K183" s="115"/>
      <c r="L183" s="115"/>
      <c r="M183" s="44"/>
      <c r="N183" s="44"/>
      <c r="O183" s="44"/>
      <c r="P183" s="115"/>
      <c r="Q183" s="43"/>
      <c r="R183" s="115">
        <f t="shared" si="13"/>
        <v>1</v>
      </c>
      <c r="S183" s="115">
        <f t="shared" si="19"/>
        <v>0</v>
      </c>
      <c r="T183" s="43" t="e">
        <f>VLOOKUP(K183,'Epi data'!A:C,3,TRUE)</f>
        <v>#N/A</v>
      </c>
      <c r="U183" s="115" t="e">
        <f t="shared" si="14"/>
        <v>#N/A</v>
      </c>
      <c r="V183" s="44" t="e">
        <f>VLOOKUP(K183,'Epi data'!A:C,2,TRUE)</f>
        <v>#N/A</v>
      </c>
      <c r="W183" s="115" t="e">
        <f t="shared" si="15"/>
        <v>#N/A</v>
      </c>
      <c r="X183" s="115"/>
      <c r="Y183" s="115" t="e">
        <f t="shared" si="16"/>
        <v>#N/A</v>
      </c>
      <c r="Z183" s="115"/>
      <c r="AA183" s="44" t="e">
        <f>VLOOKUP(K183,'Epi data'!A:I,9,TRUE)</f>
        <v>#N/A</v>
      </c>
      <c r="AB183" s="115" t="e">
        <f t="shared" si="17"/>
        <v>#N/A</v>
      </c>
      <c r="AC183" s="115"/>
      <c r="AD183" s="134"/>
      <c r="AE183" s="115"/>
      <c r="AF183" s="134"/>
      <c r="AG183" s="134"/>
      <c r="AH183" s="134"/>
    </row>
    <row r="184" spans="1:34" s="35" customFormat="1" ht="60" x14ac:dyDescent="0.25">
      <c r="A184" s="67"/>
      <c r="B184" s="37" t="s">
        <v>665</v>
      </c>
      <c r="C184" s="16" t="s">
        <v>131</v>
      </c>
      <c r="D184" s="16" t="str">
        <f>D120</f>
        <v>In countries where cervical cancer is a public health priority, school based HPV vaccination for girls</v>
      </c>
      <c r="E184" s="65" t="s">
        <v>720</v>
      </c>
      <c r="F184" s="116" t="s">
        <v>640</v>
      </c>
      <c r="G184" s="116"/>
      <c r="H184" s="116" t="s">
        <v>13</v>
      </c>
      <c r="I184" s="121"/>
      <c r="J184" s="116" t="s">
        <v>1332</v>
      </c>
      <c r="K184" s="116" t="str">
        <f>K50</f>
        <v>Cervical cancer</v>
      </c>
      <c r="L184" s="116">
        <v>2</v>
      </c>
      <c r="M184" s="49" t="s">
        <v>550</v>
      </c>
      <c r="N184" s="49" t="s">
        <v>1567</v>
      </c>
      <c r="O184" s="49">
        <v>3</v>
      </c>
      <c r="P184" s="116"/>
      <c r="Q184" s="45">
        <v>9.1430085225198408</v>
      </c>
      <c r="R184" s="116">
        <f t="shared" si="13"/>
        <v>2</v>
      </c>
      <c r="S184" s="116">
        <f t="shared" si="19"/>
        <v>0</v>
      </c>
      <c r="T184" s="45">
        <f>VLOOKUP(K184,'Epi data'!A:C,3,TRUE)</f>
        <v>7.914319936184834E-2</v>
      </c>
      <c r="U184" s="116">
        <f t="shared" si="14"/>
        <v>0</v>
      </c>
      <c r="V184" s="49">
        <f>VLOOKUP(K184,'Epi data'!A:C,2,TRUE)</f>
        <v>30.037391256891809</v>
      </c>
      <c r="W184" s="116">
        <f t="shared" si="15"/>
        <v>0</v>
      </c>
      <c r="X184" s="116"/>
      <c r="Y184" s="116">
        <f t="shared" si="16"/>
        <v>2</v>
      </c>
      <c r="Z184" s="116"/>
      <c r="AA184" s="44">
        <f>VLOOKUP(K184,'Epi data'!A:I,9,TRUE)</f>
        <v>61.54</v>
      </c>
      <c r="AB184" s="115">
        <f t="shared" si="17"/>
        <v>1</v>
      </c>
      <c r="AC184" s="116" t="s">
        <v>220</v>
      </c>
      <c r="AD184" s="133"/>
      <c r="AE184" s="116"/>
      <c r="AF184" s="133"/>
      <c r="AG184" s="133"/>
      <c r="AH184" s="133"/>
    </row>
    <row r="185" spans="1:34" s="20" customFormat="1" ht="90" x14ac:dyDescent="0.25">
      <c r="A185" s="66"/>
      <c r="B185" s="32" t="s">
        <v>666</v>
      </c>
      <c r="C185" s="21" t="s">
        <v>626</v>
      </c>
      <c r="D185" s="21" t="s">
        <v>1508</v>
      </c>
      <c r="E185" s="60" t="s">
        <v>722</v>
      </c>
      <c r="F185" s="115" t="s">
        <v>260</v>
      </c>
      <c r="G185" s="115"/>
      <c r="H185" s="115" t="s">
        <v>13</v>
      </c>
      <c r="I185" s="120"/>
      <c r="J185" s="115"/>
      <c r="K185" s="115" t="s">
        <v>1062</v>
      </c>
      <c r="L185" s="115">
        <v>1</v>
      </c>
      <c r="M185" s="115" t="s">
        <v>1333</v>
      </c>
      <c r="N185" s="115"/>
      <c r="O185" s="44">
        <v>0</v>
      </c>
      <c r="P185" s="115"/>
      <c r="Q185" s="43">
        <v>4.17</v>
      </c>
      <c r="R185" s="115">
        <f t="shared" si="13"/>
        <v>2</v>
      </c>
      <c r="S185" s="115">
        <f t="shared" si="19"/>
        <v>0</v>
      </c>
      <c r="T185" s="43">
        <f>VLOOKUP(K185,'Epi data'!A:C,3,TRUE)</f>
        <v>3.8944996394974125E-2</v>
      </c>
      <c r="U185" s="115">
        <f t="shared" si="14"/>
        <v>0</v>
      </c>
      <c r="V185" s="44">
        <f>VLOOKUP(K185,'Epi data'!A:C,2,TRUE)</f>
        <v>65.62601960885975</v>
      </c>
      <c r="W185" s="115">
        <f t="shared" si="15"/>
        <v>1</v>
      </c>
      <c r="X185" s="115"/>
      <c r="Y185" s="115">
        <f t="shared" si="16"/>
        <v>3</v>
      </c>
      <c r="Z185" s="115"/>
      <c r="AA185" s="44">
        <f>VLOOKUP(K185,'Epi data'!A:I,9,TRUE)</f>
        <v>47.07</v>
      </c>
      <c r="AB185" s="115">
        <f t="shared" si="17"/>
        <v>2</v>
      </c>
      <c r="AC185" s="115" t="s">
        <v>219</v>
      </c>
      <c r="AD185" s="134"/>
      <c r="AE185" s="115"/>
      <c r="AF185" s="134"/>
      <c r="AG185" s="134"/>
      <c r="AH185" s="134"/>
    </row>
    <row r="186" spans="1:34" s="35" customFormat="1" ht="90" x14ac:dyDescent="0.25">
      <c r="A186" s="67"/>
      <c r="B186" s="37" t="s">
        <v>667</v>
      </c>
      <c r="C186" s="16" t="s">
        <v>642</v>
      </c>
      <c r="D186" s="16" t="s">
        <v>642</v>
      </c>
      <c r="E186" s="65" t="s">
        <v>1344</v>
      </c>
      <c r="F186" s="116" t="s">
        <v>643</v>
      </c>
      <c r="G186" s="116"/>
      <c r="H186" s="116" t="s">
        <v>13</v>
      </c>
      <c r="I186" s="121"/>
      <c r="J186" s="116"/>
      <c r="K186" s="116" t="s">
        <v>1316</v>
      </c>
      <c r="L186" s="116">
        <v>0</v>
      </c>
      <c r="M186" s="49" t="s">
        <v>1339</v>
      </c>
      <c r="N186" s="49" t="s">
        <v>1567</v>
      </c>
      <c r="O186" s="49">
        <v>3</v>
      </c>
      <c r="P186" s="116"/>
      <c r="Q186" s="45">
        <v>3</v>
      </c>
      <c r="R186" s="116">
        <f t="shared" si="13"/>
        <v>2</v>
      </c>
      <c r="S186" s="116">
        <f t="shared" si="19"/>
        <v>0</v>
      </c>
      <c r="T186" s="45">
        <f>VLOOKUP(K186,'Epi data'!A:C,3,TRUE)</f>
        <v>0.11262594458768949</v>
      </c>
      <c r="U186" s="116">
        <f t="shared" si="14"/>
        <v>1</v>
      </c>
      <c r="V186" s="49">
        <f>VLOOKUP(K186,'Epi data'!A:C,2,TRUE)</f>
        <v>39.014400966677336</v>
      </c>
      <c r="W186" s="116">
        <f t="shared" si="15"/>
        <v>0</v>
      </c>
      <c r="X186" s="116"/>
      <c r="Y186" s="116">
        <f t="shared" si="16"/>
        <v>3</v>
      </c>
      <c r="Z186" s="116"/>
      <c r="AA186" s="44">
        <f>VLOOKUP(K186,'Epi data'!A:I,9,TRUE)</f>
        <v>63.27</v>
      </c>
      <c r="AB186" s="115">
        <f t="shared" si="17"/>
        <v>1</v>
      </c>
      <c r="AC186" s="116" t="s">
        <v>220</v>
      </c>
      <c r="AD186" s="133"/>
      <c r="AE186" s="116"/>
      <c r="AF186" s="133"/>
      <c r="AG186" s="133"/>
      <c r="AH186" s="133"/>
    </row>
    <row r="187" spans="1:34" s="20" customFormat="1" ht="45" x14ac:dyDescent="0.25">
      <c r="A187" s="66"/>
      <c r="B187" s="32" t="s">
        <v>668</v>
      </c>
      <c r="C187" s="21" t="s">
        <v>645</v>
      </c>
      <c r="D187" s="21" t="str">
        <f>D179</f>
        <v>Partner notification and expedited treatment for common STIs, including HIV</v>
      </c>
      <c r="E187" s="60" t="s">
        <v>723</v>
      </c>
      <c r="F187" s="115" t="s">
        <v>713</v>
      </c>
      <c r="G187" s="115"/>
      <c r="H187" s="115" t="s">
        <v>13</v>
      </c>
      <c r="I187" s="120"/>
      <c r="J187" s="115"/>
      <c r="K187" s="115" t="str">
        <f>K179</f>
        <v>Sexually transmitted diseases excluding HIV</v>
      </c>
      <c r="L187" s="115">
        <v>1</v>
      </c>
      <c r="M187" s="44" t="s">
        <v>1333</v>
      </c>
      <c r="N187" s="44"/>
      <c r="O187" s="44">
        <v>0</v>
      </c>
      <c r="P187" s="115"/>
      <c r="Q187" s="43">
        <v>2.0599999999999996</v>
      </c>
      <c r="R187" s="115">
        <f t="shared" si="13"/>
        <v>2</v>
      </c>
      <c r="S187" s="115">
        <f t="shared" si="19"/>
        <v>1</v>
      </c>
      <c r="T187" s="43">
        <f>VLOOKUP(K187,'Epi data'!A:C,3,TRUE)</f>
        <v>1.7619512441118955E-3</v>
      </c>
      <c r="U187" s="115">
        <f t="shared" si="14"/>
        <v>0</v>
      </c>
      <c r="V187" s="44">
        <f>VLOOKUP(K187,'Epi data'!A:C,2,TRUE)</f>
        <v>83.558690732831138</v>
      </c>
      <c r="W187" s="115">
        <f t="shared" si="15"/>
        <v>1</v>
      </c>
      <c r="X187" s="115"/>
      <c r="Y187" s="115">
        <f t="shared" si="16"/>
        <v>4</v>
      </c>
      <c r="Z187" s="115"/>
      <c r="AA187" s="44">
        <f>VLOOKUP(K187,'Epi data'!A:I,9,TRUE)</f>
        <v>63.25</v>
      </c>
      <c r="AB187" s="115">
        <f t="shared" si="17"/>
        <v>1</v>
      </c>
      <c r="AC187" s="115" t="s">
        <v>218</v>
      </c>
      <c r="AD187" s="115"/>
      <c r="AE187" s="115"/>
      <c r="AF187" s="115"/>
      <c r="AG187" s="115"/>
      <c r="AH187" s="115"/>
    </row>
    <row r="188" spans="1:34" s="35" customFormat="1" ht="60" x14ac:dyDescent="0.25">
      <c r="A188" s="67"/>
      <c r="B188" s="37" t="s">
        <v>669</v>
      </c>
      <c r="C188" s="16" t="s">
        <v>644</v>
      </c>
      <c r="D188" s="16" t="str">
        <f>D63</f>
        <v>Syndromic management of common sexual and reproductive tract infections (e.g., uretheral discharge, genital ulcer, etc.) according to WHO guidelines</v>
      </c>
      <c r="E188" s="65" t="s">
        <v>724</v>
      </c>
      <c r="F188" s="116" t="s">
        <v>248</v>
      </c>
      <c r="G188" s="116"/>
      <c r="H188" s="116" t="s">
        <v>566</v>
      </c>
      <c r="I188" s="121" t="s">
        <v>1332</v>
      </c>
      <c r="J188" s="116" t="s">
        <v>1332</v>
      </c>
      <c r="K188" s="116" t="str">
        <f>K187</f>
        <v>Sexually transmitted diseases excluding HIV</v>
      </c>
      <c r="L188" s="116">
        <v>1</v>
      </c>
      <c r="M188" s="49" t="s">
        <v>1347</v>
      </c>
      <c r="N188" s="49" t="s">
        <v>1567</v>
      </c>
      <c r="O188" s="49">
        <v>4</v>
      </c>
      <c r="P188" s="116"/>
      <c r="Q188" s="45">
        <v>19.427150809985356</v>
      </c>
      <c r="R188" s="116">
        <f t="shared" si="13"/>
        <v>2</v>
      </c>
      <c r="S188" s="116">
        <f t="shared" si="19"/>
        <v>1</v>
      </c>
      <c r="T188" s="45">
        <f>VLOOKUP(K188,'Epi data'!A:C,3,TRUE)</f>
        <v>1.7619512441118955E-3</v>
      </c>
      <c r="U188" s="116">
        <f t="shared" si="14"/>
        <v>0</v>
      </c>
      <c r="V188" s="49">
        <f>VLOOKUP(K188,'Epi data'!A:C,2,TRUE)</f>
        <v>83.558690732831138</v>
      </c>
      <c r="W188" s="116">
        <f t="shared" si="15"/>
        <v>1</v>
      </c>
      <c r="X188" s="116"/>
      <c r="Y188" s="116">
        <f t="shared" si="16"/>
        <v>4</v>
      </c>
      <c r="Z188" s="116"/>
      <c r="AA188" s="44">
        <f>VLOOKUP(K188,'Epi data'!A:I,9,TRUE)</f>
        <v>63.25</v>
      </c>
      <c r="AB188" s="115">
        <f t="shared" si="17"/>
        <v>1</v>
      </c>
      <c r="AC188" s="116" t="s">
        <v>218</v>
      </c>
      <c r="AD188" s="133"/>
      <c r="AE188" s="116"/>
      <c r="AF188" s="133"/>
      <c r="AG188" s="133"/>
      <c r="AH188" s="133"/>
    </row>
    <row r="189" spans="1:34" s="20" customFormat="1" ht="150" x14ac:dyDescent="0.25">
      <c r="A189" s="66"/>
      <c r="B189" s="32" t="s">
        <v>670</v>
      </c>
      <c r="C189" s="21" t="s">
        <v>646</v>
      </c>
      <c r="D189" s="21" t="s">
        <v>1509</v>
      </c>
      <c r="E189" s="60" t="s">
        <v>670</v>
      </c>
      <c r="F189" s="115" t="s">
        <v>713</v>
      </c>
      <c r="G189" s="115"/>
      <c r="H189" s="115" t="s">
        <v>566</v>
      </c>
      <c r="I189" s="120" t="s">
        <v>1332</v>
      </c>
      <c r="J189" s="115" t="s">
        <v>1332</v>
      </c>
      <c r="K189" s="115" t="str">
        <f>K182</f>
        <v>HIV/AIDS</v>
      </c>
      <c r="L189" s="115">
        <v>1</v>
      </c>
      <c r="M189" s="44">
        <v>17</v>
      </c>
      <c r="N189" s="44" t="s">
        <v>1598</v>
      </c>
      <c r="O189" s="44">
        <v>4</v>
      </c>
      <c r="P189" s="115"/>
      <c r="Q189" s="43">
        <v>5.986821531251576</v>
      </c>
      <c r="R189" s="115">
        <f t="shared" si="13"/>
        <v>2</v>
      </c>
      <c r="S189" s="115">
        <f t="shared" si="19"/>
        <v>0</v>
      </c>
      <c r="T189" s="43">
        <f>VLOOKUP(K189,'Epi data'!A:C,3,TRUE)</f>
        <v>0.10706408911203456</v>
      </c>
      <c r="U189" s="115">
        <f t="shared" si="14"/>
        <v>1</v>
      </c>
      <c r="V189" s="44">
        <f>VLOOKUP(K189,'Epi data'!A:C,2,TRUE)</f>
        <v>55.007946053648517</v>
      </c>
      <c r="W189" s="115">
        <f t="shared" si="15"/>
        <v>1</v>
      </c>
      <c r="X189" s="115"/>
      <c r="Y189" s="115">
        <f t="shared" si="16"/>
        <v>4</v>
      </c>
      <c r="Z189" s="115"/>
      <c r="AA189" s="44">
        <f>VLOOKUP(K189,'Epi data'!A:I,9,TRUE)</f>
        <v>54.72</v>
      </c>
      <c r="AB189" s="115">
        <f t="shared" si="17"/>
        <v>1</v>
      </c>
      <c r="AC189" s="115" t="s">
        <v>219</v>
      </c>
      <c r="AD189" s="134"/>
      <c r="AE189" s="115"/>
      <c r="AF189" s="134"/>
      <c r="AG189" s="134"/>
      <c r="AH189" s="134"/>
    </row>
    <row r="190" spans="1:34" s="35" customFormat="1" ht="135" x14ac:dyDescent="0.25">
      <c r="A190" s="67"/>
      <c r="B190" s="37" t="s">
        <v>671</v>
      </c>
      <c r="C190" s="16" t="s">
        <v>647</v>
      </c>
      <c r="D190" s="16" t="s">
        <v>1510</v>
      </c>
      <c r="E190" s="65" t="s">
        <v>719</v>
      </c>
      <c r="F190" s="116" t="s">
        <v>725</v>
      </c>
      <c r="G190" s="116"/>
      <c r="H190" s="116" t="s">
        <v>566</v>
      </c>
      <c r="I190" s="121" t="s">
        <v>1332</v>
      </c>
      <c r="J190" s="116" t="s">
        <v>1332</v>
      </c>
      <c r="K190" s="116" t="str">
        <f>K189</f>
        <v>HIV/AIDS</v>
      </c>
      <c r="L190" s="116">
        <v>1</v>
      </c>
      <c r="M190" s="118" t="s">
        <v>1632</v>
      </c>
      <c r="N190" s="49" t="s">
        <v>1599</v>
      </c>
      <c r="O190" s="49">
        <v>4</v>
      </c>
      <c r="P190" s="116"/>
      <c r="Q190" s="45">
        <v>181.57677838041565</v>
      </c>
      <c r="R190" s="116">
        <f t="shared" si="13"/>
        <v>3</v>
      </c>
      <c r="S190" s="116">
        <f t="shared" si="19"/>
        <v>0</v>
      </c>
      <c r="T190" s="45">
        <f>VLOOKUP(K190,'Epi data'!A:C,3,TRUE)</f>
        <v>0.10706408911203456</v>
      </c>
      <c r="U190" s="116">
        <f t="shared" si="14"/>
        <v>1</v>
      </c>
      <c r="V190" s="49">
        <f>VLOOKUP(K190,'Epi data'!A:C,2,TRUE)</f>
        <v>55.007946053648517</v>
      </c>
      <c r="W190" s="116">
        <f t="shared" si="15"/>
        <v>1</v>
      </c>
      <c r="X190" s="116"/>
      <c r="Y190" s="116">
        <f t="shared" si="16"/>
        <v>5</v>
      </c>
      <c r="Z190" s="116"/>
      <c r="AA190" s="44">
        <f>VLOOKUP(K190,'Epi data'!A:I,9,TRUE)</f>
        <v>54.72</v>
      </c>
      <c r="AB190" s="115">
        <f t="shared" si="17"/>
        <v>1</v>
      </c>
      <c r="AC190" s="116" t="s">
        <v>219</v>
      </c>
      <c r="AD190" s="133"/>
      <c r="AE190" s="116"/>
      <c r="AF190" s="133"/>
      <c r="AG190" s="133"/>
      <c r="AH190" s="133"/>
    </row>
    <row r="191" spans="1:34" s="20" customFormat="1" ht="60" x14ac:dyDescent="0.25">
      <c r="A191" s="66"/>
      <c r="B191" s="32" t="s">
        <v>672</v>
      </c>
      <c r="C191" s="21" t="s">
        <v>717</v>
      </c>
      <c r="D191" s="21" t="s">
        <v>717</v>
      </c>
      <c r="E191" s="60" t="s">
        <v>727</v>
      </c>
      <c r="F191" s="115" t="s">
        <v>713</v>
      </c>
      <c r="G191" s="115"/>
      <c r="H191" s="115" t="s">
        <v>566</v>
      </c>
      <c r="I191" s="120"/>
      <c r="J191" s="115"/>
      <c r="K191" s="115" t="s">
        <v>1125</v>
      </c>
      <c r="L191" s="115">
        <v>1</v>
      </c>
      <c r="M191" s="44">
        <v>2301</v>
      </c>
      <c r="N191" s="44" t="s">
        <v>1603</v>
      </c>
      <c r="O191" s="44">
        <v>2</v>
      </c>
      <c r="P191" s="115"/>
      <c r="Q191" s="43">
        <v>14.792833096933707</v>
      </c>
      <c r="R191" s="115">
        <f t="shared" si="13"/>
        <v>2</v>
      </c>
      <c r="S191" s="115">
        <f t="shared" si="19"/>
        <v>0</v>
      </c>
      <c r="T191" s="43">
        <f>VLOOKUP(K191,'Epi data'!A:C,3,TRUE)</f>
        <v>0.37557884587989848</v>
      </c>
      <c r="U191" s="115">
        <f t="shared" si="14"/>
        <v>1</v>
      </c>
      <c r="V191" s="44">
        <f>VLOOKUP(K191,'Epi data'!A:C,2,TRUE)</f>
        <v>55.780842567564832</v>
      </c>
      <c r="W191" s="115">
        <f t="shared" si="15"/>
        <v>1</v>
      </c>
      <c r="X191" s="115"/>
      <c r="Y191" s="115">
        <f t="shared" si="16"/>
        <v>4</v>
      </c>
      <c r="Z191" s="115"/>
      <c r="AA191" s="44">
        <f>VLOOKUP(K191,'Epi data'!A:I,9,TRUE)</f>
        <v>33.340000000000003</v>
      </c>
      <c r="AB191" s="115">
        <f t="shared" si="17"/>
        <v>3</v>
      </c>
      <c r="AC191" s="115" t="s">
        <v>220</v>
      </c>
      <c r="AD191" s="134"/>
      <c r="AE191" s="115"/>
      <c r="AF191" s="134"/>
      <c r="AG191" s="134"/>
      <c r="AH191" s="134"/>
    </row>
    <row r="192" spans="1:34" s="35" customFormat="1" ht="45" x14ac:dyDescent="0.25">
      <c r="A192" s="67"/>
      <c r="B192" s="37" t="s">
        <v>673</v>
      </c>
      <c r="C192" s="16" t="s">
        <v>648</v>
      </c>
      <c r="D192" s="16" t="s">
        <v>1511</v>
      </c>
      <c r="E192" s="65" t="s">
        <v>673</v>
      </c>
      <c r="F192" s="116" t="s">
        <v>713</v>
      </c>
      <c r="G192" s="116"/>
      <c r="H192" s="116" t="s">
        <v>566</v>
      </c>
      <c r="I192" s="121"/>
      <c r="J192" s="116"/>
      <c r="K192" s="116" t="str">
        <f>K190</f>
        <v>HIV/AIDS</v>
      </c>
      <c r="L192" s="116">
        <v>1</v>
      </c>
      <c r="M192" s="49">
        <v>12680</v>
      </c>
      <c r="N192" s="49" t="s">
        <v>1600</v>
      </c>
      <c r="O192" s="49">
        <v>1</v>
      </c>
      <c r="P192" s="116"/>
      <c r="Q192" s="45">
        <v>131.71779696347781</v>
      </c>
      <c r="R192" s="116">
        <f t="shared" si="13"/>
        <v>3</v>
      </c>
      <c r="S192" s="116">
        <f t="shared" si="19"/>
        <v>0</v>
      </c>
      <c r="T192" s="45">
        <f>VLOOKUP(K192,'Epi data'!A:C,3,TRUE)</f>
        <v>0.10706408911203456</v>
      </c>
      <c r="U192" s="116">
        <f t="shared" si="14"/>
        <v>1</v>
      </c>
      <c r="V192" s="49">
        <f>VLOOKUP(K192,'Epi data'!A:C,2,TRUE)</f>
        <v>55.007946053648517</v>
      </c>
      <c r="W192" s="116">
        <f t="shared" si="15"/>
        <v>1</v>
      </c>
      <c r="X192" s="116"/>
      <c r="Y192" s="116">
        <f t="shared" si="16"/>
        <v>5</v>
      </c>
      <c r="Z192" s="116"/>
      <c r="AA192" s="44">
        <f>VLOOKUP(K192,'Epi data'!A:I,9,TRUE)</f>
        <v>54.72</v>
      </c>
      <c r="AB192" s="115">
        <f t="shared" si="17"/>
        <v>1</v>
      </c>
      <c r="AC192" s="116" t="s">
        <v>219</v>
      </c>
      <c r="AD192" s="133"/>
      <c r="AE192" s="116"/>
      <c r="AF192" s="133"/>
      <c r="AG192" s="133"/>
      <c r="AH192" s="133"/>
    </row>
    <row r="193" spans="1:34" s="20" customFormat="1" ht="165" x14ac:dyDescent="0.25">
      <c r="A193" s="66"/>
      <c r="B193" s="60" t="s">
        <v>674</v>
      </c>
      <c r="C193" s="21" t="s">
        <v>649</v>
      </c>
      <c r="D193" s="21" t="s">
        <v>649</v>
      </c>
      <c r="E193" s="60" t="s">
        <v>728</v>
      </c>
      <c r="F193" s="115" t="s">
        <v>729</v>
      </c>
      <c r="G193" s="115"/>
      <c r="H193" s="115" t="s">
        <v>566</v>
      </c>
      <c r="I193" s="120"/>
      <c r="J193" s="115" t="s">
        <v>1332</v>
      </c>
      <c r="K193" s="115" t="str">
        <f>K190</f>
        <v>HIV/AIDS</v>
      </c>
      <c r="L193" s="115">
        <v>1</v>
      </c>
      <c r="M193" s="43">
        <v>3.16</v>
      </c>
      <c r="N193" s="44" t="s">
        <v>1548</v>
      </c>
      <c r="O193" s="44">
        <v>4</v>
      </c>
      <c r="P193" s="115"/>
      <c r="Q193" s="43">
        <v>34.936488305689586</v>
      </c>
      <c r="R193" s="115">
        <f t="shared" si="13"/>
        <v>2</v>
      </c>
      <c r="S193" s="115">
        <f t="shared" si="19"/>
        <v>0</v>
      </c>
      <c r="T193" s="43">
        <f>VLOOKUP(K193,'Epi data'!A:C,3,TRUE)</f>
        <v>0.10706408911203456</v>
      </c>
      <c r="U193" s="115">
        <f t="shared" si="14"/>
        <v>1</v>
      </c>
      <c r="V193" s="44">
        <f>VLOOKUP(K193,'Epi data'!A:C,2,TRUE)</f>
        <v>55.007946053648517</v>
      </c>
      <c r="W193" s="115">
        <f t="shared" si="15"/>
        <v>1</v>
      </c>
      <c r="X193" s="115"/>
      <c r="Y193" s="115">
        <f t="shared" si="16"/>
        <v>4</v>
      </c>
      <c r="Z193" s="115"/>
      <c r="AA193" s="44">
        <f>VLOOKUP(K193,'Epi data'!A:I,9,TRUE)</f>
        <v>54.72</v>
      </c>
      <c r="AB193" s="115">
        <f t="shared" si="17"/>
        <v>1</v>
      </c>
      <c r="AC193" s="115" t="s">
        <v>220</v>
      </c>
      <c r="AD193" s="134"/>
      <c r="AE193" s="115"/>
      <c r="AF193" s="134"/>
      <c r="AG193" s="134"/>
      <c r="AH193" s="134"/>
    </row>
    <row r="194" spans="1:34" s="35" customFormat="1" ht="45" x14ac:dyDescent="0.25">
      <c r="A194" s="67"/>
      <c r="B194" s="37" t="s">
        <v>675</v>
      </c>
      <c r="C194" s="16" t="s">
        <v>650</v>
      </c>
      <c r="D194" s="16" t="str">
        <f>D93</f>
        <v>PMTCT of HIV (Option B+) and syphilis</v>
      </c>
      <c r="E194" s="65" t="s">
        <v>872</v>
      </c>
      <c r="F194" s="116" t="s">
        <v>248</v>
      </c>
      <c r="G194" s="116"/>
      <c r="H194" s="116" t="s">
        <v>566</v>
      </c>
      <c r="I194" s="121"/>
      <c r="J194" s="116" t="s">
        <v>1332</v>
      </c>
      <c r="K194" s="116" t="str">
        <f>K190</f>
        <v>HIV/AIDS</v>
      </c>
      <c r="L194" s="116">
        <v>1</v>
      </c>
      <c r="M194" s="49" t="s">
        <v>1351</v>
      </c>
      <c r="N194" s="49" t="s">
        <v>1567</v>
      </c>
      <c r="O194" s="49">
        <v>4</v>
      </c>
      <c r="P194" s="116"/>
      <c r="Q194" s="45">
        <v>242.82014814243195</v>
      </c>
      <c r="R194" s="116">
        <f t="shared" si="13"/>
        <v>3</v>
      </c>
      <c r="S194" s="116">
        <f t="shared" si="19"/>
        <v>0</v>
      </c>
      <c r="T194" s="45">
        <f>VLOOKUP(K194,'Epi data'!A:C,3,TRUE)</f>
        <v>0.10706408911203456</v>
      </c>
      <c r="U194" s="116">
        <f t="shared" si="14"/>
        <v>1</v>
      </c>
      <c r="V194" s="49">
        <f>VLOOKUP(K194,'Epi data'!A:C,2,TRUE)</f>
        <v>55.007946053648517</v>
      </c>
      <c r="W194" s="116">
        <f t="shared" si="15"/>
        <v>1</v>
      </c>
      <c r="X194" s="116"/>
      <c r="Y194" s="116">
        <f t="shared" si="16"/>
        <v>5</v>
      </c>
      <c r="Z194" s="116"/>
      <c r="AA194" s="44">
        <f>VLOOKUP(K194,'Epi data'!A:I,9,TRUE)</f>
        <v>54.72</v>
      </c>
      <c r="AB194" s="115">
        <f t="shared" si="17"/>
        <v>1</v>
      </c>
      <c r="AC194" s="116" t="s">
        <v>219</v>
      </c>
      <c r="AD194" s="133"/>
      <c r="AE194" s="116"/>
      <c r="AF194" s="133"/>
      <c r="AG194" s="133"/>
      <c r="AH194" s="133"/>
    </row>
    <row r="195" spans="1:34" s="20" customFormat="1" ht="150" x14ac:dyDescent="0.25">
      <c r="A195" s="66"/>
      <c r="B195" s="32" t="s">
        <v>676</v>
      </c>
      <c r="C195" s="21" t="s">
        <v>651</v>
      </c>
      <c r="D195" s="21" t="str">
        <f>D121</f>
        <v>Childhood vaccination series (diptheria, pertussis, tetanus, polio, BCG, measles, hepatitis B, Hib, rubella)_x000D__x000D_As resources permit, hepatitis B vaccination of high-risk populations, including healthcare workers, IDU, MSM, household contacts, and persons with multiple sex partners</v>
      </c>
      <c r="E195" s="60" t="s">
        <v>730</v>
      </c>
      <c r="F195" s="115" t="s">
        <v>244</v>
      </c>
      <c r="G195" s="115"/>
      <c r="H195" s="115" t="s">
        <v>566</v>
      </c>
      <c r="I195" s="120"/>
      <c r="J195" s="98" t="s">
        <v>1359</v>
      </c>
      <c r="K195" s="115" t="str">
        <f>K59</f>
        <v>Communicable, maternal, neonatal, and nutritional diseases</v>
      </c>
      <c r="L195" s="115">
        <v>1</v>
      </c>
      <c r="M195" s="100" t="s">
        <v>1358</v>
      </c>
      <c r="N195" s="44" t="s">
        <v>1567</v>
      </c>
      <c r="O195" s="44">
        <v>4</v>
      </c>
      <c r="P195" s="115"/>
      <c r="Q195" s="43">
        <v>0.88386568775100605</v>
      </c>
      <c r="R195" s="115">
        <f t="shared" si="13"/>
        <v>1</v>
      </c>
      <c r="S195" s="115">
        <f t="shared" si="19"/>
        <v>0</v>
      </c>
      <c r="T195" s="43">
        <f>VLOOKUP(K195,'Epi data'!A:C,3,TRUE)</f>
        <v>3.8944996394974125E-2</v>
      </c>
      <c r="U195" s="115">
        <f t="shared" si="14"/>
        <v>0</v>
      </c>
      <c r="V195" s="44">
        <f>VLOOKUP(K195,'Epi data'!A:C,2,TRUE)</f>
        <v>65.62601960885975</v>
      </c>
      <c r="W195" s="115">
        <f t="shared" si="15"/>
        <v>1</v>
      </c>
      <c r="X195" s="115"/>
      <c r="Y195" s="115">
        <f t="shared" si="16"/>
        <v>2</v>
      </c>
      <c r="Z195" s="115"/>
      <c r="AA195" s="44">
        <f>VLOOKUP(K195,'Epi data'!A:I,9,TRUE)</f>
        <v>47.07</v>
      </c>
      <c r="AB195" s="115">
        <f t="shared" si="17"/>
        <v>2</v>
      </c>
      <c r="AC195" s="115" t="s">
        <v>220</v>
      </c>
      <c r="AD195" s="134"/>
      <c r="AE195" s="115"/>
      <c r="AF195" s="134"/>
      <c r="AG195" s="134"/>
      <c r="AH195" s="134"/>
    </row>
    <row r="196" spans="1:34" s="35" customFormat="1" ht="75" x14ac:dyDescent="0.25">
      <c r="A196" s="67"/>
      <c r="B196" s="37" t="s">
        <v>677</v>
      </c>
      <c r="C196" s="16" t="s">
        <v>652</v>
      </c>
      <c r="D196" s="16" t="str">
        <f>C196</f>
        <v>Hepatitis B and C testing of individuals identified in the national testing policy (i.e., based on endemicity and risk level), with appropriate referral of positive individuals to trained providers</v>
      </c>
      <c r="E196" s="65" t="s">
        <v>677</v>
      </c>
      <c r="F196" s="116" t="s">
        <v>713</v>
      </c>
      <c r="G196" s="116"/>
      <c r="H196" s="116" t="s">
        <v>566</v>
      </c>
      <c r="I196" s="121"/>
      <c r="J196" s="116"/>
      <c r="K196" s="116" t="s">
        <v>1121</v>
      </c>
      <c r="L196" s="116">
        <v>1</v>
      </c>
      <c r="M196" s="49" t="s">
        <v>1383</v>
      </c>
      <c r="N196" s="49" t="s">
        <v>1601</v>
      </c>
      <c r="O196" s="49">
        <v>1</v>
      </c>
      <c r="P196" s="116"/>
      <c r="Q196" s="45">
        <v>8.0021456069844703</v>
      </c>
      <c r="R196" s="116">
        <f t="shared" si="13"/>
        <v>2</v>
      </c>
      <c r="S196" s="116">
        <f t="shared" si="19"/>
        <v>0</v>
      </c>
      <c r="T196" s="45">
        <f>VLOOKUP(K196,'Epi data'!A:C,3,TRUE)</f>
        <v>5.4536797682852795E-4</v>
      </c>
      <c r="U196" s="116">
        <f t="shared" si="14"/>
        <v>0</v>
      </c>
      <c r="V196" s="49">
        <f>VLOOKUP(K196,'Epi data'!A:C,2,TRUE)</f>
        <v>47.8759011950184</v>
      </c>
      <c r="W196" s="116">
        <f t="shared" si="15"/>
        <v>1</v>
      </c>
      <c r="X196" s="116"/>
      <c r="Y196" s="116">
        <f t="shared" si="16"/>
        <v>3</v>
      </c>
      <c r="Z196" s="116"/>
      <c r="AA196" s="44">
        <f>VLOOKUP(K196,'Epi data'!A:I,9,TRUE)</f>
        <v>60.65</v>
      </c>
      <c r="AB196" s="115">
        <f t="shared" si="17"/>
        <v>1</v>
      </c>
      <c r="AC196" s="116" t="s">
        <v>220</v>
      </c>
      <c r="AD196" s="133"/>
      <c r="AE196" s="116"/>
      <c r="AF196" s="133"/>
      <c r="AG196" s="133"/>
      <c r="AH196" s="133"/>
    </row>
    <row r="197" spans="1:34" s="20" customFormat="1" ht="75" x14ac:dyDescent="0.25">
      <c r="A197" s="66"/>
      <c r="B197" s="32" t="s">
        <v>678</v>
      </c>
      <c r="C197" s="21" t="s">
        <v>653</v>
      </c>
      <c r="D197" s="21" t="s">
        <v>1512</v>
      </c>
      <c r="E197" s="19" t="s">
        <v>678</v>
      </c>
      <c r="F197" s="115" t="s">
        <v>713</v>
      </c>
      <c r="G197" s="115"/>
      <c r="H197" s="115" t="s">
        <v>566</v>
      </c>
      <c r="I197" s="120"/>
      <c r="J197" s="115"/>
      <c r="K197" s="115" t="str">
        <f>K196</f>
        <v>Hepatitis</v>
      </c>
      <c r="L197" s="115">
        <v>1</v>
      </c>
      <c r="M197" s="44" t="s">
        <v>1384</v>
      </c>
      <c r="N197" s="44"/>
      <c r="O197" s="44">
        <v>1</v>
      </c>
      <c r="P197" s="115"/>
      <c r="Q197" s="43">
        <v>172.35151208425151</v>
      </c>
      <c r="R197" s="115">
        <f t="shared" si="13"/>
        <v>3</v>
      </c>
      <c r="S197" s="115">
        <f t="shared" si="19"/>
        <v>0</v>
      </c>
      <c r="T197" s="43">
        <f>VLOOKUP(K197,'Epi data'!A:C,3,TRUE)</f>
        <v>5.4536797682852795E-4</v>
      </c>
      <c r="U197" s="115">
        <f t="shared" si="14"/>
        <v>0</v>
      </c>
      <c r="V197" s="44">
        <f>VLOOKUP(K197,'Epi data'!A:C,2,TRUE)</f>
        <v>47.8759011950184</v>
      </c>
      <c r="W197" s="115">
        <f t="shared" si="15"/>
        <v>1</v>
      </c>
      <c r="X197" s="115"/>
      <c r="Y197" s="115">
        <f t="shared" si="16"/>
        <v>4</v>
      </c>
      <c r="Z197" s="115"/>
      <c r="AA197" s="44">
        <f>VLOOKUP(K197,'Epi data'!A:I,9,TRUE)</f>
        <v>60.65</v>
      </c>
      <c r="AB197" s="115">
        <f t="shared" si="17"/>
        <v>1</v>
      </c>
      <c r="AC197" s="115" t="s">
        <v>219</v>
      </c>
      <c r="AD197" s="134"/>
      <c r="AE197" s="115"/>
      <c r="AF197" s="134"/>
      <c r="AG197" s="134"/>
      <c r="AH197" s="134"/>
    </row>
    <row r="198" spans="1:34" s="35" customFormat="1" ht="90" x14ac:dyDescent="0.25">
      <c r="A198" s="67"/>
      <c r="B198" s="37" t="s">
        <v>679</v>
      </c>
      <c r="C198" s="16" t="s">
        <v>571</v>
      </c>
      <c r="D198" s="16" t="str">
        <f>D41</f>
        <v>Opportunistic screening for cervical cancer using visual inspection or HPV DNA testing followed by treatment of precancerous lesions with cryotherapy</v>
      </c>
      <c r="E198" s="65" t="s">
        <v>1336</v>
      </c>
      <c r="F198" s="116" t="s">
        <v>733</v>
      </c>
      <c r="G198" s="116"/>
      <c r="H198" s="116" t="s">
        <v>1464</v>
      </c>
      <c r="I198" s="121"/>
      <c r="J198" s="116"/>
      <c r="K198" s="116" t="str">
        <f>K184</f>
        <v>Cervical cancer</v>
      </c>
      <c r="L198" s="116">
        <v>2</v>
      </c>
      <c r="M198" s="49">
        <v>681</v>
      </c>
      <c r="N198" s="49" t="s">
        <v>1567</v>
      </c>
      <c r="O198" s="49">
        <v>3</v>
      </c>
      <c r="P198" s="116"/>
      <c r="Q198" s="45">
        <v>35.577304550758498</v>
      </c>
      <c r="R198" s="116">
        <f t="shared" si="13"/>
        <v>2</v>
      </c>
      <c r="S198" s="116">
        <f t="shared" si="19"/>
        <v>0</v>
      </c>
      <c r="T198" s="45">
        <f>VLOOKUP(K198,'Epi data'!A:C,3,TRUE)</f>
        <v>7.914319936184834E-2</v>
      </c>
      <c r="U198" s="116">
        <f t="shared" si="14"/>
        <v>0</v>
      </c>
      <c r="V198" s="49">
        <f>VLOOKUP(K198,'Epi data'!A:C,2,TRUE)</f>
        <v>30.037391256891809</v>
      </c>
      <c r="W198" s="116">
        <f t="shared" si="15"/>
        <v>0</v>
      </c>
      <c r="X198" s="116"/>
      <c r="Y198" s="116">
        <f t="shared" si="16"/>
        <v>2</v>
      </c>
      <c r="Z198" s="116"/>
      <c r="AA198" s="44">
        <f>VLOOKUP(K198,'Epi data'!A:I,9,TRUE)</f>
        <v>61.54</v>
      </c>
      <c r="AB198" s="115">
        <f t="shared" ref="AB198:AB261" si="20">IF(AA198&lt;40,3,IF(AA198&gt;49,1,2))</f>
        <v>1</v>
      </c>
      <c r="AC198" s="116" t="s">
        <v>220</v>
      </c>
      <c r="AD198" s="133"/>
      <c r="AE198" s="116"/>
      <c r="AF198" s="116"/>
      <c r="AG198" s="116"/>
      <c r="AH198" s="133"/>
    </row>
    <row r="199" spans="1:34" s="20" customFormat="1" ht="45" x14ac:dyDescent="0.25">
      <c r="A199" s="66"/>
      <c r="B199" s="32" t="s">
        <v>680</v>
      </c>
      <c r="C199" s="21" t="s">
        <v>772</v>
      </c>
      <c r="D199" s="21" t="str">
        <f>D127</f>
        <v>Early detection and treatment of early-stage cervical cancer</v>
      </c>
      <c r="E199" s="60" t="s">
        <v>1385</v>
      </c>
      <c r="F199" s="115" t="s">
        <v>244</v>
      </c>
      <c r="G199" s="115"/>
      <c r="H199" s="115" t="s">
        <v>15</v>
      </c>
      <c r="I199" s="120"/>
      <c r="J199" s="115" t="s">
        <v>1332</v>
      </c>
      <c r="K199" s="115" t="str">
        <f>K198</f>
        <v>Cervical cancer</v>
      </c>
      <c r="L199" s="115">
        <v>2</v>
      </c>
      <c r="M199" s="46" t="s">
        <v>1333</v>
      </c>
      <c r="N199" s="46"/>
      <c r="O199" s="126">
        <v>0</v>
      </c>
      <c r="P199" s="115"/>
      <c r="Q199" s="43">
        <v>62.419817395482944</v>
      </c>
      <c r="R199" s="115">
        <f t="shared" si="13"/>
        <v>3</v>
      </c>
      <c r="S199" s="115">
        <f t="shared" si="19"/>
        <v>0</v>
      </c>
      <c r="T199" s="43">
        <f>VLOOKUP(K199,'Epi data'!A:C,3,TRUE)</f>
        <v>7.914319936184834E-2</v>
      </c>
      <c r="U199" s="115">
        <f t="shared" si="14"/>
        <v>0</v>
      </c>
      <c r="V199" s="44">
        <f>VLOOKUP(K199,'Epi data'!A:C,2,TRUE)</f>
        <v>30.037391256891809</v>
      </c>
      <c r="W199" s="115">
        <f t="shared" si="15"/>
        <v>0</v>
      </c>
      <c r="X199" s="115"/>
      <c r="Y199" s="115">
        <f t="shared" si="16"/>
        <v>3</v>
      </c>
      <c r="Z199" s="115"/>
      <c r="AA199" s="44">
        <f>VLOOKUP(K199,'Epi data'!A:I,9,TRUE)</f>
        <v>61.54</v>
      </c>
      <c r="AB199" s="115">
        <f t="shared" si="20"/>
        <v>1</v>
      </c>
      <c r="AC199" s="115" t="s">
        <v>219</v>
      </c>
      <c r="AD199" s="134"/>
      <c r="AE199" s="115"/>
      <c r="AF199" s="134"/>
      <c r="AG199" s="134"/>
      <c r="AH199" s="134"/>
    </row>
    <row r="200" spans="1:34" s="25" customFormat="1" x14ac:dyDescent="0.25">
      <c r="A200" s="28" t="s">
        <v>8</v>
      </c>
      <c r="B200" s="27" t="s">
        <v>284</v>
      </c>
      <c r="C200" s="78" t="s">
        <v>8</v>
      </c>
      <c r="D200" s="24"/>
      <c r="E200" s="24"/>
      <c r="F200" s="112"/>
      <c r="G200" s="112"/>
      <c r="H200" s="112"/>
      <c r="I200" s="119"/>
      <c r="J200" s="112"/>
      <c r="K200" s="112"/>
      <c r="L200" s="112"/>
      <c r="M200" s="112"/>
      <c r="N200" s="112"/>
      <c r="O200" s="124"/>
      <c r="P200" s="112"/>
      <c r="Q200" s="92"/>
      <c r="R200" s="115">
        <f t="shared" ref="R200:R260" si="21">IF(Q200&gt;49,3,IF(Q200&lt;1.6,1,2))</f>
        <v>1</v>
      </c>
      <c r="S200" s="112"/>
      <c r="T200" s="43" t="e">
        <f>VLOOKUP(K200,'Epi data'!A:C,3,TRUE)</f>
        <v>#N/A</v>
      </c>
      <c r="U200" s="115" t="e">
        <f t="shared" ref="U200:U260" si="22">IF(T200&gt;0.1,1,0)</f>
        <v>#N/A</v>
      </c>
      <c r="V200" s="44" t="e">
        <f>VLOOKUP(K200,'Epi data'!A:C,2,TRUE)</f>
        <v>#N/A</v>
      </c>
      <c r="W200" s="115" t="e">
        <f t="shared" ref="W200:W260" si="23">IF(V200&gt;46,1,0)</f>
        <v>#N/A</v>
      </c>
      <c r="X200" s="112"/>
      <c r="Y200" s="112" t="e">
        <f t="shared" ref="Y200:Y262" si="24">R200+S200+U200+W200+X200</f>
        <v>#N/A</v>
      </c>
      <c r="Z200" s="112"/>
      <c r="AA200" s="44" t="e">
        <f>VLOOKUP(K200,'Epi data'!A:I,9,TRUE)</f>
        <v>#N/A</v>
      </c>
      <c r="AB200" s="115" t="e">
        <f t="shared" si="20"/>
        <v>#N/A</v>
      </c>
      <c r="AC200" s="112"/>
      <c r="AD200" s="112"/>
      <c r="AE200" s="112"/>
      <c r="AF200" s="112"/>
      <c r="AG200" s="112"/>
      <c r="AH200" s="112"/>
    </row>
    <row r="201" spans="1:34" s="20" customFormat="1" ht="45" x14ac:dyDescent="0.25">
      <c r="A201" s="68"/>
      <c r="B201" s="32" t="s">
        <v>595</v>
      </c>
      <c r="C201" s="62" t="s">
        <v>705</v>
      </c>
      <c r="D201" s="18" t="str">
        <f>C201</f>
        <v>Routine contact tracing to identify individuals exposed to TB and link them to care</v>
      </c>
      <c r="E201" s="60" t="s">
        <v>595</v>
      </c>
      <c r="F201" s="115" t="s">
        <v>713</v>
      </c>
      <c r="G201" s="115"/>
      <c r="H201" s="115" t="s">
        <v>13</v>
      </c>
      <c r="I201" s="120"/>
      <c r="J201" s="115"/>
      <c r="K201" s="115" t="s">
        <v>8</v>
      </c>
      <c r="L201" s="115">
        <v>1</v>
      </c>
      <c r="M201" s="115" t="s">
        <v>1333</v>
      </c>
      <c r="N201" s="115"/>
      <c r="O201" s="125">
        <v>0</v>
      </c>
      <c r="P201" s="115"/>
      <c r="Q201" s="43">
        <v>1.0771932060098797</v>
      </c>
      <c r="R201" s="115">
        <f t="shared" si="21"/>
        <v>1</v>
      </c>
      <c r="S201" s="115">
        <f t="shared" si="19"/>
        <v>0</v>
      </c>
      <c r="T201" s="43">
        <f>VLOOKUP(K201,'Epi data'!A:C,3,TRUE)</f>
        <v>0.30941265407857443</v>
      </c>
      <c r="U201" s="115">
        <f t="shared" si="22"/>
        <v>1</v>
      </c>
      <c r="V201" s="44">
        <f>VLOOKUP(K201,'Epi data'!A:C,2,TRUE)</f>
        <v>38.984322016128594</v>
      </c>
      <c r="W201" s="115">
        <f t="shared" si="23"/>
        <v>0</v>
      </c>
      <c r="X201" s="115"/>
      <c r="Y201" s="115">
        <f t="shared" si="24"/>
        <v>2</v>
      </c>
      <c r="Z201" s="115"/>
      <c r="AA201" s="44">
        <f>VLOOKUP(K201,'Epi data'!A:I,9,TRUE)</f>
        <v>32.25</v>
      </c>
      <c r="AB201" s="115">
        <f t="shared" si="20"/>
        <v>3</v>
      </c>
      <c r="AC201" s="115" t="s">
        <v>220</v>
      </c>
      <c r="AD201" s="115"/>
      <c r="AE201" s="115"/>
      <c r="AF201" s="115"/>
      <c r="AG201" s="115"/>
      <c r="AH201" s="115"/>
    </row>
    <row r="202" spans="1:34" s="35" customFormat="1" ht="60" x14ac:dyDescent="0.25">
      <c r="A202" s="69"/>
      <c r="B202" s="37" t="s">
        <v>596</v>
      </c>
      <c r="C202" s="61" t="s">
        <v>1320</v>
      </c>
      <c r="D202" s="13" t="str">
        <f>C202</f>
        <v>Systematic identification of individuals with TB symptoms among high-risk groups and linkage to care_x000D_(“active case finding”)</v>
      </c>
      <c r="E202" s="65" t="s">
        <v>596</v>
      </c>
      <c r="F202" s="116" t="s">
        <v>713</v>
      </c>
      <c r="G202" s="116"/>
      <c r="H202" s="116" t="s">
        <v>567</v>
      </c>
      <c r="I202" s="121"/>
      <c r="J202" s="116" t="s">
        <v>1332</v>
      </c>
      <c r="K202" s="116" t="str">
        <f>K201</f>
        <v>Tuberculosis</v>
      </c>
      <c r="L202" s="116">
        <v>1</v>
      </c>
      <c r="M202" s="49">
        <v>330</v>
      </c>
      <c r="N202" s="49" t="s">
        <v>1602</v>
      </c>
      <c r="O202" s="49">
        <v>3</v>
      </c>
      <c r="P202" s="116"/>
      <c r="Q202" s="45">
        <v>264.22460603816779</v>
      </c>
      <c r="R202" s="116">
        <f t="shared" si="21"/>
        <v>3</v>
      </c>
      <c r="S202" s="116">
        <f t="shared" si="19"/>
        <v>0</v>
      </c>
      <c r="T202" s="45">
        <f>VLOOKUP(K202,'Epi data'!A:C,3,TRUE)</f>
        <v>0.30941265407857443</v>
      </c>
      <c r="U202" s="116">
        <f t="shared" si="22"/>
        <v>1</v>
      </c>
      <c r="V202" s="49">
        <f>VLOOKUP(K202,'Epi data'!A:C,2,TRUE)</f>
        <v>38.984322016128594</v>
      </c>
      <c r="W202" s="116">
        <f t="shared" si="23"/>
        <v>0</v>
      </c>
      <c r="X202" s="116"/>
      <c r="Y202" s="116">
        <f t="shared" si="24"/>
        <v>4</v>
      </c>
      <c r="Z202" s="116"/>
      <c r="AA202" s="44">
        <f>VLOOKUP(K202,'Epi data'!A:I,9,TRUE)</f>
        <v>32.25</v>
      </c>
      <c r="AB202" s="115">
        <f t="shared" si="20"/>
        <v>3</v>
      </c>
      <c r="AC202" s="116" t="s">
        <v>220</v>
      </c>
      <c r="AD202" s="116"/>
      <c r="AE202" s="116"/>
      <c r="AF202" s="116"/>
      <c r="AG202" s="116"/>
      <c r="AH202" s="116"/>
    </row>
    <row r="203" spans="1:34" s="20" customFormat="1" ht="120" customHeight="1" x14ac:dyDescent="0.25">
      <c r="A203" s="68"/>
      <c r="B203" s="32" t="s">
        <v>597</v>
      </c>
      <c r="C203" s="62" t="s">
        <v>1321</v>
      </c>
      <c r="D203" s="20" t="s">
        <v>1513</v>
      </c>
      <c r="E203" s="60" t="s">
        <v>870</v>
      </c>
      <c r="F203" s="115" t="s">
        <v>725</v>
      </c>
      <c r="G203" s="115"/>
      <c r="H203" s="115" t="s">
        <v>13</v>
      </c>
      <c r="I203" s="120"/>
      <c r="J203" s="115" t="s">
        <v>1332</v>
      </c>
      <c r="K203" s="115" t="str">
        <f>K202</f>
        <v>Tuberculosis</v>
      </c>
      <c r="L203" s="115">
        <v>1</v>
      </c>
      <c r="M203" s="44" t="s">
        <v>1360</v>
      </c>
      <c r="N203" s="44" t="s">
        <v>1567</v>
      </c>
      <c r="O203" s="44">
        <v>4</v>
      </c>
      <c r="P203" s="115"/>
      <c r="Q203" s="43">
        <v>0.10375000000000001</v>
      </c>
      <c r="R203" s="115">
        <f t="shared" si="21"/>
        <v>1</v>
      </c>
      <c r="S203" s="115">
        <f t="shared" si="19"/>
        <v>0</v>
      </c>
      <c r="T203" s="43">
        <f>VLOOKUP(K203,'Epi data'!A:C,3,TRUE)</f>
        <v>0.30941265407857443</v>
      </c>
      <c r="U203" s="115">
        <f t="shared" si="22"/>
        <v>1</v>
      </c>
      <c r="V203" s="44">
        <f>VLOOKUP(K203,'Epi data'!A:C,2,TRUE)</f>
        <v>38.984322016128594</v>
      </c>
      <c r="W203" s="115">
        <f t="shared" si="23"/>
        <v>0</v>
      </c>
      <c r="X203" s="115"/>
      <c r="Y203" s="115">
        <f t="shared" si="24"/>
        <v>2</v>
      </c>
      <c r="Z203" s="115"/>
      <c r="AA203" s="44">
        <f>VLOOKUP(K203,'Epi data'!A:I,9,TRUE)</f>
        <v>32.25</v>
      </c>
      <c r="AB203" s="115">
        <f t="shared" si="20"/>
        <v>3</v>
      </c>
      <c r="AC203" s="115" t="s">
        <v>220</v>
      </c>
      <c r="AD203" s="115"/>
      <c r="AE203" s="115"/>
      <c r="AF203" s="115"/>
      <c r="AG203" s="115"/>
      <c r="AH203" s="115"/>
    </row>
    <row r="204" spans="1:34" s="35" customFormat="1" ht="105" x14ac:dyDescent="0.25">
      <c r="A204" s="69"/>
      <c r="B204" s="37" t="s">
        <v>598</v>
      </c>
      <c r="C204" s="61" t="s">
        <v>1322</v>
      </c>
      <c r="D204" s="13" t="str">
        <f>C204</f>
        <v>For PLHIV and children under five who are close contacts or household members of individuals with active TB, perform symptom screening and chest radiograph; if there is no active TB, provide isoniazid preventive therapy according to current WHO guidelines</v>
      </c>
      <c r="E204" s="65" t="s">
        <v>598</v>
      </c>
      <c r="F204" s="116" t="s">
        <v>713</v>
      </c>
      <c r="G204" s="116"/>
      <c r="H204" s="116" t="s">
        <v>566</v>
      </c>
      <c r="I204" s="121"/>
      <c r="J204" s="116"/>
      <c r="K204" s="116" t="str">
        <f>K191</f>
        <v>HIV/AIDS - Tuberculosis</v>
      </c>
      <c r="L204" s="116">
        <v>1</v>
      </c>
      <c r="M204" s="49" t="s">
        <v>1387</v>
      </c>
      <c r="N204" s="49" t="s">
        <v>1603</v>
      </c>
      <c r="O204" s="49">
        <v>2</v>
      </c>
      <c r="P204" s="116"/>
      <c r="Q204" s="45">
        <v>83.095713125234468</v>
      </c>
      <c r="R204" s="116">
        <f t="shared" si="21"/>
        <v>3</v>
      </c>
      <c r="S204" s="116">
        <f t="shared" si="19"/>
        <v>0</v>
      </c>
      <c r="T204" s="45">
        <f>VLOOKUP(K204,'Epi data'!A:C,3,TRUE)</f>
        <v>0.37557884587989848</v>
      </c>
      <c r="U204" s="116">
        <f t="shared" si="22"/>
        <v>1</v>
      </c>
      <c r="V204" s="49">
        <f>VLOOKUP(K204,'Epi data'!A:C,2,TRUE)</f>
        <v>55.780842567564832</v>
      </c>
      <c r="W204" s="116">
        <f t="shared" si="23"/>
        <v>1</v>
      </c>
      <c r="X204" s="116"/>
      <c r="Y204" s="116">
        <f t="shared" si="24"/>
        <v>5</v>
      </c>
      <c r="Z204" s="116"/>
      <c r="AA204" s="44">
        <f>VLOOKUP(K204,'Epi data'!A:I,9,TRUE)</f>
        <v>33.340000000000003</v>
      </c>
      <c r="AB204" s="115">
        <f t="shared" si="20"/>
        <v>3</v>
      </c>
      <c r="AC204" s="116" t="s">
        <v>219</v>
      </c>
      <c r="AD204" s="116"/>
      <c r="AE204" s="116"/>
      <c r="AF204" s="116"/>
      <c r="AG204" s="116"/>
      <c r="AH204" s="116"/>
    </row>
    <row r="205" spans="1:34" s="20" customFormat="1" ht="105" x14ac:dyDescent="0.25">
      <c r="A205" s="68"/>
      <c r="B205" s="32" t="s">
        <v>599</v>
      </c>
      <c r="C205" s="62" t="s">
        <v>706</v>
      </c>
      <c r="D205" s="20" t="s">
        <v>1514</v>
      </c>
      <c r="E205" s="60" t="s">
        <v>726</v>
      </c>
      <c r="F205" s="115" t="s">
        <v>713</v>
      </c>
      <c r="G205" s="115"/>
      <c r="H205" s="115" t="s">
        <v>1464</v>
      </c>
      <c r="I205" s="120"/>
      <c r="J205" s="115"/>
      <c r="K205" s="115" t="str">
        <f>K204</f>
        <v>HIV/AIDS - Tuberculosis</v>
      </c>
      <c r="L205" s="115">
        <v>1</v>
      </c>
      <c r="M205" s="44">
        <v>2301</v>
      </c>
      <c r="N205" s="44" t="s">
        <v>1567</v>
      </c>
      <c r="O205" s="44">
        <v>2</v>
      </c>
      <c r="P205" s="115"/>
      <c r="Q205" s="43">
        <v>14.792833096933707</v>
      </c>
      <c r="R205" s="115">
        <f t="shared" si="21"/>
        <v>2</v>
      </c>
      <c r="S205" s="115">
        <f t="shared" si="19"/>
        <v>0</v>
      </c>
      <c r="T205" s="43">
        <f>VLOOKUP(K205,'Epi data'!A:C,3,TRUE)</f>
        <v>0.37557884587989848</v>
      </c>
      <c r="U205" s="115">
        <f t="shared" si="22"/>
        <v>1</v>
      </c>
      <c r="V205" s="44">
        <f>VLOOKUP(K205,'Epi data'!A:C,2,TRUE)</f>
        <v>55.780842567564832</v>
      </c>
      <c r="W205" s="115">
        <f t="shared" si="23"/>
        <v>1</v>
      </c>
      <c r="X205" s="115"/>
      <c r="Y205" s="115">
        <f t="shared" si="24"/>
        <v>4</v>
      </c>
      <c r="Z205" s="115"/>
      <c r="AA205" s="44">
        <f>VLOOKUP(K205,'Epi data'!A:I,9,TRUE)</f>
        <v>33.340000000000003</v>
      </c>
      <c r="AB205" s="115">
        <f t="shared" si="20"/>
        <v>3</v>
      </c>
      <c r="AC205" s="115" t="s">
        <v>219</v>
      </c>
      <c r="AD205" s="115"/>
      <c r="AE205" s="115"/>
      <c r="AF205" s="115"/>
      <c r="AG205" s="115"/>
      <c r="AH205" s="115"/>
    </row>
    <row r="206" spans="1:34" s="35" customFormat="1" ht="75" x14ac:dyDescent="0.25">
      <c r="A206" s="69"/>
      <c r="B206" s="37" t="s">
        <v>600</v>
      </c>
      <c r="C206" s="108" t="s">
        <v>1323</v>
      </c>
      <c r="D206" s="8" t="s">
        <v>1460</v>
      </c>
      <c r="E206" s="65" t="s">
        <v>600</v>
      </c>
      <c r="F206" s="116" t="s">
        <v>713</v>
      </c>
      <c r="G206" s="116"/>
      <c r="H206" s="116" t="s">
        <v>13</v>
      </c>
      <c r="I206" s="121"/>
      <c r="J206" s="116"/>
      <c r="K206" s="116" t="str">
        <f>K203</f>
        <v>Tuberculosis</v>
      </c>
      <c r="L206" s="116">
        <v>1</v>
      </c>
      <c r="M206" s="49" t="s">
        <v>1333</v>
      </c>
      <c r="N206" s="49"/>
      <c r="O206" s="49"/>
      <c r="P206" s="116"/>
      <c r="Q206" s="45">
        <v>0.02</v>
      </c>
      <c r="R206" s="116">
        <f t="shared" si="21"/>
        <v>1</v>
      </c>
      <c r="S206" s="116">
        <f t="shared" si="19"/>
        <v>0</v>
      </c>
      <c r="T206" s="45">
        <f>VLOOKUP(K206,'Epi data'!A:C,3,TRUE)</f>
        <v>0.30941265407857443</v>
      </c>
      <c r="U206" s="116">
        <f t="shared" si="22"/>
        <v>1</v>
      </c>
      <c r="V206" s="49">
        <f>VLOOKUP(K206,'Epi data'!A:C,2,TRUE)</f>
        <v>38.984322016128594</v>
      </c>
      <c r="W206" s="116">
        <f t="shared" si="23"/>
        <v>0</v>
      </c>
      <c r="X206" s="116"/>
      <c r="Y206" s="116">
        <f t="shared" si="24"/>
        <v>2</v>
      </c>
      <c r="Z206" s="116"/>
      <c r="AA206" s="44">
        <f>VLOOKUP(K206,'Epi data'!A:I,9,TRUE)</f>
        <v>32.25</v>
      </c>
      <c r="AB206" s="115">
        <f t="shared" si="20"/>
        <v>3</v>
      </c>
      <c r="AC206" s="116"/>
      <c r="AD206" s="116"/>
      <c r="AE206" s="116"/>
      <c r="AF206" s="116"/>
      <c r="AG206" s="116"/>
      <c r="AH206" s="116"/>
    </row>
    <row r="207" spans="1:34" s="20" customFormat="1" ht="120" x14ac:dyDescent="0.25">
      <c r="A207" s="68"/>
      <c r="B207" s="32" t="s">
        <v>601</v>
      </c>
      <c r="C207" s="62" t="s">
        <v>1324</v>
      </c>
      <c r="D207" s="18" t="str">
        <f>C207</f>
        <v>Diagnosis of TB, including assessment of rifampicin resistance using rapid molecular diagnostics (UltraXpert), and initiation of first-line treatment per current WHO guidelines for drug-susceptible TB; referral for confirmation, further assessment of drug resistance, and treatment of drug-resistant TB</v>
      </c>
      <c r="E207" s="32" t="s">
        <v>601</v>
      </c>
      <c r="F207" s="26" t="s">
        <v>713</v>
      </c>
      <c r="G207" s="115"/>
      <c r="H207" s="115" t="s">
        <v>1464</v>
      </c>
      <c r="I207" s="120" t="s">
        <v>1332</v>
      </c>
      <c r="J207" s="115"/>
      <c r="K207" s="115" t="str">
        <f>K206</f>
        <v>Tuberculosis</v>
      </c>
      <c r="L207" s="115">
        <v>1</v>
      </c>
      <c r="M207" s="44">
        <v>1032</v>
      </c>
      <c r="N207" s="44" t="s">
        <v>1604</v>
      </c>
      <c r="O207" s="44">
        <v>3</v>
      </c>
      <c r="P207" s="115"/>
      <c r="Q207" s="43">
        <v>38.646794633937411</v>
      </c>
      <c r="R207" s="115">
        <f t="shared" si="21"/>
        <v>2</v>
      </c>
      <c r="S207" s="115">
        <f t="shared" si="19"/>
        <v>0</v>
      </c>
      <c r="T207" s="43">
        <f>VLOOKUP(K207,'Epi data'!A:C,3,TRUE)</f>
        <v>0.30941265407857443</v>
      </c>
      <c r="U207" s="115">
        <f t="shared" si="22"/>
        <v>1</v>
      </c>
      <c r="V207" s="44">
        <f>VLOOKUP(K207,'Epi data'!A:C,2,TRUE)</f>
        <v>38.984322016128594</v>
      </c>
      <c r="W207" s="115">
        <f t="shared" si="23"/>
        <v>0</v>
      </c>
      <c r="X207" s="115"/>
      <c r="Y207" s="115">
        <f t="shared" si="24"/>
        <v>3</v>
      </c>
      <c r="Z207" s="115"/>
      <c r="AA207" s="44">
        <f>VLOOKUP(K207,'Epi data'!A:I,9,TRUE)</f>
        <v>32.25</v>
      </c>
      <c r="AB207" s="115">
        <f t="shared" si="20"/>
        <v>3</v>
      </c>
      <c r="AC207" s="115" t="s">
        <v>219</v>
      </c>
      <c r="AD207" s="115"/>
      <c r="AE207" s="115"/>
      <c r="AF207" s="115"/>
      <c r="AG207" s="115"/>
      <c r="AH207" s="115"/>
    </row>
    <row r="208" spans="1:34" s="35" customFormat="1" ht="60" x14ac:dyDescent="0.25">
      <c r="A208" s="69"/>
      <c r="B208" s="37" t="s">
        <v>602</v>
      </c>
      <c r="C208" s="61" t="s">
        <v>1325</v>
      </c>
      <c r="D208" s="13" t="str">
        <f>C208</f>
        <v>Screening for HIV in all individuals with a diagnosis of active TB, and if HIV infection is present, start (or refer for) ARV treatment and HIV care</v>
      </c>
      <c r="E208" s="37" t="s">
        <v>602</v>
      </c>
      <c r="F208" s="38" t="s">
        <v>713</v>
      </c>
      <c r="G208" s="116"/>
      <c r="H208" s="116" t="s">
        <v>1464</v>
      </c>
      <c r="I208" s="121"/>
      <c r="J208" s="116" t="s">
        <v>1332</v>
      </c>
      <c r="K208" s="116" t="str">
        <f>K205</f>
        <v>HIV/AIDS - Tuberculosis</v>
      </c>
      <c r="L208" s="116">
        <v>1</v>
      </c>
      <c r="M208" s="49">
        <v>1089</v>
      </c>
      <c r="N208" s="49" t="s">
        <v>1605</v>
      </c>
      <c r="O208" s="49">
        <v>3</v>
      </c>
      <c r="P208" s="116"/>
      <c r="Q208" s="45">
        <v>1.6933568648852475</v>
      </c>
      <c r="R208" s="116">
        <f t="shared" si="21"/>
        <v>2</v>
      </c>
      <c r="S208" s="116">
        <f t="shared" si="19"/>
        <v>0</v>
      </c>
      <c r="T208" s="45">
        <f>VLOOKUP(K208,'Epi data'!A:C,3,TRUE)</f>
        <v>0.37557884587989848</v>
      </c>
      <c r="U208" s="116">
        <f t="shared" si="22"/>
        <v>1</v>
      </c>
      <c r="V208" s="49">
        <f>VLOOKUP(K208,'Epi data'!A:C,2,TRUE)</f>
        <v>55.780842567564832</v>
      </c>
      <c r="W208" s="116">
        <f t="shared" si="23"/>
        <v>1</v>
      </c>
      <c r="X208" s="116"/>
      <c r="Y208" s="116">
        <f t="shared" si="24"/>
        <v>4</v>
      </c>
      <c r="Z208" s="116"/>
      <c r="AA208" s="44">
        <f>VLOOKUP(K208,'Epi data'!A:I,9,TRUE)</f>
        <v>33.340000000000003</v>
      </c>
      <c r="AB208" s="115">
        <f t="shared" si="20"/>
        <v>3</v>
      </c>
      <c r="AC208" s="116" t="s">
        <v>219</v>
      </c>
      <c r="AD208" s="116"/>
      <c r="AE208" s="116"/>
      <c r="AF208" s="116"/>
      <c r="AG208" s="116"/>
      <c r="AH208" s="116"/>
    </row>
    <row r="209" spans="1:34" s="20" customFormat="1" ht="60" x14ac:dyDescent="0.25">
      <c r="A209" s="68"/>
      <c r="B209" s="32" t="s">
        <v>603</v>
      </c>
      <c r="C209" s="62" t="s">
        <v>1388</v>
      </c>
      <c r="D209" s="20" t="str">
        <f>C209</f>
        <v>Refer cases of treatment failure for drug susceptibility testing; enrol those with MDR-TB for treatment per WHO guidelines (either short or long regimen)</v>
      </c>
      <c r="E209" s="32" t="s">
        <v>603</v>
      </c>
      <c r="F209" s="26" t="s">
        <v>713</v>
      </c>
      <c r="G209" s="115"/>
      <c r="H209" s="115" t="s">
        <v>15</v>
      </c>
      <c r="I209" s="120" t="s">
        <v>1332</v>
      </c>
      <c r="J209" s="115" t="s">
        <v>1332</v>
      </c>
      <c r="K209" s="115" t="s">
        <v>8</v>
      </c>
      <c r="L209" s="115">
        <v>1</v>
      </c>
      <c r="M209" s="44">
        <v>17</v>
      </c>
      <c r="N209" s="44" t="s">
        <v>1606</v>
      </c>
      <c r="O209" s="44">
        <v>4</v>
      </c>
      <c r="P209" s="115"/>
      <c r="Q209" s="43">
        <v>366.37687108210082</v>
      </c>
      <c r="R209" s="115">
        <f t="shared" si="21"/>
        <v>3</v>
      </c>
      <c r="S209" s="115">
        <f t="shared" si="19"/>
        <v>0</v>
      </c>
      <c r="T209" s="43">
        <f>VLOOKUP(K209,'Epi data'!A:C,3,TRUE)</f>
        <v>0.30941265407857443</v>
      </c>
      <c r="U209" s="115">
        <f t="shared" si="22"/>
        <v>1</v>
      </c>
      <c r="V209" s="44">
        <f>VLOOKUP(K209,'Epi data'!A:C,2,TRUE)</f>
        <v>38.984322016128594</v>
      </c>
      <c r="W209" s="115">
        <f t="shared" si="23"/>
        <v>0</v>
      </c>
      <c r="X209" s="115"/>
      <c r="Y209" s="115">
        <f t="shared" si="24"/>
        <v>4</v>
      </c>
      <c r="Z209" s="115"/>
      <c r="AA209" s="44">
        <f>VLOOKUP(K209,'Epi data'!A:I,9,TRUE)</f>
        <v>32.25</v>
      </c>
      <c r="AB209" s="115">
        <f t="shared" si="20"/>
        <v>3</v>
      </c>
      <c r="AC209" s="115" t="s">
        <v>219</v>
      </c>
      <c r="AD209" s="115"/>
      <c r="AE209" s="115"/>
      <c r="AF209" s="115"/>
      <c r="AG209" s="115"/>
      <c r="AH209" s="115"/>
    </row>
    <row r="210" spans="1:34" s="35" customFormat="1" ht="45" x14ac:dyDescent="0.25">
      <c r="A210" s="69"/>
      <c r="B210" s="37" t="s">
        <v>604</v>
      </c>
      <c r="C210" s="61" t="s">
        <v>1326</v>
      </c>
      <c r="D210" s="61" t="s">
        <v>1515</v>
      </c>
      <c r="E210" s="37" t="s">
        <v>604</v>
      </c>
      <c r="F210" s="38" t="s">
        <v>713</v>
      </c>
      <c r="G210" s="116"/>
      <c r="H210" s="116" t="s">
        <v>286</v>
      </c>
      <c r="I210" s="121"/>
      <c r="J210" s="116"/>
      <c r="K210" s="116" t="str">
        <f>K207</f>
        <v>Tuberculosis</v>
      </c>
      <c r="L210" s="116">
        <v>1</v>
      </c>
      <c r="M210" s="49" t="s">
        <v>1333</v>
      </c>
      <c r="N210" s="49"/>
      <c r="O210" s="49">
        <v>0</v>
      </c>
      <c r="P210" s="116"/>
      <c r="Q210" s="45">
        <v>1036.6636517294421</v>
      </c>
      <c r="R210" s="116">
        <f t="shared" si="21"/>
        <v>3</v>
      </c>
      <c r="S210" s="116">
        <f t="shared" si="19"/>
        <v>0</v>
      </c>
      <c r="T210" s="45">
        <f>VLOOKUP(K210,'Epi data'!A:C,3,TRUE)</f>
        <v>0.30941265407857443</v>
      </c>
      <c r="U210" s="116">
        <f t="shared" si="22"/>
        <v>1</v>
      </c>
      <c r="V210" s="49">
        <f>VLOOKUP(K210,'Epi data'!A:C,2,TRUE)</f>
        <v>38.984322016128594</v>
      </c>
      <c r="W210" s="116">
        <f t="shared" si="23"/>
        <v>0</v>
      </c>
      <c r="X210" s="116"/>
      <c r="Y210" s="116">
        <f t="shared" si="24"/>
        <v>4</v>
      </c>
      <c r="Z210" s="116"/>
      <c r="AA210" s="44">
        <f>VLOOKUP(K210,'Epi data'!A:I,9,TRUE)</f>
        <v>32.25</v>
      </c>
      <c r="AB210" s="115">
        <f t="shared" si="20"/>
        <v>3</v>
      </c>
      <c r="AC210" s="116" t="s">
        <v>219</v>
      </c>
      <c r="AD210" s="116"/>
      <c r="AE210" s="116"/>
      <c r="AF210" s="116"/>
      <c r="AG210" s="116"/>
      <c r="AH210" s="116"/>
    </row>
    <row r="211" spans="1:34" s="25" customFormat="1" x14ac:dyDescent="0.25">
      <c r="A211" s="70" t="s">
        <v>459</v>
      </c>
      <c r="B211" s="27" t="s">
        <v>460</v>
      </c>
      <c r="C211" s="79" t="s">
        <v>459</v>
      </c>
      <c r="E211" s="24"/>
      <c r="F211" s="112"/>
      <c r="G211" s="112"/>
      <c r="H211" s="112"/>
      <c r="I211" s="119"/>
      <c r="J211" s="112"/>
      <c r="K211" s="112"/>
      <c r="L211" s="112"/>
      <c r="M211" s="112"/>
      <c r="N211" s="112"/>
      <c r="O211" s="124"/>
      <c r="P211" s="112"/>
      <c r="Q211" s="92"/>
      <c r="R211" s="115">
        <f t="shared" si="21"/>
        <v>1</v>
      </c>
      <c r="S211" s="112"/>
      <c r="T211" s="43" t="e">
        <f>VLOOKUP(K211,'Epi data'!A:C,3,TRUE)</f>
        <v>#N/A</v>
      </c>
      <c r="U211" s="115" t="e">
        <f t="shared" si="22"/>
        <v>#N/A</v>
      </c>
      <c r="V211" s="44" t="e">
        <f>VLOOKUP(K211,'Epi data'!A:C,2,TRUE)</f>
        <v>#N/A</v>
      </c>
      <c r="W211" s="115" t="e">
        <f t="shared" si="23"/>
        <v>#N/A</v>
      </c>
      <c r="X211" s="112"/>
      <c r="Y211" s="112" t="e">
        <f t="shared" si="24"/>
        <v>#N/A</v>
      </c>
      <c r="Z211" s="112"/>
      <c r="AA211" s="44" t="e">
        <f>VLOOKUP(K211,'Epi data'!A:I,9,TRUE)</f>
        <v>#N/A</v>
      </c>
      <c r="AB211" s="115" t="e">
        <f t="shared" si="20"/>
        <v>#N/A</v>
      </c>
      <c r="AC211" s="112"/>
      <c r="AD211" s="112"/>
      <c r="AE211" s="112"/>
      <c r="AF211" s="112"/>
      <c r="AG211" s="112"/>
      <c r="AH211" s="112"/>
    </row>
    <row r="212" spans="1:34" s="20" customFormat="1" ht="45" x14ac:dyDescent="0.25">
      <c r="A212" s="68"/>
      <c r="B212" s="60" t="s">
        <v>605</v>
      </c>
      <c r="C212" s="109" t="s">
        <v>681</v>
      </c>
      <c r="D212" s="83" t="s">
        <v>1516</v>
      </c>
      <c r="E212" s="60" t="s">
        <v>605</v>
      </c>
      <c r="F212" s="115" t="s">
        <v>713</v>
      </c>
      <c r="G212" s="115"/>
      <c r="H212" s="115" t="s">
        <v>566</v>
      </c>
      <c r="I212" s="120"/>
      <c r="J212" s="115"/>
      <c r="K212" s="115" t="s">
        <v>459</v>
      </c>
      <c r="L212" s="115">
        <v>1</v>
      </c>
      <c r="M212" s="115" t="s">
        <v>1333</v>
      </c>
      <c r="N212" s="115"/>
      <c r="O212" s="44"/>
      <c r="P212" s="115"/>
      <c r="Q212" s="43">
        <v>1</v>
      </c>
      <c r="R212" s="115">
        <f t="shared" si="21"/>
        <v>1</v>
      </c>
      <c r="S212" s="115">
        <f t="shared" si="19"/>
        <v>0</v>
      </c>
      <c r="T212" s="43">
        <f>VLOOKUP(K212,'Epi data'!A:C,3,TRUE)</f>
        <v>1.1693342491029053E-2</v>
      </c>
      <c r="U212" s="115">
        <f t="shared" si="22"/>
        <v>0</v>
      </c>
      <c r="V212" s="44">
        <f>VLOOKUP(K212,'Epi data'!A:C,2,TRUE)</f>
        <v>74.356975430896242</v>
      </c>
      <c r="W212" s="115">
        <f t="shared" si="23"/>
        <v>1</v>
      </c>
      <c r="X212" s="115"/>
      <c r="Y212" s="115">
        <f t="shared" si="24"/>
        <v>2</v>
      </c>
      <c r="Z212" s="115"/>
      <c r="AA212" s="44">
        <f>VLOOKUP(K212,'Epi data'!A:I,9,TRUE)</f>
        <v>59.28</v>
      </c>
      <c r="AB212" s="115">
        <f t="shared" si="20"/>
        <v>1</v>
      </c>
      <c r="AC212" s="115"/>
      <c r="AD212" s="115"/>
      <c r="AE212" s="115"/>
      <c r="AF212" s="115"/>
      <c r="AG212" s="115"/>
      <c r="AH212" s="115"/>
    </row>
    <row r="213" spans="1:34" s="35" customFormat="1" ht="60" x14ac:dyDescent="0.25">
      <c r="A213" s="69"/>
      <c r="B213" s="37" t="s">
        <v>606</v>
      </c>
      <c r="C213" s="61" t="s">
        <v>688</v>
      </c>
      <c r="D213" s="35" t="s">
        <v>1517</v>
      </c>
      <c r="E213" s="37" t="s">
        <v>606</v>
      </c>
      <c r="F213" s="38" t="s">
        <v>713</v>
      </c>
      <c r="G213" s="116"/>
      <c r="H213" s="116" t="s">
        <v>13</v>
      </c>
      <c r="I213" s="121" t="s">
        <v>1332</v>
      </c>
      <c r="J213" s="116"/>
      <c r="K213" s="116" t="s">
        <v>459</v>
      </c>
      <c r="L213" s="116">
        <v>1</v>
      </c>
      <c r="M213" s="49" t="s">
        <v>1333</v>
      </c>
      <c r="N213" s="49"/>
      <c r="O213" s="49">
        <v>4</v>
      </c>
      <c r="P213" s="116"/>
      <c r="Q213" s="45">
        <v>1.6005459405352835</v>
      </c>
      <c r="R213" s="116">
        <f t="shared" si="21"/>
        <v>2</v>
      </c>
      <c r="S213" s="116">
        <f t="shared" si="19"/>
        <v>1</v>
      </c>
      <c r="T213" s="45">
        <f>VLOOKUP(K213,'Epi data'!A:C,3,TRUE)</f>
        <v>1.1693342491029053E-2</v>
      </c>
      <c r="U213" s="116">
        <f t="shared" si="22"/>
        <v>0</v>
      </c>
      <c r="V213" s="49">
        <f>VLOOKUP(K213,'Epi data'!A:C,2,TRUE)</f>
        <v>74.356975430896242</v>
      </c>
      <c r="W213" s="116">
        <f t="shared" si="23"/>
        <v>1</v>
      </c>
      <c r="X213" s="116"/>
      <c r="Y213" s="116">
        <f t="shared" si="24"/>
        <v>4</v>
      </c>
      <c r="Z213" s="116"/>
      <c r="AA213" s="44">
        <f>VLOOKUP(K213,'Epi data'!A:I,9,TRUE)</f>
        <v>59.28</v>
      </c>
      <c r="AB213" s="115">
        <f t="shared" si="20"/>
        <v>1</v>
      </c>
      <c r="AC213" s="116" t="s">
        <v>218</v>
      </c>
      <c r="AD213" s="116" t="s">
        <v>1331</v>
      </c>
      <c r="AE213" s="116"/>
      <c r="AF213" s="116"/>
      <c r="AG213" s="116"/>
      <c r="AH213" s="116"/>
    </row>
    <row r="214" spans="1:34" s="20" customFormat="1" ht="60" x14ac:dyDescent="0.25">
      <c r="A214" s="68"/>
      <c r="B214" s="32" t="s">
        <v>607</v>
      </c>
      <c r="C214" s="62" t="s">
        <v>682</v>
      </c>
      <c r="D214" s="18" t="str">
        <f>D213</f>
        <v>In all malaria-endemic countries, diagnosis with rapid test or microscopy (including speciation) followed by treatment with ACTs (or current first-line combination)</v>
      </c>
      <c r="E214" s="22" t="s">
        <v>607</v>
      </c>
      <c r="F214" s="26" t="s">
        <v>713</v>
      </c>
      <c r="G214" s="115"/>
      <c r="H214" s="115" t="s">
        <v>13</v>
      </c>
      <c r="I214" s="120"/>
      <c r="J214" s="115" t="s">
        <v>1332</v>
      </c>
      <c r="K214" s="115" t="s">
        <v>459</v>
      </c>
      <c r="L214" s="115">
        <v>1</v>
      </c>
      <c r="M214" s="44">
        <v>31</v>
      </c>
      <c r="N214" s="44" t="s">
        <v>1607</v>
      </c>
      <c r="O214" s="44">
        <v>4</v>
      </c>
      <c r="P214" s="115"/>
      <c r="Q214" s="43">
        <v>7.2875214229730796</v>
      </c>
      <c r="R214" s="115">
        <f t="shared" si="21"/>
        <v>2</v>
      </c>
      <c r="S214" s="115">
        <f t="shared" si="19"/>
        <v>1</v>
      </c>
      <c r="T214" s="43">
        <f>VLOOKUP(K214,'Epi data'!A:C,3,TRUE)</f>
        <v>1.1693342491029053E-2</v>
      </c>
      <c r="U214" s="115">
        <f t="shared" si="22"/>
        <v>0</v>
      </c>
      <c r="V214" s="44">
        <f>VLOOKUP(K214,'Epi data'!A:C,2,TRUE)</f>
        <v>74.356975430896242</v>
      </c>
      <c r="W214" s="115">
        <f t="shared" si="23"/>
        <v>1</v>
      </c>
      <c r="X214" s="115"/>
      <c r="Y214" s="115">
        <f t="shared" si="24"/>
        <v>4</v>
      </c>
      <c r="Z214" s="115"/>
      <c r="AA214" s="44">
        <f>VLOOKUP(K214,'Epi data'!A:I,9,TRUE)</f>
        <v>59.28</v>
      </c>
      <c r="AB214" s="115">
        <f t="shared" si="20"/>
        <v>1</v>
      </c>
      <c r="AC214" s="115" t="s">
        <v>218</v>
      </c>
      <c r="AD214" s="116" t="s">
        <v>1331</v>
      </c>
      <c r="AE214" s="115"/>
      <c r="AF214" s="115"/>
      <c r="AG214" s="115"/>
      <c r="AH214" s="115"/>
    </row>
    <row r="215" spans="1:34" s="35" customFormat="1" ht="60" x14ac:dyDescent="0.25">
      <c r="A215" s="69"/>
      <c r="B215" s="37" t="s">
        <v>608</v>
      </c>
      <c r="C215" s="61" t="s">
        <v>683</v>
      </c>
      <c r="D215" s="35" t="s">
        <v>1518</v>
      </c>
      <c r="E215" s="37" t="s">
        <v>608</v>
      </c>
      <c r="F215" s="38" t="s">
        <v>713</v>
      </c>
      <c r="G215" s="116"/>
      <c r="H215" s="116" t="s">
        <v>13</v>
      </c>
      <c r="I215" s="121"/>
      <c r="J215" s="116"/>
      <c r="K215" s="116" t="s">
        <v>459</v>
      </c>
      <c r="L215" s="116">
        <v>1</v>
      </c>
      <c r="M215" s="49" t="s">
        <v>1333</v>
      </c>
      <c r="N215" s="49"/>
      <c r="O215" s="49">
        <v>0</v>
      </c>
      <c r="P215" s="116"/>
      <c r="Q215" s="45">
        <v>0.91999999999999993</v>
      </c>
      <c r="R215" s="116">
        <f t="shared" si="21"/>
        <v>1</v>
      </c>
      <c r="S215" s="116">
        <f t="shared" si="19"/>
        <v>1</v>
      </c>
      <c r="T215" s="45">
        <f>VLOOKUP(K215,'Epi data'!A:C,3,TRUE)</f>
        <v>1.1693342491029053E-2</v>
      </c>
      <c r="U215" s="116">
        <f t="shared" si="22"/>
        <v>0</v>
      </c>
      <c r="V215" s="49">
        <f>VLOOKUP(K215,'Epi data'!A:C,2,TRUE)</f>
        <v>74.356975430896242</v>
      </c>
      <c r="W215" s="116">
        <f t="shared" si="23"/>
        <v>1</v>
      </c>
      <c r="X215" s="116"/>
      <c r="Y215" s="116">
        <f t="shared" si="24"/>
        <v>3</v>
      </c>
      <c r="Z215" s="116"/>
      <c r="AA215" s="44">
        <f>VLOOKUP(K215,'Epi data'!A:I,9,TRUE)</f>
        <v>59.28</v>
      </c>
      <c r="AB215" s="115">
        <f t="shared" si="20"/>
        <v>1</v>
      </c>
      <c r="AC215" s="116" t="s">
        <v>218</v>
      </c>
      <c r="AD215" s="116"/>
      <c r="AE215" s="116"/>
      <c r="AF215" s="116"/>
      <c r="AG215" s="116"/>
      <c r="AH215" s="116"/>
    </row>
    <row r="216" spans="1:34" s="20" customFormat="1" ht="75" x14ac:dyDescent="0.25">
      <c r="A216" s="68"/>
      <c r="B216" s="32" t="s">
        <v>609</v>
      </c>
      <c r="C216" s="62" t="s">
        <v>684</v>
      </c>
      <c r="D216" s="20" t="s">
        <v>1519</v>
      </c>
      <c r="E216" s="32" t="s">
        <v>609</v>
      </c>
      <c r="F216" s="26" t="s">
        <v>713</v>
      </c>
      <c r="G216" s="115"/>
      <c r="H216" s="115" t="s">
        <v>15</v>
      </c>
      <c r="I216" s="120"/>
      <c r="J216" s="115" t="s">
        <v>1332</v>
      </c>
      <c r="K216" s="115" t="s">
        <v>459</v>
      </c>
      <c r="L216" s="115">
        <v>1</v>
      </c>
      <c r="M216" s="44">
        <v>5</v>
      </c>
      <c r="N216" s="44" t="s">
        <v>1608</v>
      </c>
      <c r="O216" s="44">
        <v>4</v>
      </c>
      <c r="P216" s="115"/>
      <c r="Q216" s="43">
        <v>0.49445371697718427</v>
      </c>
      <c r="R216" s="115">
        <f t="shared" si="21"/>
        <v>1</v>
      </c>
      <c r="S216" s="115">
        <f t="shared" si="19"/>
        <v>1</v>
      </c>
      <c r="T216" s="43">
        <f>VLOOKUP(K216,'Epi data'!A:C,3,TRUE)</f>
        <v>1.1693342491029053E-2</v>
      </c>
      <c r="U216" s="115">
        <f t="shared" si="22"/>
        <v>0</v>
      </c>
      <c r="V216" s="44">
        <f>VLOOKUP(K216,'Epi data'!A:C,2,TRUE)</f>
        <v>74.356975430896242</v>
      </c>
      <c r="W216" s="115">
        <f t="shared" si="23"/>
        <v>1</v>
      </c>
      <c r="X216" s="115"/>
      <c r="Y216" s="115">
        <f t="shared" si="24"/>
        <v>3</v>
      </c>
      <c r="Z216" s="115"/>
      <c r="AA216" s="44">
        <f>VLOOKUP(K216,'Epi data'!A:I,9,TRUE)</f>
        <v>59.28</v>
      </c>
      <c r="AB216" s="115">
        <f t="shared" si="20"/>
        <v>1</v>
      </c>
      <c r="AC216" s="115" t="s">
        <v>218</v>
      </c>
      <c r="AD216" s="116" t="s">
        <v>1331</v>
      </c>
      <c r="AE216" s="115"/>
      <c r="AF216" s="115"/>
      <c r="AG216" s="115"/>
      <c r="AH216" s="115"/>
    </row>
    <row r="217" spans="1:34" s="35" customFormat="1" ht="75" x14ac:dyDescent="0.25">
      <c r="A217" s="69"/>
      <c r="B217" s="37" t="s">
        <v>610</v>
      </c>
      <c r="C217" s="61" t="s">
        <v>685</v>
      </c>
      <c r="D217" s="13" t="str">
        <f>D216</f>
        <v>Management of severe malaria, including early detection and provision of rectal artesunate in community settings followed by parenteral artesunate and full course of ACT</v>
      </c>
      <c r="E217" s="37" t="s">
        <v>610</v>
      </c>
      <c r="F217" s="38" t="s">
        <v>713</v>
      </c>
      <c r="G217" s="116"/>
      <c r="H217" s="116" t="s">
        <v>15</v>
      </c>
      <c r="I217" s="121"/>
      <c r="J217" s="116" t="s">
        <v>1332</v>
      </c>
      <c r="K217" s="116" t="s">
        <v>459</v>
      </c>
      <c r="L217" s="116">
        <v>1</v>
      </c>
      <c r="M217" s="49" t="s">
        <v>1333</v>
      </c>
      <c r="N217" s="49"/>
      <c r="O217" s="49">
        <v>4</v>
      </c>
      <c r="P217" s="116"/>
      <c r="Q217" s="45">
        <v>70.494721259901922</v>
      </c>
      <c r="R217" s="116">
        <f t="shared" si="21"/>
        <v>3</v>
      </c>
      <c r="S217" s="116">
        <f t="shared" si="19"/>
        <v>1</v>
      </c>
      <c r="T217" s="45">
        <f>VLOOKUP(K217,'Epi data'!A:C,3,TRUE)</f>
        <v>1.1693342491029053E-2</v>
      </c>
      <c r="U217" s="116">
        <f t="shared" si="22"/>
        <v>0</v>
      </c>
      <c r="V217" s="49">
        <f>VLOOKUP(K217,'Epi data'!A:C,2,TRUE)</f>
        <v>74.356975430896242</v>
      </c>
      <c r="W217" s="116">
        <f t="shared" si="23"/>
        <v>1</v>
      </c>
      <c r="X217" s="116"/>
      <c r="Y217" s="116">
        <f t="shared" si="24"/>
        <v>5</v>
      </c>
      <c r="Z217" s="116"/>
      <c r="AA217" s="44">
        <f>VLOOKUP(K217,'Epi data'!A:I,9,TRUE)</f>
        <v>59.28</v>
      </c>
      <c r="AB217" s="115">
        <f t="shared" si="20"/>
        <v>1</v>
      </c>
      <c r="AC217" s="116" t="s">
        <v>218</v>
      </c>
      <c r="AD217" s="116" t="s">
        <v>1331</v>
      </c>
      <c r="AE217" s="116"/>
      <c r="AF217" s="116"/>
      <c r="AG217" s="116"/>
      <c r="AH217" s="116"/>
    </row>
    <row r="218" spans="1:34" s="20" customFormat="1" ht="150" x14ac:dyDescent="0.25">
      <c r="A218" s="68"/>
      <c r="B218" s="32" t="s">
        <v>611</v>
      </c>
      <c r="C218" s="62" t="s">
        <v>686</v>
      </c>
      <c r="D218" s="20" t="s">
        <v>686</v>
      </c>
      <c r="E218" s="60" t="s">
        <v>742</v>
      </c>
      <c r="F218" s="115" t="s">
        <v>643</v>
      </c>
      <c r="G218" s="115"/>
      <c r="H218" s="115" t="s">
        <v>13</v>
      </c>
      <c r="I218" s="120"/>
      <c r="J218" s="115"/>
      <c r="K218" s="115" t="s">
        <v>459</v>
      </c>
      <c r="L218" s="115">
        <v>1</v>
      </c>
      <c r="M218" s="44">
        <v>76</v>
      </c>
      <c r="N218" s="44" t="s">
        <v>1574</v>
      </c>
      <c r="O218" s="44">
        <v>4</v>
      </c>
      <c r="P218" s="115"/>
      <c r="Q218" s="43">
        <v>0.39820616342979492</v>
      </c>
      <c r="R218" s="115">
        <f t="shared" si="21"/>
        <v>1</v>
      </c>
      <c r="S218" s="115">
        <f t="shared" si="19"/>
        <v>0</v>
      </c>
      <c r="T218" s="43">
        <f>VLOOKUP(K218,'Epi data'!A:C,3,TRUE)</f>
        <v>1.1693342491029053E-2</v>
      </c>
      <c r="U218" s="115">
        <f t="shared" si="22"/>
        <v>0</v>
      </c>
      <c r="V218" s="44">
        <f>VLOOKUP(K218,'Epi data'!A:C,2,TRUE)</f>
        <v>74.356975430896242</v>
      </c>
      <c r="W218" s="115">
        <f t="shared" si="23"/>
        <v>1</v>
      </c>
      <c r="X218" s="115"/>
      <c r="Y218" s="115">
        <f t="shared" si="24"/>
        <v>2</v>
      </c>
      <c r="Z218" s="115"/>
      <c r="AA218" s="44">
        <f>VLOOKUP(K218,'Epi data'!A:I,9,TRUE)</f>
        <v>59.28</v>
      </c>
      <c r="AB218" s="115">
        <f t="shared" si="20"/>
        <v>1</v>
      </c>
      <c r="AC218" s="115" t="s">
        <v>220</v>
      </c>
      <c r="AD218" s="115"/>
      <c r="AE218" s="115"/>
      <c r="AF218" s="115"/>
      <c r="AG218" s="115"/>
      <c r="AH218" s="115"/>
    </row>
    <row r="219" spans="1:34" s="35" customFormat="1" ht="45" x14ac:dyDescent="0.25">
      <c r="A219" s="69"/>
      <c r="B219" s="37" t="s">
        <v>612</v>
      </c>
      <c r="C219" s="61" t="s">
        <v>687</v>
      </c>
      <c r="D219" s="35" t="s">
        <v>1520</v>
      </c>
      <c r="E219" s="36" t="s">
        <v>612</v>
      </c>
      <c r="F219" s="116" t="s">
        <v>713</v>
      </c>
      <c r="G219" s="116"/>
      <c r="H219" s="116" t="s">
        <v>566</v>
      </c>
      <c r="I219" s="121" t="s">
        <v>1332</v>
      </c>
      <c r="J219" s="116"/>
      <c r="K219" s="116" t="s">
        <v>459</v>
      </c>
      <c r="L219" s="116">
        <v>1</v>
      </c>
      <c r="M219" s="49">
        <v>27</v>
      </c>
      <c r="N219" s="49" t="s">
        <v>1609</v>
      </c>
      <c r="O219" s="49">
        <v>4</v>
      </c>
      <c r="P219" s="116"/>
      <c r="Q219" s="45">
        <v>6.6095010628283619</v>
      </c>
      <c r="R219" s="116">
        <f t="shared" si="21"/>
        <v>2</v>
      </c>
      <c r="S219" s="116">
        <f t="shared" si="19"/>
        <v>0</v>
      </c>
      <c r="T219" s="45">
        <f>VLOOKUP(K219,'Epi data'!A:C,3,TRUE)</f>
        <v>1.1693342491029053E-2</v>
      </c>
      <c r="U219" s="116">
        <f t="shared" si="22"/>
        <v>0</v>
      </c>
      <c r="V219" s="49">
        <f>VLOOKUP(K219,'Epi data'!A:C,2,TRUE)</f>
        <v>74.356975430896242</v>
      </c>
      <c r="W219" s="116">
        <f t="shared" si="23"/>
        <v>1</v>
      </c>
      <c r="X219" s="116"/>
      <c r="Y219" s="116">
        <f t="shared" si="24"/>
        <v>3</v>
      </c>
      <c r="Z219" s="116"/>
      <c r="AA219" s="44">
        <f>VLOOKUP(K219,'Epi data'!A:I,9,TRUE)</f>
        <v>59.28</v>
      </c>
      <c r="AB219" s="115">
        <f t="shared" si="20"/>
        <v>1</v>
      </c>
      <c r="AC219" s="116" t="s">
        <v>220</v>
      </c>
      <c r="AD219" s="116" t="s">
        <v>1331</v>
      </c>
      <c r="AE219" s="116"/>
      <c r="AF219" s="116"/>
      <c r="AG219" s="116"/>
      <c r="AH219" s="116"/>
    </row>
    <row r="220" spans="1:34" s="20" customFormat="1" ht="90" x14ac:dyDescent="0.25">
      <c r="A220" s="68"/>
      <c r="B220" s="32" t="s">
        <v>613</v>
      </c>
      <c r="C220" s="62" t="s">
        <v>689</v>
      </c>
      <c r="D220" s="62" t="s">
        <v>1521</v>
      </c>
      <c r="E220" s="32" t="s">
        <v>613</v>
      </c>
      <c r="F220" s="115" t="s">
        <v>713</v>
      </c>
      <c r="G220" s="115"/>
      <c r="H220" s="115" t="s">
        <v>13</v>
      </c>
      <c r="I220" s="120"/>
      <c r="J220" s="115"/>
      <c r="K220" s="115" t="s">
        <v>459</v>
      </c>
      <c r="L220" s="115">
        <v>1</v>
      </c>
      <c r="M220" s="44" t="s">
        <v>1389</v>
      </c>
      <c r="N220" s="44" t="s">
        <v>1610</v>
      </c>
      <c r="O220" s="44">
        <v>4</v>
      </c>
      <c r="P220" s="115"/>
      <c r="Q220" s="137" t="s">
        <v>1633</v>
      </c>
      <c r="R220" s="115">
        <f t="shared" si="21"/>
        <v>3</v>
      </c>
      <c r="S220" s="115">
        <f t="shared" si="19"/>
        <v>0</v>
      </c>
      <c r="T220" s="43">
        <f>VLOOKUP(K220,'Epi data'!A:C,3,TRUE)</f>
        <v>1.1693342491029053E-2</v>
      </c>
      <c r="U220" s="115">
        <f t="shared" si="22"/>
        <v>0</v>
      </c>
      <c r="V220" s="44">
        <f>VLOOKUP(K220,'Epi data'!A:C,2,TRUE)</f>
        <v>74.356975430896242</v>
      </c>
      <c r="W220" s="115">
        <f t="shared" si="23"/>
        <v>1</v>
      </c>
      <c r="X220" s="115"/>
      <c r="Y220" s="115">
        <f t="shared" si="24"/>
        <v>4</v>
      </c>
      <c r="Z220" s="115"/>
      <c r="AA220" s="44">
        <f>VLOOKUP(K220,'Epi data'!A:I,9,TRUE)</f>
        <v>59.28</v>
      </c>
      <c r="AB220" s="115">
        <f t="shared" si="20"/>
        <v>1</v>
      </c>
      <c r="AC220" s="115" t="s">
        <v>220</v>
      </c>
      <c r="AD220" s="115"/>
      <c r="AE220" s="115"/>
      <c r="AF220" s="115"/>
      <c r="AG220" s="115"/>
      <c r="AH220" s="115"/>
    </row>
    <row r="221" spans="1:34" s="35" customFormat="1" ht="60" x14ac:dyDescent="0.25">
      <c r="A221" s="69"/>
      <c r="B221" s="37" t="s">
        <v>614</v>
      </c>
      <c r="C221" s="61" t="s">
        <v>690</v>
      </c>
      <c r="D221" s="35" t="s">
        <v>1522</v>
      </c>
      <c r="E221" s="37" t="s">
        <v>614</v>
      </c>
      <c r="F221" s="116" t="s">
        <v>713</v>
      </c>
      <c r="G221" s="116"/>
      <c r="H221" s="116" t="s">
        <v>13</v>
      </c>
      <c r="I221" s="121"/>
      <c r="J221" s="116"/>
      <c r="K221" s="116" t="s">
        <v>459</v>
      </c>
      <c r="L221" s="116">
        <v>1</v>
      </c>
      <c r="M221" s="49" t="s">
        <v>1389</v>
      </c>
      <c r="N221" s="49" t="s">
        <v>1610</v>
      </c>
      <c r="O221" s="49">
        <v>4</v>
      </c>
      <c r="P221" s="116"/>
      <c r="Q221" s="45">
        <v>0.94703635414282406</v>
      </c>
      <c r="R221" s="116">
        <f t="shared" si="21"/>
        <v>1</v>
      </c>
      <c r="S221" s="116">
        <f t="shared" si="19"/>
        <v>0</v>
      </c>
      <c r="T221" s="45">
        <f>VLOOKUP(K221,'Epi data'!A:C,3,TRUE)</f>
        <v>1.1693342491029053E-2</v>
      </c>
      <c r="U221" s="116">
        <f t="shared" si="22"/>
        <v>0</v>
      </c>
      <c r="V221" s="49">
        <f>VLOOKUP(K221,'Epi data'!A:C,2,TRUE)</f>
        <v>74.356975430896242</v>
      </c>
      <c r="W221" s="116">
        <f t="shared" si="23"/>
        <v>1</v>
      </c>
      <c r="X221" s="116"/>
      <c r="Y221" s="116">
        <f t="shared" si="24"/>
        <v>2</v>
      </c>
      <c r="Z221" s="116"/>
      <c r="AA221" s="44">
        <f>VLOOKUP(K221,'Epi data'!A:I,9,TRUE)</f>
        <v>59.28</v>
      </c>
      <c r="AB221" s="115">
        <f t="shared" si="20"/>
        <v>1</v>
      </c>
      <c r="AC221" s="116" t="s">
        <v>220</v>
      </c>
      <c r="AD221" s="116"/>
      <c r="AE221" s="116"/>
      <c r="AF221" s="116"/>
      <c r="AG221" s="116"/>
      <c r="AH221" s="116"/>
    </row>
    <row r="222" spans="1:34" s="20" customFormat="1" ht="45" x14ac:dyDescent="0.25">
      <c r="A222" s="68"/>
      <c r="B222" s="32" t="s">
        <v>615</v>
      </c>
      <c r="C222" s="62" t="s">
        <v>691</v>
      </c>
      <c r="D222" s="20" t="s">
        <v>1523</v>
      </c>
      <c r="E222" s="32" t="s">
        <v>615</v>
      </c>
      <c r="F222" s="115" t="s">
        <v>713</v>
      </c>
      <c r="G222" s="115"/>
      <c r="H222" s="115" t="s">
        <v>13</v>
      </c>
      <c r="I222" s="120"/>
      <c r="J222" s="115"/>
      <c r="K222" s="115" t="s">
        <v>459</v>
      </c>
      <c r="L222" s="115">
        <v>1</v>
      </c>
      <c r="M222" s="44" t="s">
        <v>1389</v>
      </c>
      <c r="N222" s="44" t="s">
        <v>1610</v>
      </c>
      <c r="O222" s="44">
        <v>4</v>
      </c>
      <c r="P222" s="115"/>
      <c r="Q222" s="43">
        <v>2.0230000000000001E-2</v>
      </c>
      <c r="R222" s="115">
        <f t="shared" si="21"/>
        <v>1</v>
      </c>
      <c r="S222" s="115">
        <f t="shared" si="19"/>
        <v>1</v>
      </c>
      <c r="T222" s="43">
        <f>VLOOKUP(K222,'Epi data'!A:C,3,TRUE)</f>
        <v>1.1693342491029053E-2</v>
      </c>
      <c r="U222" s="115">
        <f t="shared" si="22"/>
        <v>0</v>
      </c>
      <c r="V222" s="44">
        <f>VLOOKUP(K222,'Epi data'!A:C,2,TRUE)</f>
        <v>74.356975430896242</v>
      </c>
      <c r="W222" s="115">
        <f t="shared" si="23"/>
        <v>1</v>
      </c>
      <c r="X222" s="115"/>
      <c r="Y222" s="115">
        <f t="shared" si="24"/>
        <v>3</v>
      </c>
      <c r="Z222" s="115"/>
      <c r="AA222" s="44">
        <f>VLOOKUP(K222,'Epi data'!A:I,9,TRUE)</f>
        <v>59.28</v>
      </c>
      <c r="AB222" s="115">
        <f t="shared" si="20"/>
        <v>1</v>
      </c>
      <c r="AC222" s="115" t="s">
        <v>218</v>
      </c>
      <c r="AD222" s="115"/>
      <c r="AE222" s="115"/>
      <c r="AF222" s="115"/>
      <c r="AG222" s="115"/>
      <c r="AH222" s="115"/>
    </row>
    <row r="223" spans="1:34" s="35" customFormat="1" ht="90" x14ac:dyDescent="0.25">
      <c r="A223" s="69"/>
      <c r="B223" s="37" t="s">
        <v>616</v>
      </c>
      <c r="C223" s="61" t="s">
        <v>697</v>
      </c>
      <c r="D223" s="35" t="s">
        <v>1524</v>
      </c>
      <c r="E223" s="37" t="s">
        <v>616</v>
      </c>
      <c r="F223" s="116" t="s">
        <v>713</v>
      </c>
      <c r="G223" s="116"/>
      <c r="H223" s="116" t="s">
        <v>13</v>
      </c>
      <c r="I223" s="121"/>
      <c r="J223" s="116" t="s">
        <v>1332</v>
      </c>
      <c r="K223" s="116" t="s">
        <v>459</v>
      </c>
      <c r="L223" s="116">
        <v>1</v>
      </c>
      <c r="M223" s="49">
        <v>93</v>
      </c>
      <c r="N223" s="49" t="s">
        <v>1611</v>
      </c>
      <c r="O223" s="49">
        <v>4</v>
      </c>
      <c r="P223" s="116"/>
      <c r="Q223" s="45">
        <v>2.7730182430301773</v>
      </c>
      <c r="R223" s="116">
        <f t="shared" si="21"/>
        <v>2</v>
      </c>
      <c r="S223" s="116">
        <f t="shared" si="19"/>
        <v>1</v>
      </c>
      <c r="T223" s="45">
        <f>VLOOKUP(K223,'Epi data'!A:C,3,TRUE)</f>
        <v>1.1693342491029053E-2</v>
      </c>
      <c r="U223" s="116">
        <f t="shared" si="22"/>
        <v>0</v>
      </c>
      <c r="V223" s="49">
        <f>VLOOKUP(K223,'Epi data'!A:C,2,TRUE)</f>
        <v>74.356975430896242</v>
      </c>
      <c r="W223" s="116">
        <f t="shared" si="23"/>
        <v>1</v>
      </c>
      <c r="X223" s="116"/>
      <c r="Y223" s="116">
        <f t="shared" si="24"/>
        <v>4</v>
      </c>
      <c r="Z223" s="116"/>
      <c r="AA223" s="44">
        <f>VLOOKUP(K223,'Epi data'!A:I,9,TRUE)</f>
        <v>59.28</v>
      </c>
      <c r="AB223" s="115">
        <f t="shared" si="20"/>
        <v>1</v>
      </c>
      <c r="AC223" s="116" t="s">
        <v>218</v>
      </c>
      <c r="AD223" s="116"/>
      <c r="AE223" s="116"/>
      <c r="AF223" s="116"/>
      <c r="AG223" s="116"/>
      <c r="AH223" s="116"/>
    </row>
    <row r="224" spans="1:34" s="20" customFormat="1" ht="60" x14ac:dyDescent="0.25">
      <c r="A224" s="68"/>
      <c r="B224" s="32" t="s">
        <v>617</v>
      </c>
      <c r="C224" s="62" t="s">
        <v>692</v>
      </c>
      <c r="D224" s="20" t="s">
        <v>1525</v>
      </c>
      <c r="E224" s="60" t="s">
        <v>739</v>
      </c>
      <c r="F224" s="115" t="s">
        <v>725</v>
      </c>
      <c r="G224" s="115"/>
      <c r="H224" s="115" t="s">
        <v>13</v>
      </c>
      <c r="I224" s="120" t="s">
        <v>1332</v>
      </c>
      <c r="J224" s="115" t="s">
        <v>1332</v>
      </c>
      <c r="K224" s="115" t="s">
        <v>459</v>
      </c>
      <c r="L224" s="115">
        <v>1</v>
      </c>
      <c r="M224" s="115">
        <v>54</v>
      </c>
      <c r="N224" s="115" t="s">
        <v>1612</v>
      </c>
      <c r="O224" s="44">
        <v>4</v>
      </c>
      <c r="P224" s="115"/>
      <c r="Q224" s="43">
        <v>0.56630701594656163</v>
      </c>
      <c r="R224" s="115">
        <f t="shared" si="21"/>
        <v>1</v>
      </c>
      <c r="S224" s="115">
        <f t="shared" si="19"/>
        <v>0</v>
      </c>
      <c r="T224" s="43">
        <f>VLOOKUP(K224,'Epi data'!A:C,3,TRUE)</f>
        <v>1.1693342491029053E-2</v>
      </c>
      <c r="U224" s="115">
        <f t="shared" si="22"/>
        <v>0</v>
      </c>
      <c r="V224" s="44">
        <f>VLOOKUP(K224,'Epi data'!A:C,2,TRUE)</f>
        <v>74.356975430896242</v>
      </c>
      <c r="W224" s="115">
        <f t="shared" si="23"/>
        <v>1</v>
      </c>
      <c r="X224" s="115"/>
      <c r="Y224" s="115">
        <f t="shared" si="24"/>
        <v>2</v>
      </c>
      <c r="Z224" s="115"/>
      <c r="AA224" s="44">
        <f>VLOOKUP(K224,'Epi data'!A:I,9,TRUE)</f>
        <v>59.28</v>
      </c>
      <c r="AB224" s="115">
        <f t="shared" si="20"/>
        <v>1</v>
      </c>
      <c r="AC224" s="115" t="s">
        <v>220</v>
      </c>
      <c r="AD224" s="115"/>
      <c r="AE224" s="115"/>
      <c r="AF224" s="115"/>
      <c r="AG224" s="115"/>
      <c r="AH224" s="115"/>
    </row>
    <row r="225" spans="1:34" s="35" customFormat="1" ht="60" x14ac:dyDescent="0.25">
      <c r="A225" s="69"/>
      <c r="B225" s="37" t="s">
        <v>618</v>
      </c>
      <c r="C225" s="61" t="s">
        <v>693</v>
      </c>
      <c r="D225" s="35" t="s">
        <v>1527</v>
      </c>
      <c r="E225" s="65" t="s">
        <v>618</v>
      </c>
      <c r="F225" s="116" t="s">
        <v>713</v>
      </c>
      <c r="G225" s="116"/>
      <c r="H225" s="116" t="s">
        <v>13</v>
      </c>
      <c r="I225" s="121"/>
      <c r="J225" s="116"/>
      <c r="K225" s="116" t="s">
        <v>459</v>
      </c>
      <c r="L225" s="116">
        <v>1</v>
      </c>
      <c r="M225" s="116">
        <v>175</v>
      </c>
      <c r="N225" s="116" t="s">
        <v>1613</v>
      </c>
      <c r="O225" s="49">
        <v>4</v>
      </c>
      <c r="P225" s="116"/>
      <c r="Q225" s="45">
        <v>2.5189025764088839</v>
      </c>
      <c r="R225" s="116">
        <f t="shared" si="21"/>
        <v>2</v>
      </c>
      <c r="S225" s="116">
        <f t="shared" si="19"/>
        <v>0</v>
      </c>
      <c r="T225" s="45">
        <f>VLOOKUP(K225,'Epi data'!A:C,3,TRUE)</f>
        <v>1.1693342491029053E-2</v>
      </c>
      <c r="U225" s="116">
        <f t="shared" si="22"/>
        <v>0</v>
      </c>
      <c r="V225" s="49">
        <f>VLOOKUP(K225,'Epi data'!A:C,2,TRUE)</f>
        <v>74.356975430896242</v>
      </c>
      <c r="W225" s="116">
        <f t="shared" si="23"/>
        <v>1</v>
      </c>
      <c r="X225" s="116"/>
      <c r="Y225" s="116">
        <f t="shared" si="24"/>
        <v>3</v>
      </c>
      <c r="Z225" s="116"/>
      <c r="AA225" s="44">
        <f>VLOOKUP(K225,'Epi data'!A:I,9,TRUE)</f>
        <v>59.28</v>
      </c>
      <c r="AB225" s="115">
        <f t="shared" si="20"/>
        <v>1</v>
      </c>
      <c r="AC225" s="116" t="s">
        <v>220</v>
      </c>
      <c r="AD225" s="116"/>
      <c r="AE225" s="116"/>
      <c r="AF225" s="116"/>
      <c r="AG225" s="116"/>
      <c r="AH225" s="116"/>
    </row>
    <row r="226" spans="1:34" s="20" customFormat="1" ht="135" x14ac:dyDescent="0.25">
      <c r="A226" s="68"/>
      <c r="B226" s="32" t="s">
        <v>619</v>
      </c>
      <c r="C226" s="62" t="s">
        <v>694</v>
      </c>
      <c r="D226" s="20" t="s">
        <v>1528</v>
      </c>
      <c r="E226" s="60" t="s">
        <v>737</v>
      </c>
      <c r="F226" s="115" t="s">
        <v>248</v>
      </c>
      <c r="G226" s="115"/>
      <c r="H226" s="115" t="s">
        <v>13</v>
      </c>
      <c r="I226" s="120" t="s">
        <v>1332</v>
      </c>
      <c r="J226" s="115" t="s">
        <v>1332</v>
      </c>
      <c r="K226" s="115" t="s">
        <v>459</v>
      </c>
      <c r="L226" s="115">
        <v>1</v>
      </c>
      <c r="M226" s="115">
        <v>49</v>
      </c>
      <c r="N226" s="115" t="s">
        <v>1568</v>
      </c>
      <c r="O226" s="44">
        <v>4</v>
      </c>
      <c r="P226" s="115"/>
      <c r="Q226" s="43">
        <v>0.56788743732033042</v>
      </c>
      <c r="R226" s="115">
        <f t="shared" si="21"/>
        <v>1</v>
      </c>
      <c r="S226" s="115">
        <f t="shared" si="19"/>
        <v>0</v>
      </c>
      <c r="T226" s="43">
        <f>VLOOKUP(K226,'Epi data'!A:C,3,TRUE)</f>
        <v>1.1693342491029053E-2</v>
      </c>
      <c r="U226" s="115">
        <f t="shared" si="22"/>
        <v>0</v>
      </c>
      <c r="V226" s="44">
        <f>VLOOKUP(K226,'Epi data'!A:C,2,TRUE)</f>
        <v>74.356975430896242</v>
      </c>
      <c r="W226" s="115">
        <f t="shared" si="23"/>
        <v>1</v>
      </c>
      <c r="X226" s="115"/>
      <c r="Y226" s="115">
        <f t="shared" si="24"/>
        <v>2</v>
      </c>
      <c r="Z226" s="115"/>
      <c r="AA226" s="44">
        <f>VLOOKUP(K226,'Epi data'!A:I,9,TRUE)</f>
        <v>59.28</v>
      </c>
      <c r="AB226" s="115">
        <f t="shared" si="20"/>
        <v>1</v>
      </c>
      <c r="AC226" s="115" t="s">
        <v>219</v>
      </c>
      <c r="AD226" s="115" t="s">
        <v>1331</v>
      </c>
      <c r="AE226" s="115"/>
      <c r="AF226" s="115"/>
      <c r="AG226" s="115"/>
      <c r="AH226" s="115"/>
    </row>
    <row r="227" spans="1:34" s="35" customFormat="1" ht="135" x14ac:dyDescent="0.25">
      <c r="A227" s="69"/>
      <c r="B227" s="37" t="s">
        <v>698</v>
      </c>
      <c r="C227" s="61" t="s">
        <v>695</v>
      </c>
      <c r="D227" s="61" t="s">
        <v>1530</v>
      </c>
      <c r="E227" s="65" t="s">
        <v>698</v>
      </c>
      <c r="F227" s="116" t="s">
        <v>713</v>
      </c>
      <c r="G227" s="116"/>
      <c r="H227" s="116" t="s">
        <v>13</v>
      </c>
      <c r="I227" s="121"/>
      <c r="J227" s="116" t="s">
        <v>1332</v>
      </c>
      <c r="K227" s="116" t="s">
        <v>459</v>
      </c>
      <c r="L227" s="116">
        <v>1</v>
      </c>
      <c r="M227" s="116">
        <v>49</v>
      </c>
      <c r="N227" s="116" t="s">
        <v>1568</v>
      </c>
      <c r="O227" s="49">
        <v>4</v>
      </c>
      <c r="P227" s="116"/>
      <c r="Q227" s="45">
        <v>0.61684325088242786</v>
      </c>
      <c r="R227" s="116">
        <f t="shared" si="21"/>
        <v>1</v>
      </c>
      <c r="S227" s="116">
        <f t="shared" si="19"/>
        <v>0</v>
      </c>
      <c r="T227" s="45">
        <f>VLOOKUP(K227,'Epi data'!A:C,3,TRUE)</f>
        <v>1.1693342491029053E-2</v>
      </c>
      <c r="U227" s="116">
        <f t="shared" si="22"/>
        <v>0</v>
      </c>
      <c r="V227" s="49">
        <f>VLOOKUP(K227,'Epi data'!A:C,2,TRUE)</f>
        <v>74.356975430896242</v>
      </c>
      <c r="W227" s="116">
        <f t="shared" si="23"/>
        <v>1</v>
      </c>
      <c r="X227" s="116"/>
      <c r="Y227" s="116">
        <f t="shared" si="24"/>
        <v>2</v>
      </c>
      <c r="Z227" s="116"/>
      <c r="AA227" s="44">
        <f>VLOOKUP(K227,'Epi data'!A:I,9,TRUE)</f>
        <v>59.28</v>
      </c>
      <c r="AB227" s="115">
        <f t="shared" si="20"/>
        <v>1</v>
      </c>
      <c r="AC227" s="116" t="s">
        <v>219</v>
      </c>
      <c r="AD227" s="116" t="s">
        <v>1331</v>
      </c>
      <c r="AE227" s="116"/>
      <c r="AF227" s="116"/>
      <c r="AG227" s="116"/>
      <c r="AH227" s="116"/>
    </row>
    <row r="228" spans="1:34" s="20" customFormat="1" ht="135" x14ac:dyDescent="0.25">
      <c r="A228" s="68"/>
      <c r="B228" s="32" t="s">
        <v>699</v>
      </c>
      <c r="C228" s="62" t="s">
        <v>696</v>
      </c>
      <c r="D228" s="20" t="s">
        <v>1529</v>
      </c>
      <c r="E228" s="60" t="s">
        <v>699</v>
      </c>
      <c r="F228" s="115" t="s">
        <v>713</v>
      </c>
      <c r="G228" s="115"/>
      <c r="H228" s="115" t="s">
        <v>13</v>
      </c>
      <c r="I228" s="120" t="s">
        <v>1332</v>
      </c>
      <c r="J228" s="115" t="s">
        <v>1332</v>
      </c>
      <c r="K228" s="115" t="s">
        <v>459</v>
      </c>
      <c r="L228" s="115">
        <v>1</v>
      </c>
      <c r="M228" s="115">
        <v>49</v>
      </c>
      <c r="N228" s="115" t="s">
        <v>1568</v>
      </c>
      <c r="O228" s="44">
        <v>4</v>
      </c>
      <c r="P228" s="115"/>
      <c r="Q228" s="43">
        <v>18.9958730443139</v>
      </c>
      <c r="R228" s="115">
        <f t="shared" si="21"/>
        <v>2</v>
      </c>
      <c r="S228" s="115">
        <f t="shared" si="19"/>
        <v>0</v>
      </c>
      <c r="T228" s="43">
        <f>VLOOKUP(K228,'Epi data'!A:C,3,TRUE)</f>
        <v>1.1693342491029053E-2</v>
      </c>
      <c r="U228" s="115">
        <f t="shared" si="22"/>
        <v>0</v>
      </c>
      <c r="V228" s="44">
        <f>VLOOKUP(K228,'Epi data'!A:C,2,TRUE)</f>
        <v>74.356975430896242</v>
      </c>
      <c r="W228" s="115">
        <f t="shared" si="23"/>
        <v>1</v>
      </c>
      <c r="X228" s="115"/>
      <c r="Y228" s="115">
        <f t="shared" si="24"/>
        <v>3</v>
      </c>
      <c r="Z228" s="115"/>
      <c r="AA228" s="44">
        <f>VLOOKUP(K228,'Epi data'!A:I,9,TRUE)</f>
        <v>59.28</v>
      </c>
      <c r="AB228" s="115">
        <f t="shared" si="20"/>
        <v>1</v>
      </c>
      <c r="AC228" s="115" t="s">
        <v>219</v>
      </c>
      <c r="AD228" s="115"/>
      <c r="AE228" s="115"/>
      <c r="AF228" s="115"/>
      <c r="AG228" s="115"/>
      <c r="AH228" s="115"/>
    </row>
    <row r="229" spans="1:34" s="25" customFormat="1" ht="30" x14ac:dyDescent="0.25">
      <c r="A229" s="28" t="s">
        <v>9</v>
      </c>
      <c r="B229" s="27" t="s">
        <v>461</v>
      </c>
      <c r="C229" s="79" t="s">
        <v>9</v>
      </c>
      <c r="E229" s="24"/>
      <c r="F229" s="112"/>
      <c r="G229" s="112"/>
      <c r="H229" s="112"/>
      <c r="I229" s="119"/>
      <c r="J229" s="112"/>
      <c r="K229" s="112"/>
      <c r="L229" s="112"/>
      <c r="M229" s="112"/>
      <c r="N229" s="112"/>
      <c r="O229" s="124"/>
      <c r="P229" s="112"/>
      <c r="Q229" s="92"/>
      <c r="R229" s="115">
        <f t="shared" si="21"/>
        <v>1</v>
      </c>
      <c r="S229" s="112"/>
      <c r="T229" s="43" t="e">
        <f>VLOOKUP(K229,'Epi data'!A:C,3,TRUE)</f>
        <v>#N/A</v>
      </c>
      <c r="U229" s="115" t="e">
        <f t="shared" si="22"/>
        <v>#N/A</v>
      </c>
      <c r="V229" s="44" t="e">
        <f>VLOOKUP(K229,'Epi data'!A:C,2,TRUE)</f>
        <v>#N/A</v>
      </c>
      <c r="W229" s="115" t="e">
        <f t="shared" si="23"/>
        <v>#N/A</v>
      </c>
      <c r="X229" s="112"/>
      <c r="Y229" s="112" t="e">
        <f t="shared" si="24"/>
        <v>#N/A</v>
      </c>
      <c r="Z229" s="112"/>
      <c r="AA229" s="44" t="e">
        <f>VLOOKUP(K229,'Epi data'!A:I,9,TRUE)</f>
        <v>#N/A</v>
      </c>
      <c r="AB229" s="115" t="e">
        <f t="shared" si="20"/>
        <v>#N/A</v>
      </c>
      <c r="AC229" s="112"/>
      <c r="AD229" s="112"/>
      <c r="AE229" s="112"/>
      <c r="AF229" s="112"/>
      <c r="AG229" s="112"/>
      <c r="AH229" s="112"/>
    </row>
    <row r="230" spans="1:34" s="20" customFormat="1" ht="60" x14ac:dyDescent="0.25">
      <c r="A230" s="68"/>
      <c r="B230" s="32" t="s">
        <v>583</v>
      </c>
      <c r="C230" s="62" t="s">
        <v>577</v>
      </c>
      <c r="D230" s="20" t="s">
        <v>992</v>
      </c>
      <c r="E230" s="60" t="s">
        <v>736</v>
      </c>
      <c r="F230" s="115" t="s">
        <v>713</v>
      </c>
      <c r="G230" s="115"/>
      <c r="H230" s="115" t="s">
        <v>567</v>
      </c>
      <c r="I230" s="120" t="s">
        <v>1332</v>
      </c>
      <c r="J230" s="115" t="s">
        <v>1332</v>
      </c>
      <c r="K230" s="115" t="s">
        <v>1185</v>
      </c>
      <c r="L230" s="115">
        <v>1</v>
      </c>
      <c r="M230" s="115">
        <v>18</v>
      </c>
      <c r="N230" s="115" t="s">
        <v>1614</v>
      </c>
      <c r="O230" s="44">
        <v>4</v>
      </c>
      <c r="P230" s="115"/>
      <c r="Q230" s="43">
        <v>0.75855603890640189</v>
      </c>
      <c r="R230" s="115">
        <f t="shared" si="21"/>
        <v>1</v>
      </c>
      <c r="S230" s="115">
        <f t="shared" si="19"/>
        <v>0</v>
      </c>
      <c r="T230" s="43">
        <f>VLOOKUP(K230,'Epi data'!A:C,3,TRUE)</f>
        <v>2.0738333259129587E-2</v>
      </c>
      <c r="U230" s="115">
        <f t="shared" si="22"/>
        <v>0</v>
      </c>
      <c r="V230" s="44">
        <f>VLOOKUP(K230,'Epi data'!A:C,2,TRUE)</f>
        <v>73.331794062972733</v>
      </c>
      <c r="W230" s="115">
        <f t="shared" si="23"/>
        <v>1</v>
      </c>
      <c r="X230" s="115"/>
      <c r="Y230" s="115">
        <f t="shared" si="24"/>
        <v>2</v>
      </c>
      <c r="Z230" s="115"/>
      <c r="AA230" s="44">
        <f>VLOOKUP(K230,'Epi data'!A:I,9,TRUE)</f>
        <v>58.81</v>
      </c>
      <c r="AB230" s="115">
        <f t="shared" si="20"/>
        <v>1</v>
      </c>
      <c r="AC230" s="115" t="s">
        <v>220</v>
      </c>
      <c r="AD230" s="115"/>
      <c r="AE230" s="115"/>
      <c r="AF230" s="115"/>
      <c r="AG230" s="115"/>
      <c r="AH230" s="115"/>
    </row>
    <row r="231" spans="1:34" s="35" customFormat="1" ht="75" x14ac:dyDescent="0.25">
      <c r="A231" s="69"/>
      <c r="B231" s="37" t="s">
        <v>584</v>
      </c>
      <c r="C231" s="61" t="s">
        <v>578</v>
      </c>
      <c r="D231" s="35" t="s">
        <v>578</v>
      </c>
      <c r="E231" s="7" t="s">
        <v>620</v>
      </c>
      <c r="F231" s="116" t="s">
        <v>735</v>
      </c>
      <c r="G231" s="116"/>
      <c r="H231" s="116" t="s">
        <v>13</v>
      </c>
      <c r="I231" s="121" t="s">
        <v>1332</v>
      </c>
      <c r="J231" s="116" t="s">
        <v>1332</v>
      </c>
      <c r="K231" s="116" t="str">
        <f>K230</f>
        <v>Neglected tropical diseases and malaria</v>
      </c>
      <c r="L231" s="116">
        <v>1</v>
      </c>
      <c r="M231" s="49">
        <v>11</v>
      </c>
      <c r="N231" s="49" t="s">
        <v>1614</v>
      </c>
      <c r="O231" s="49">
        <v>4</v>
      </c>
      <c r="P231" s="116"/>
      <c r="Q231" s="45">
        <v>0.57741750110124168</v>
      </c>
      <c r="R231" s="116">
        <f t="shared" si="21"/>
        <v>1</v>
      </c>
      <c r="S231" s="116">
        <f t="shared" si="19"/>
        <v>0</v>
      </c>
      <c r="T231" s="45">
        <f>VLOOKUP(K231,'Epi data'!A:C,3,TRUE)</f>
        <v>2.0738333259129587E-2</v>
      </c>
      <c r="U231" s="116">
        <f t="shared" si="22"/>
        <v>0</v>
      </c>
      <c r="V231" s="49">
        <f>VLOOKUP(K231,'Epi data'!A:C,2,TRUE)</f>
        <v>73.331794062972733</v>
      </c>
      <c r="W231" s="116">
        <f t="shared" si="23"/>
        <v>1</v>
      </c>
      <c r="X231" s="116"/>
      <c r="Y231" s="116">
        <f t="shared" si="24"/>
        <v>2</v>
      </c>
      <c r="Z231" s="116"/>
      <c r="AA231" s="44">
        <f>VLOOKUP(K231,'Epi data'!A:I,9,TRUE)</f>
        <v>58.81</v>
      </c>
      <c r="AB231" s="115">
        <f t="shared" si="20"/>
        <v>1</v>
      </c>
      <c r="AC231" s="116" t="s">
        <v>220</v>
      </c>
      <c r="AD231" s="116"/>
      <c r="AE231" s="116"/>
      <c r="AF231" s="116"/>
      <c r="AG231" s="116"/>
      <c r="AH231" s="116"/>
    </row>
    <row r="232" spans="1:34" s="20" customFormat="1" ht="45" x14ac:dyDescent="0.25">
      <c r="A232" s="68"/>
      <c r="B232" s="32" t="s">
        <v>585</v>
      </c>
      <c r="C232" s="62" t="s">
        <v>579</v>
      </c>
      <c r="D232" s="18" t="str">
        <f>C232</f>
        <v>Early detection and treatment of Chagas disease, human African trypanosomiasis, leprosy, the leishmaniases</v>
      </c>
      <c r="E232" s="32" t="s">
        <v>585</v>
      </c>
      <c r="F232" s="115" t="s">
        <v>713</v>
      </c>
      <c r="G232" s="115"/>
      <c r="H232" s="115" t="s">
        <v>13</v>
      </c>
      <c r="I232" s="120" t="s">
        <v>1332</v>
      </c>
      <c r="J232" s="115" t="s">
        <v>1332</v>
      </c>
      <c r="K232" s="115" t="str">
        <f>K231</f>
        <v>Neglected tropical diseases and malaria</v>
      </c>
      <c r="L232" s="115">
        <v>1</v>
      </c>
      <c r="M232" s="44">
        <v>63</v>
      </c>
      <c r="N232" s="44" t="s">
        <v>1614</v>
      </c>
      <c r="O232" s="44">
        <v>4</v>
      </c>
      <c r="P232" s="115"/>
      <c r="Q232" s="43">
        <v>146.63164860550981</v>
      </c>
      <c r="R232" s="115">
        <f t="shared" si="21"/>
        <v>3</v>
      </c>
      <c r="S232" s="115">
        <f t="shared" si="19"/>
        <v>1</v>
      </c>
      <c r="T232" s="43">
        <f>VLOOKUP(K232,'Epi data'!A:C,3,TRUE)</f>
        <v>2.0738333259129587E-2</v>
      </c>
      <c r="U232" s="115">
        <f t="shared" si="22"/>
        <v>0</v>
      </c>
      <c r="V232" s="44">
        <f>VLOOKUP(K232,'Epi data'!A:C,2,TRUE)</f>
        <v>73.331794062972733</v>
      </c>
      <c r="W232" s="115">
        <f t="shared" si="23"/>
        <v>1</v>
      </c>
      <c r="X232" s="115"/>
      <c r="Y232" s="115">
        <f t="shared" si="24"/>
        <v>5</v>
      </c>
      <c r="Z232" s="115"/>
      <c r="AA232" s="44">
        <f>VLOOKUP(K232,'Epi data'!A:I,9,TRUE)</f>
        <v>58.81</v>
      </c>
      <c r="AB232" s="115">
        <f t="shared" si="20"/>
        <v>1</v>
      </c>
      <c r="AC232" s="115" t="s">
        <v>218</v>
      </c>
      <c r="AD232" s="115"/>
      <c r="AE232" s="115"/>
      <c r="AF232" s="115"/>
      <c r="AG232" s="115"/>
      <c r="AH232" s="115"/>
    </row>
    <row r="233" spans="1:34" s="35" customFormat="1" ht="45" x14ac:dyDescent="0.25">
      <c r="A233" s="69"/>
      <c r="B233" s="37" t="s">
        <v>586</v>
      </c>
      <c r="C233" s="61" t="s">
        <v>580</v>
      </c>
      <c r="D233" s="13" t="str">
        <f>C233</f>
        <v>Total Community Treatment for yaws</v>
      </c>
      <c r="E233" s="37" t="s">
        <v>586</v>
      </c>
      <c r="F233" s="116" t="s">
        <v>713</v>
      </c>
      <c r="G233" s="116"/>
      <c r="H233" s="116" t="s">
        <v>13</v>
      </c>
      <c r="I233" s="121"/>
      <c r="J233" s="116"/>
      <c r="K233" s="116" t="str">
        <f>K232</f>
        <v>Neglected tropical diseases and malaria</v>
      </c>
      <c r="L233" s="116">
        <v>1</v>
      </c>
      <c r="M233" s="49">
        <v>324</v>
      </c>
      <c r="N233" s="49" t="s">
        <v>1615</v>
      </c>
      <c r="O233" s="49">
        <v>3</v>
      </c>
      <c r="P233" s="116"/>
      <c r="Q233" s="45">
        <v>2.8039503215622088</v>
      </c>
      <c r="R233" s="116">
        <f t="shared" si="21"/>
        <v>2</v>
      </c>
      <c r="S233" s="116">
        <f t="shared" si="19"/>
        <v>0</v>
      </c>
      <c r="T233" s="45">
        <f>VLOOKUP(K233,'Epi data'!A:C,3,TRUE)</f>
        <v>2.0738333259129587E-2</v>
      </c>
      <c r="U233" s="116">
        <f t="shared" si="22"/>
        <v>0</v>
      </c>
      <c r="V233" s="49">
        <f>VLOOKUP(K233,'Epi data'!A:C,2,TRUE)</f>
        <v>73.331794062972733</v>
      </c>
      <c r="W233" s="116">
        <f t="shared" si="23"/>
        <v>1</v>
      </c>
      <c r="X233" s="116"/>
      <c r="Y233" s="116">
        <f t="shared" si="24"/>
        <v>3</v>
      </c>
      <c r="Z233" s="116"/>
      <c r="AA233" s="44">
        <f>VLOOKUP(K233,'Epi data'!A:I,9,TRUE)</f>
        <v>58.81</v>
      </c>
      <c r="AB233" s="115">
        <f t="shared" si="20"/>
        <v>1</v>
      </c>
      <c r="AC233" s="116" t="s">
        <v>220</v>
      </c>
      <c r="AD233" s="116"/>
      <c r="AE233" s="116"/>
      <c r="AF233" s="116"/>
      <c r="AG233" s="116"/>
      <c r="AH233" s="116"/>
    </row>
    <row r="234" spans="1:34" s="20" customFormat="1" ht="30" x14ac:dyDescent="0.25">
      <c r="A234" s="68"/>
      <c r="B234" s="32" t="s">
        <v>587</v>
      </c>
      <c r="C234" s="62" t="s">
        <v>581</v>
      </c>
      <c r="D234" s="18" t="str">
        <f>C234</f>
        <v>Management of lymphedema</v>
      </c>
      <c r="E234" s="32" t="s">
        <v>587</v>
      </c>
      <c r="F234" s="115" t="s">
        <v>713</v>
      </c>
      <c r="G234" s="115"/>
      <c r="H234" s="115" t="s">
        <v>13</v>
      </c>
      <c r="I234" s="120"/>
      <c r="J234" s="115"/>
      <c r="K234" s="115" t="str">
        <f>K233</f>
        <v>Neglected tropical diseases and malaria</v>
      </c>
      <c r="L234" s="115">
        <v>1</v>
      </c>
      <c r="M234" s="44" t="s">
        <v>1333</v>
      </c>
      <c r="N234" s="44"/>
      <c r="O234" s="44">
        <v>0</v>
      </c>
      <c r="P234" s="115"/>
      <c r="Q234" s="43">
        <v>15</v>
      </c>
      <c r="R234" s="115">
        <f t="shared" si="21"/>
        <v>2</v>
      </c>
      <c r="S234" s="115">
        <f t="shared" si="19"/>
        <v>0</v>
      </c>
      <c r="T234" s="43">
        <f>VLOOKUP(K234,'Epi data'!A:C,3,TRUE)</f>
        <v>2.0738333259129587E-2</v>
      </c>
      <c r="U234" s="115">
        <f t="shared" si="22"/>
        <v>0</v>
      </c>
      <c r="V234" s="44">
        <f>VLOOKUP(K234,'Epi data'!A:C,2,TRUE)</f>
        <v>73.331794062972733</v>
      </c>
      <c r="W234" s="115">
        <f t="shared" si="23"/>
        <v>1</v>
      </c>
      <c r="X234" s="115"/>
      <c r="Y234" s="115">
        <f t="shared" si="24"/>
        <v>3</v>
      </c>
      <c r="Z234" s="115"/>
      <c r="AA234" s="44">
        <f>VLOOKUP(K234,'Epi data'!A:I,9,TRUE)</f>
        <v>58.81</v>
      </c>
      <c r="AB234" s="115">
        <f t="shared" si="20"/>
        <v>1</v>
      </c>
      <c r="AC234" s="115" t="s">
        <v>219</v>
      </c>
      <c r="AD234" s="115"/>
      <c r="AE234" s="115"/>
      <c r="AF234" s="115"/>
      <c r="AG234" s="115"/>
      <c r="AH234" s="115"/>
    </row>
    <row r="235" spans="1:34" s="35" customFormat="1" ht="45" x14ac:dyDescent="0.25">
      <c r="A235" s="69"/>
      <c r="B235" s="37" t="s">
        <v>588</v>
      </c>
      <c r="C235" s="61" t="s">
        <v>582</v>
      </c>
      <c r="D235" s="35" t="s">
        <v>1531</v>
      </c>
      <c r="E235" s="37" t="s">
        <v>622</v>
      </c>
      <c r="F235" s="116" t="s">
        <v>729</v>
      </c>
      <c r="G235" s="116"/>
      <c r="H235" s="116" t="s">
        <v>15</v>
      </c>
      <c r="I235" s="121"/>
      <c r="J235" s="116"/>
      <c r="K235" s="116" t="str">
        <f>K234</f>
        <v>Neglected tropical diseases and malaria</v>
      </c>
      <c r="L235" s="116">
        <v>1</v>
      </c>
      <c r="M235" s="49" t="s">
        <v>1333</v>
      </c>
      <c r="N235" s="49"/>
      <c r="O235" s="49">
        <v>0</v>
      </c>
      <c r="P235" s="116"/>
      <c r="Q235" s="45">
        <v>15</v>
      </c>
      <c r="R235" s="116">
        <f t="shared" si="21"/>
        <v>2</v>
      </c>
      <c r="S235" s="116">
        <f t="shared" ref="S235:S250" si="25">IF(AC235="Urgent",1,0)</f>
        <v>0</v>
      </c>
      <c r="T235" s="45">
        <f>VLOOKUP(K235,'Epi data'!A:C,3,TRUE)</f>
        <v>2.0738333259129587E-2</v>
      </c>
      <c r="U235" s="116">
        <f t="shared" si="22"/>
        <v>0</v>
      </c>
      <c r="V235" s="49">
        <f>VLOOKUP(K235,'Epi data'!A:C,2,TRUE)</f>
        <v>73.331794062972733</v>
      </c>
      <c r="W235" s="116">
        <f t="shared" si="23"/>
        <v>1</v>
      </c>
      <c r="X235" s="116"/>
      <c r="Y235" s="116">
        <f t="shared" si="24"/>
        <v>3</v>
      </c>
      <c r="Z235" s="116"/>
      <c r="AA235" s="44">
        <f>VLOOKUP(K235,'Epi data'!A:I,9,TRUE)</f>
        <v>58.81</v>
      </c>
      <c r="AB235" s="115">
        <f t="shared" si="20"/>
        <v>1</v>
      </c>
      <c r="AC235" s="116" t="s">
        <v>220</v>
      </c>
      <c r="AD235" s="116"/>
      <c r="AE235" s="116"/>
      <c r="AF235" s="116"/>
      <c r="AG235" s="116"/>
      <c r="AH235" s="116"/>
    </row>
    <row r="236" spans="1:34" s="25" customFormat="1" x14ac:dyDescent="0.25">
      <c r="A236" s="28" t="s">
        <v>576</v>
      </c>
      <c r="B236" s="27" t="s">
        <v>575</v>
      </c>
      <c r="C236" s="80" t="s">
        <v>576</v>
      </c>
      <c r="D236" s="30"/>
      <c r="E236" s="24"/>
      <c r="F236" s="112"/>
      <c r="G236" s="112"/>
      <c r="H236" s="112"/>
      <c r="I236" s="119"/>
      <c r="J236" s="112"/>
      <c r="K236" s="112"/>
      <c r="L236" s="112"/>
      <c r="M236" s="112"/>
      <c r="N236" s="112"/>
      <c r="O236" s="124"/>
      <c r="P236" s="112"/>
      <c r="Q236" s="92"/>
      <c r="R236" s="115">
        <f t="shared" si="21"/>
        <v>1</v>
      </c>
      <c r="S236" s="112"/>
      <c r="T236" s="43" t="e">
        <f>VLOOKUP(K236,'Epi data'!A:C,3,TRUE)</f>
        <v>#N/A</v>
      </c>
      <c r="U236" s="115" t="e">
        <f t="shared" si="22"/>
        <v>#N/A</v>
      </c>
      <c r="V236" s="44" t="e">
        <f>VLOOKUP(K236,'Epi data'!A:C,2,TRUE)</f>
        <v>#N/A</v>
      </c>
      <c r="W236" s="115" t="e">
        <f t="shared" si="23"/>
        <v>#N/A</v>
      </c>
      <c r="X236" s="112"/>
      <c r="Y236" s="112" t="e">
        <f t="shared" si="24"/>
        <v>#N/A</v>
      </c>
      <c r="Z236" s="112"/>
      <c r="AA236" s="44" t="e">
        <f>VLOOKUP(K236,'Epi data'!A:I,9,TRUE)</f>
        <v>#N/A</v>
      </c>
      <c r="AB236" s="115" t="e">
        <f t="shared" si="20"/>
        <v>#N/A</v>
      </c>
      <c r="AC236" s="112"/>
      <c r="AD236" s="112"/>
      <c r="AE236" s="112"/>
      <c r="AF236" s="112"/>
      <c r="AG236" s="112"/>
      <c r="AH236" s="112"/>
    </row>
    <row r="237" spans="1:34" s="20" customFormat="1" ht="60" x14ac:dyDescent="0.25">
      <c r="A237" s="68"/>
      <c r="B237" s="60" t="s">
        <v>589</v>
      </c>
      <c r="C237" s="109" t="s">
        <v>700</v>
      </c>
      <c r="D237" s="83" t="s">
        <v>1461</v>
      </c>
      <c r="E237" s="60" t="s">
        <v>589</v>
      </c>
      <c r="F237" s="115" t="s">
        <v>713</v>
      </c>
      <c r="G237" s="115"/>
      <c r="H237" s="115" t="s">
        <v>567</v>
      </c>
      <c r="I237" s="120"/>
      <c r="J237" s="115"/>
      <c r="K237" s="115" t="str">
        <f>K115</f>
        <v>Communicable, maternal, neonatal, and nutritional diseases</v>
      </c>
      <c r="L237" s="115">
        <v>1</v>
      </c>
      <c r="M237" s="115" t="s">
        <v>1333</v>
      </c>
      <c r="N237" s="115"/>
      <c r="O237" s="44"/>
      <c r="P237" s="115"/>
      <c r="Q237" s="43">
        <v>0</v>
      </c>
      <c r="R237" s="115">
        <f t="shared" si="21"/>
        <v>1</v>
      </c>
      <c r="S237" s="115">
        <f t="shared" si="25"/>
        <v>0</v>
      </c>
      <c r="T237" s="43">
        <f>VLOOKUP(K237,'Epi data'!A:C,3,TRUE)</f>
        <v>3.8944996394974125E-2</v>
      </c>
      <c r="U237" s="115">
        <f t="shared" si="22"/>
        <v>0</v>
      </c>
      <c r="V237" s="44">
        <f>VLOOKUP(K237,'Epi data'!A:C,2,TRUE)</f>
        <v>65.62601960885975</v>
      </c>
      <c r="W237" s="115">
        <f t="shared" si="23"/>
        <v>1</v>
      </c>
      <c r="X237" s="115"/>
      <c r="Y237" s="115">
        <f t="shared" si="24"/>
        <v>2</v>
      </c>
      <c r="Z237" s="115"/>
      <c r="AA237" s="44">
        <f>VLOOKUP(K237,'Epi data'!A:I,9,TRUE)</f>
        <v>47.07</v>
      </c>
      <c r="AB237" s="115">
        <f t="shared" si="20"/>
        <v>2</v>
      </c>
      <c r="AC237" s="115"/>
      <c r="AD237" s="115"/>
      <c r="AE237" s="115"/>
      <c r="AF237" s="115"/>
      <c r="AG237" s="115"/>
      <c r="AH237" s="115"/>
    </row>
    <row r="238" spans="1:34" s="35" customFormat="1" ht="60" x14ac:dyDescent="0.25">
      <c r="A238" s="69"/>
      <c r="B238" s="37" t="s">
        <v>590</v>
      </c>
      <c r="C238" s="61" t="s">
        <v>701</v>
      </c>
      <c r="D238" s="35" t="s">
        <v>992</v>
      </c>
      <c r="E238" s="65" t="s">
        <v>736</v>
      </c>
      <c r="F238" s="116" t="s">
        <v>713</v>
      </c>
      <c r="G238" s="116"/>
      <c r="H238" s="116" t="s">
        <v>567</v>
      </c>
      <c r="I238" s="121" t="s">
        <v>1332</v>
      </c>
      <c r="J238" s="116" t="s">
        <v>1332</v>
      </c>
      <c r="K238" s="116" t="str">
        <f>K237</f>
        <v>Communicable, maternal, neonatal, and nutritional diseases</v>
      </c>
      <c r="L238" s="116">
        <v>1</v>
      </c>
      <c r="M238" s="49">
        <v>18</v>
      </c>
      <c r="N238" s="49" t="s">
        <v>1567</v>
      </c>
      <c r="O238" s="49">
        <v>4</v>
      </c>
      <c r="P238" s="116"/>
      <c r="Q238" s="45">
        <v>0.75855603890640189</v>
      </c>
      <c r="R238" s="116">
        <f t="shared" si="21"/>
        <v>1</v>
      </c>
      <c r="S238" s="116">
        <f t="shared" si="25"/>
        <v>0</v>
      </c>
      <c r="T238" s="45">
        <f>VLOOKUP(K238,'Epi data'!A:C,3,TRUE)</f>
        <v>3.8944996394974125E-2</v>
      </c>
      <c r="U238" s="116">
        <f t="shared" si="22"/>
        <v>0</v>
      </c>
      <c r="V238" s="49">
        <f>VLOOKUP(K238,'Epi data'!A:C,2,TRUE)</f>
        <v>65.62601960885975</v>
      </c>
      <c r="W238" s="116">
        <f t="shared" si="23"/>
        <v>1</v>
      </c>
      <c r="X238" s="116"/>
      <c r="Y238" s="116">
        <f t="shared" si="24"/>
        <v>2</v>
      </c>
      <c r="Z238" s="116"/>
      <c r="AA238" s="44">
        <f>VLOOKUP(K238,'Epi data'!A:I,9,TRUE)</f>
        <v>47.07</v>
      </c>
      <c r="AB238" s="115">
        <f t="shared" si="20"/>
        <v>2</v>
      </c>
      <c r="AC238" s="116" t="s">
        <v>220</v>
      </c>
      <c r="AD238" s="116"/>
      <c r="AE238" s="116"/>
      <c r="AF238" s="116"/>
      <c r="AG238" s="116"/>
      <c r="AH238" s="116"/>
    </row>
    <row r="239" spans="1:34" s="20" customFormat="1" ht="60" x14ac:dyDescent="0.25">
      <c r="A239" s="68"/>
      <c r="B239" s="32" t="s">
        <v>591</v>
      </c>
      <c r="C239" s="62" t="s">
        <v>702</v>
      </c>
      <c r="D239" s="18" t="str">
        <f>C239</f>
        <v xml:space="preserve">Evaluation and management of fever in clinically stable individuals using WHO IAMI guidelines, with referral of unstable individuals to first-level hospital care  </v>
      </c>
      <c r="E239" s="60" t="s">
        <v>591</v>
      </c>
      <c r="F239" s="115" t="s">
        <v>713</v>
      </c>
      <c r="G239" s="115"/>
      <c r="H239" s="115" t="s">
        <v>566</v>
      </c>
      <c r="I239" s="120"/>
      <c r="J239" s="115"/>
      <c r="K239" s="115" t="str">
        <f>K238</f>
        <v>Communicable, maternal, neonatal, and nutritional diseases</v>
      </c>
      <c r="L239" s="115">
        <v>1</v>
      </c>
      <c r="M239" s="44" t="s">
        <v>1333</v>
      </c>
      <c r="N239" s="44"/>
      <c r="O239" s="125">
        <v>0</v>
      </c>
      <c r="P239" s="115"/>
      <c r="Q239" s="43">
        <v>14.786664856627322</v>
      </c>
      <c r="R239" s="115">
        <f t="shared" si="21"/>
        <v>2</v>
      </c>
      <c r="S239" s="115">
        <f t="shared" si="25"/>
        <v>1</v>
      </c>
      <c r="T239" s="43">
        <f>VLOOKUP(K239,'Epi data'!A:C,3,TRUE)</f>
        <v>3.8944996394974125E-2</v>
      </c>
      <c r="U239" s="115">
        <f t="shared" si="22"/>
        <v>0</v>
      </c>
      <c r="V239" s="44">
        <f>VLOOKUP(K239,'Epi data'!A:C,2,TRUE)</f>
        <v>65.62601960885975</v>
      </c>
      <c r="W239" s="115">
        <f t="shared" si="23"/>
        <v>1</v>
      </c>
      <c r="X239" s="115"/>
      <c r="Y239" s="115">
        <f t="shared" si="24"/>
        <v>4</v>
      </c>
      <c r="Z239" s="115"/>
      <c r="AA239" s="44">
        <f>VLOOKUP(K239,'Epi data'!A:I,9,TRUE)</f>
        <v>47.07</v>
      </c>
      <c r="AB239" s="115">
        <f t="shared" si="20"/>
        <v>2</v>
      </c>
      <c r="AC239" s="115" t="s">
        <v>218</v>
      </c>
      <c r="AD239" s="115"/>
      <c r="AE239" s="115"/>
      <c r="AF239" s="115"/>
      <c r="AG239" s="115"/>
      <c r="AH239" s="115"/>
    </row>
    <row r="240" spans="1:34" s="35" customFormat="1" ht="75" x14ac:dyDescent="0.25">
      <c r="A240" s="69"/>
      <c r="B240" s="37" t="s">
        <v>592</v>
      </c>
      <c r="C240" s="61" t="s">
        <v>703</v>
      </c>
      <c r="D240" s="13" t="str">
        <f>C240</f>
        <v>Focused use of vaccines for endemic infections, e.g., dengue, JEV, typhoid, meningococcus, and others</v>
      </c>
      <c r="E240" s="37" t="s">
        <v>592</v>
      </c>
      <c r="F240" s="116" t="s">
        <v>713</v>
      </c>
      <c r="G240" s="116"/>
      <c r="H240" s="116" t="s">
        <v>566</v>
      </c>
      <c r="I240" s="121"/>
      <c r="J240" s="116"/>
      <c r="K240" s="116" t="str">
        <f>K239</f>
        <v>Communicable, maternal, neonatal, and nutritional diseases</v>
      </c>
      <c r="L240" s="116">
        <v>1</v>
      </c>
      <c r="M240" s="49" t="s">
        <v>1390</v>
      </c>
      <c r="N240" s="49" t="s">
        <v>1616</v>
      </c>
      <c r="O240" s="49">
        <v>3</v>
      </c>
      <c r="P240" s="116"/>
      <c r="Q240" s="45">
        <v>5</v>
      </c>
      <c r="R240" s="116">
        <f t="shared" si="21"/>
        <v>2</v>
      </c>
      <c r="S240" s="116">
        <f t="shared" si="25"/>
        <v>0</v>
      </c>
      <c r="T240" s="45">
        <f>VLOOKUP(K240,'Epi data'!A:C,3,TRUE)</f>
        <v>3.8944996394974125E-2</v>
      </c>
      <c r="U240" s="116">
        <f t="shared" si="22"/>
        <v>0</v>
      </c>
      <c r="V240" s="49">
        <f>VLOOKUP(K240,'Epi data'!A:C,2,TRUE)</f>
        <v>65.62601960885975</v>
      </c>
      <c r="W240" s="116">
        <f t="shared" si="23"/>
        <v>1</v>
      </c>
      <c r="X240" s="116"/>
      <c r="Y240" s="116">
        <f t="shared" si="24"/>
        <v>3</v>
      </c>
      <c r="Z240" s="116"/>
      <c r="AA240" s="44">
        <f>VLOOKUP(K240,'Epi data'!A:I,9,TRUE)</f>
        <v>47.07</v>
      </c>
      <c r="AB240" s="115">
        <f t="shared" si="20"/>
        <v>2</v>
      </c>
      <c r="AC240" s="116" t="s">
        <v>220</v>
      </c>
      <c r="AD240" s="116"/>
      <c r="AE240" s="116"/>
      <c r="AF240" s="116"/>
      <c r="AG240" s="116"/>
      <c r="AH240" s="116"/>
    </row>
    <row r="241" spans="1:34" s="20" customFormat="1" ht="90" x14ac:dyDescent="0.25">
      <c r="A241" s="68"/>
      <c r="B241" s="32" t="s">
        <v>593</v>
      </c>
      <c r="C241" s="62" t="s">
        <v>985</v>
      </c>
      <c r="D241" s="18" t="str">
        <f>C241</f>
        <v>Evaluation and management of fever in clinically unstable individuals using WHO IAMI guidelines, including empiric parenteral antimicrobials and antimalarials and resuscitative measures for septic shock</v>
      </c>
      <c r="E241" s="32" t="s">
        <v>593</v>
      </c>
      <c r="F241" s="115" t="s">
        <v>713</v>
      </c>
      <c r="G241" s="115"/>
      <c r="H241" s="115" t="s">
        <v>15</v>
      </c>
      <c r="I241" s="120"/>
      <c r="J241" s="115" t="s">
        <v>1332</v>
      </c>
      <c r="K241" s="115" t="str">
        <f>K240</f>
        <v>Communicable, maternal, neonatal, and nutritional diseases</v>
      </c>
      <c r="L241" s="115">
        <v>1</v>
      </c>
      <c r="M241" s="44" t="s">
        <v>1333</v>
      </c>
      <c r="N241" s="44"/>
      <c r="O241" s="125">
        <v>0</v>
      </c>
      <c r="P241" s="115"/>
      <c r="Q241" s="43">
        <v>103.02055657161438</v>
      </c>
      <c r="R241" s="115">
        <f t="shared" si="21"/>
        <v>3</v>
      </c>
      <c r="S241" s="115">
        <f t="shared" si="25"/>
        <v>1</v>
      </c>
      <c r="T241" s="43">
        <f>VLOOKUP(K241,'Epi data'!A:C,3,TRUE)</f>
        <v>3.8944996394974125E-2</v>
      </c>
      <c r="U241" s="115">
        <f t="shared" si="22"/>
        <v>0</v>
      </c>
      <c r="V241" s="44">
        <f>VLOOKUP(K241,'Epi data'!A:C,2,TRUE)</f>
        <v>65.62601960885975</v>
      </c>
      <c r="W241" s="115">
        <f t="shared" si="23"/>
        <v>1</v>
      </c>
      <c r="X241" s="115"/>
      <c r="Y241" s="115">
        <f t="shared" si="24"/>
        <v>5</v>
      </c>
      <c r="Z241" s="115"/>
      <c r="AA241" s="44">
        <f>VLOOKUP(K241,'Epi data'!A:I,9,TRUE)</f>
        <v>47.07</v>
      </c>
      <c r="AB241" s="115">
        <f t="shared" si="20"/>
        <v>2</v>
      </c>
      <c r="AC241" s="115" t="s">
        <v>218</v>
      </c>
      <c r="AD241" s="115"/>
      <c r="AE241" s="115"/>
      <c r="AF241" s="115"/>
      <c r="AG241" s="115"/>
      <c r="AH241" s="115"/>
    </row>
    <row r="242" spans="1:34" s="35" customFormat="1" ht="60" x14ac:dyDescent="0.25">
      <c r="A242" s="69"/>
      <c r="B242" s="37" t="s">
        <v>594</v>
      </c>
      <c r="C242" s="61" t="s">
        <v>704</v>
      </c>
      <c r="D242" s="13" t="str">
        <f>C242</f>
        <v>Management of refractory febrile illness including etiologic diagnosis at reference microbiological laboratory</v>
      </c>
      <c r="E242" s="37" t="s">
        <v>594</v>
      </c>
      <c r="F242" s="116" t="s">
        <v>713</v>
      </c>
      <c r="G242" s="116"/>
      <c r="H242" s="116" t="s">
        <v>286</v>
      </c>
      <c r="I242" s="121"/>
      <c r="J242" s="116" t="s">
        <v>1332</v>
      </c>
      <c r="K242" s="116" t="str">
        <f>K241</f>
        <v>Communicable, maternal, neonatal, and nutritional diseases</v>
      </c>
      <c r="L242" s="116">
        <v>1</v>
      </c>
      <c r="M242" s="49" t="s">
        <v>1333</v>
      </c>
      <c r="N242" s="49"/>
      <c r="O242" s="125">
        <v>0</v>
      </c>
      <c r="P242" s="116"/>
      <c r="Q242" s="45">
        <f>Q241*2</f>
        <v>206.04111314322876</v>
      </c>
      <c r="R242" s="116">
        <f t="shared" si="21"/>
        <v>3</v>
      </c>
      <c r="S242" s="116">
        <f t="shared" si="25"/>
        <v>1</v>
      </c>
      <c r="T242" s="45">
        <f>VLOOKUP(K242,'Epi data'!A:C,3,TRUE)</f>
        <v>3.8944996394974125E-2</v>
      </c>
      <c r="U242" s="116">
        <f t="shared" si="22"/>
        <v>0</v>
      </c>
      <c r="V242" s="49">
        <f>VLOOKUP(K242,'Epi data'!A:C,2,TRUE)</f>
        <v>65.62601960885975</v>
      </c>
      <c r="W242" s="116">
        <f t="shared" si="23"/>
        <v>1</v>
      </c>
      <c r="X242" s="116"/>
      <c r="Y242" s="116">
        <f t="shared" si="24"/>
        <v>5</v>
      </c>
      <c r="Z242" s="116"/>
      <c r="AA242" s="44">
        <f>VLOOKUP(K242,'Epi data'!A:I,9,TRUE)</f>
        <v>47.07</v>
      </c>
      <c r="AB242" s="115">
        <f t="shared" si="20"/>
        <v>2</v>
      </c>
      <c r="AC242" s="116" t="s">
        <v>218</v>
      </c>
      <c r="AD242" s="116"/>
      <c r="AE242" s="116"/>
      <c r="AF242" s="116"/>
      <c r="AG242" s="116"/>
      <c r="AH242" s="116"/>
    </row>
    <row r="243" spans="1:34" s="25" customFormat="1" ht="27.75" customHeight="1" x14ac:dyDescent="0.25">
      <c r="A243" s="28" t="s">
        <v>10</v>
      </c>
      <c r="B243" s="27" t="s">
        <v>463</v>
      </c>
      <c r="C243" s="79" t="s">
        <v>10</v>
      </c>
      <c r="E243" s="24"/>
      <c r="F243" s="112"/>
      <c r="G243" s="112"/>
      <c r="H243" s="112"/>
      <c r="I243" s="119"/>
      <c r="J243" s="112"/>
      <c r="K243" s="112"/>
      <c r="L243" s="112"/>
      <c r="M243" s="112"/>
      <c r="N243" s="112"/>
      <c r="O243" s="124"/>
      <c r="P243" s="112"/>
      <c r="Q243" s="92"/>
      <c r="R243" s="115">
        <f t="shared" si="21"/>
        <v>1</v>
      </c>
      <c r="S243" s="112"/>
      <c r="T243" s="43" t="e">
        <f>VLOOKUP(K243,'Epi data'!A:C,3,TRUE)</f>
        <v>#N/A</v>
      </c>
      <c r="U243" s="115" t="e">
        <f t="shared" si="22"/>
        <v>#N/A</v>
      </c>
      <c r="V243" s="44" t="e">
        <f>VLOOKUP(K243,'Epi data'!A:C,2,TRUE)</f>
        <v>#N/A</v>
      </c>
      <c r="W243" s="115" t="e">
        <f t="shared" si="23"/>
        <v>#N/A</v>
      </c>
      <c r="X243" s="112"/>
      <c r="Y243" s="112" t="e">
        <f t="shared" si="24"/>
        <v>#N/A</v>
      </c>
      <c r="Z243" s="112"/>
      <c r="AA243" s="44" t="e">
        <f>VLOOKUP(K243,'Epi data'!A:I,9,TRUE)</f>
        <v>#N/A</v>
      </c>
      <c r="AB243" s="115" t="e">
        <f t="shared" si="20"/>
        <v>#N/A</v>
      </c>
      <c r="AC243" s="112"/>
      <c r="AD243" s="112"/>
      <c r="AE243" s="112"/>
      <c r="AF243" s="148"/>
      <c r="AG243" s="148"/>
      <c r="AH243" s="149"/>
    </row>
    <row r="244" spans="1:34" s="20" customFormat="1" ht="45" x14ac:dyDescent="0.25">
      <c r="A244" s="68"/>
      <c r="B244" s="60" t="s">
        <v>464</v>
      </c>
      <c r="C244" s="62" t="s">
        <v>565</v>
      </c>
      <c r="D244" s="18" t="str">
        <f>C244</f>
        <v>Parent training, including nurse home visitation for child maltreatment, for high-risk families</v>
      </c>
      <c r="E244" s="60" t="s">
        <v>464</v>
      </c>
      <c r="F244" s="26" t="s">
        <v>242</v>
      </c>
      <c r="G244" s="115"/>
      <c r="H244" s="115" t="s">
        <v>13</v>
      </c>
      <c r="I244" s="120"/>
      <c r="J244" s="115"/>
      <c r="K244" s="115" t="s">
        <v>1135</v>
      </c>
      <c r="L244" s="115">
        <v>3</v>
      </c>
      <c r="M244" s="44" t="s">
        <v>1391</v>
      </c>
      <c r="N244" s="44" t="s">
        <v>1617</v>
      </c>
      <c r="O244" s="44">
        <v>1</v>
      </c>
      <c r="P244" s="115"/>
      <c r="Q244" s="43">
        <v>1</v>
      </c>
      <c r="R244" s="115">
        <f t="shared" si="21"/>
        <v>1</v>
      </c>
      <c r="S244" s="115">
        <f t="shared" si="25"/>
        <v>0</v>
      </c>
      <c r="T244" s="43">
        <f>VLOOKUP(K244,'Epi data'!A:C,3,TRUE)</f>
        <v>5.3344601257103295E-2</v>
      </c>
      <c r="U244" s="115">
        <f t="shared" si="22"/>
        <v>0</v>
      </c>
      <c r="V244" s="44">
        <f>VLOOKUP(K244,'Epi data'!A:C,2,TRUE)</f>
        <v>57.525902234044665</v>
      </c>
      <c r="W244" s="115">
        <f t="shared" si="23"/>
        <v>1</v>
      </c>
      <c r="X244" s="115"/>
      <c r="Y244" s="115">
        <f t="shared" si="24"/>
        <v>2</v>
      </c>
      <c r="Z244" s="115"/>
      <c r="AA244" s="44">
        <f>VLOOKUP(K244,'Epi data'!A:I,9,TRUE)</f>
        <v>53.2</v>
      </c>
      <c r="AB244" s="115">
        <f t="shared" si="20"/>
        <v>1</v>
      </c>
      <c r="AC244" s="115" t="s">
        <v>219</v>
      </c>
      <c r="AD244" s="115"/>
      <c r="AE244" s="115"/>
      <c r="AF244" s="115"/>
      <c r="AG244" s="115"/>
      <c r="AH244" s="115"/>
    </row>
    <row r="245" spans="1:34" s="35" customFormat="1" ht="60" x14ac:dyDescent="0.25">
      <c r="A245" s="69"/>
      <c r="B245" s="65" t="s">
        <v>465</v>
      </c>
      <c r="C245" s="61" t="s">
        <v>237</v>
      </c>
      <c r="D245" s="35" t="str">
        <f>D139</f>
        <v>Screening and brief intervention for alcohol use disorders</v>
      </c>
      <c r="E245" s="36" t="s">
        <v>707</v>
      </c>
      <c r="F245" s="38" t="s">
        <v>265</v>
      </c>
      <c r="G245" s="116"/>
      <c r="H245" s="116" t="s">
        <v>566</v>
      </c>
      <c r="I245" s="121"/>
      <c r="J245" s="116"/>
      <c r="K245" s="116" t="str">
        <f>K139</f>
        <v>Alcohol use disorders</v>
      </c>
      <c r="L245" s="116">
        <v>2</v>
      </c>
      <c r="M245" s="49" t="s">
        <v>1373</v>
      </c>
      <c r="N245" s="49" t="s">
        <v>1567</v>
      </c>
      <c r="O245" s="49">
        <v>3</v>
      </c>
      <c r="P245" s="116"/>
      <c r="Q245" s="45">
        <v>3.61</v>
      </c>
      <c r="R245" s="116">
        <f t="shared" si="21"/>
        <v>2</v>
      </c>
      <c r="S245" s="116">
        <f t="shared" si="25"/>
        <v>0</v>
      </c>
      <c r="T245" s="45">
        <f>VLOOKUP(K245,'Epi data'!A:C,3,TRUE)</f>
        <v>9.9248037324168648E-2</v>
      </c>
      <c r="U245" s="116">
        <f t="shared" si="22"/>
        <v>0</v>
      </c>
      <c r="V245" s="49">
        <f>VLOOKUP(K245,'Epi data'!A:C,2,TRUE)</f>
        <v>40.5347972599589</v>
      </c>
      <c r="W245" s="116">
        <f t="shared" si="23"/>
        <v>0</v>
      </c>
      <c r="X245" s="116"/>
      <c r="Y245" s="116">
        <f t="shared" si="24"/>
        <v>2</v>
      </c>
      <c r="Z245" s="116"/>
      <c r="AA245" s="44">
        <f>VLOOKUP(K245,'Epi data'!A:I,9,TRUE)</f>
        <v>58.46</v>
      </c>
      <c r="AB245" s="115">
        <f t="shared" si="20"/>
        <v>1</v>
      </c>
      <c r="AC245" s="116" t="s">
        <v>220</v>
      </c>
      <c r="AD245" s="116"/>
      <c r="AE245" s="116"/>
      <c r="AF245" s="116"/>
      <c r="AG245" s="116"/>
      <c r="AH245" s="116"/>
    </row>
    <row r="246" spans="1:34" s="25" customFormat="1" ht="30" x14ac:dyDescent="0.25">
      <c r="A246" s="28" t="s">
        <v>17</v>
      </c>
      <c r="B246" s="27" t="s">
        <v>478</v>
      </c>
      <c r="C246" s="79" t="s">
        <v>17</v>
      </c>
      <c r="E246" s="24"/>
      <c r="F246" s="112"/>
      <c r="G246" s="112"/>
      <c r="H246" s="112"/>
      <c r="I246" s="119"/>
      <c r="J246" s="112"/>
      <c r="K246" s="112"/>
      <c r="L246" s="112"/>
      <c r="M246" s="112"/>
      <c r="N246" s="112"/>
      <c r="O246" s="124"/>
      <c r="P246" s="112"/>
      <c r="Q246" s="92"/>
      <c r="R246" s="115">
        <f t="shared" si="21"/>
        <v>1</v>
      </c>
      <c r="S246" s="112"/>
      <c r="T246" s="43" t="e">
        <f>VLOOKUP(K246,'Epi data'!A:C,3,TRUE)</f>
        <v>#N/A</v>
      </c>
      <c r="U246" s="115" t="e">
        <f t="shared" si="22"/>
        <v>#N/A</v>
      </c>
      <c r="V246" s="44" t="e">
        <f>VLOOKUP(K246,'Epi data'!A:C,2,TRUE)</f>
        <v>#N/A</v>
      </c>
      <c r="W246" s="115" t="e">
        <f t="shared" si="23"/>
        <v>#N/A</v>
      </c>
      <c r="X246" s="112"/>
      <c r="Y246" s="112" t="e">
        <f t="shared" si="24"/>
        <v>#N/A</v>
      </c>
      <c r="Z246" s="112"/>
      <c r="AA246" s="44" t="e">
        <f>VLOOKUP(K246,'Epi data'!A:I,9,TRUE)</f>
        <v>#N/A</v>
      </c>
      <c r="AB246" s="115" t="e">
        <f t="shared" si="20"/>
        <v>#N/A</v>
      </c>
      <c r="AC246" s="112"/>
      <c r="AD246" s="112"/>
      <c r="AE246" s="112"/>
      <c r="AF246" s="112"/>
      <c r="AG246" s="112"/>
      <c r="AH246" s="112"/>
    </row>
    <row r="247" spans="1:34" s="20" customFormat="1" ht="45" x14ac:dyDescent="0.25">
      <c r="A247" s="68"/>
      <c r="B247" s="32" t="s">
        <v>560</v>
      </c>
      <c r="C247" s="62" t="s">
        <v>709</v>
      </c>
      <c r="D247" s="20" t="s">
        <v>572</v>
      </c>
      <c r="E247" s="22" t="s">
        <v>573</v>
      </c>
      <c r="F247" s="115" t="s">
        <v>242</v>
      </c>
      <c r="G247" s="115"/>
      <c r="H247" s="115" t="s">
        <v>567</v>
      </c>
      <c r="I247" s="120" t="s">
        <v>1332</v>
      </c>
      <c r="J247" s="115"/>
      <c r="K247" s="115" t="str">
        <f>K106</f>
        <v>Diarrheal diseases</v>
      </c>
      <c r="L247" s="115">
        <v>1</v>
      </c>
      <c r="M247" s="115" t="s">
        <v>1333</v>
      </c>
      <c r="N247" s="115"/>
      <c r="O247" s="44">
        <v>0</v>
      </c>
      <c r="P247" s="115"/>
      <c r="Q247" s="43">
        <v>0.02</v>
      </c>
      <c r="R247" s="115">
        <f t="shared" si="21"/>
        <v>1</v>
      </c>
      <c r="S247" s="115">
        <f t="shared" si="25"/>
        <v>0</v>
      </c>
      <c r="T247" s="43">
        <f>VLOOKUP(K247,'Epi data'!A:C,3,TRUE)</f>
        <v>0.16011729471782465</v>
      </c>
      <c r="U247" s="115">
        <f t="shared" si="22"/>
        <v>1</v>
      </c>
      <c r="V247" s="44">
        <f>VLOOKUP(K247,'Epi data'!A:C,2,TRUE)</f>
        <v>59.993262743527922</v>
      </c>
      <c r="W247" s="115">
        <f t="shared" si="23"/>
        <v>1</v>
      </c>
      <c r="X247" s="115"/>
      <c r="Y247" s="115">
        <f t="shared" si="24"/>
        <v>3</v>
      </c>
      <c r="Z247" s="115"/>
      <c r="AA247" s="44">
        <f>VLOOKUP(K247,'Epi data'!A:I,9,TRUE)</f>
        <v>58.88</v>
      </c>
      <c r="AB247" s="115">
        <f t="shared" si="20"/>
        <v>1</v>
      </c>
      <c r="AC247" s="115" t="s">
        <v>220</v>
      </c>
      <c r="AD247" s="115"/>
      <c r="AE247" s="115"/>
      <c r="AF247" s="115"/>
      <c r="AG247" s="115"/>
      <c r="AH247" s="115"/>
    </row>
    <row r="248" spans="1:34" s="35" customFormat="1" ht="30" x14ac:dyDescent="0.25">
      <c r="A248" s="69"/>
      <c r="B248" s="37" t="s">
        <v>561</v>
      </c>
      <c r="C248" s="61" t="s">
        <v>710</v>
      </c>
      <c r="D248" s="13" t="str">
        <f>C248</f>
        <v>WASH behavior change interventions, such as community-led total sanitation</v>
      </c>
      <c r="E248" s="37" t="s">
        <v>561</v>
      </c>
      <c r="F248" s="38" t="s">
        <v>242</v>
      </c>
      <c r="G248" s="116"/>
      <c r="H248" s="116" t="s">
        <v>13</v>
      </c>
      <c r="I248" s="121"/>
      <c r="J248" s="116"/>
      <c r="K248" s="116" t="str">
        <f>K247</f>
        <v>Diarrheal diseases</v>
      </c>
      <c r="L248" s="116">
        <v>1</v>
      </c>
      <c r="M248" s="49" t="s">
        <v>1333</v>
      </c>
      <c r="N248" s="49"/>
      <c r="O248" s="125">
        <v>0</v>
      </c>
      <c r="P248" s="116"/>
      <c r="Q248" s="45">
        <f>0.39*12</f>
        <v>4.68</v>
      </c>
      <c r="R248" s="116">
        <f t="shared" si="21"/>
        <v>2</v>
      </c>
      <c r="S248" s="116">
        <f t="shared" si="25"/>
        <v>0</v>
      </c>
      <c r="T248" s="45">
        <f>VLOOKUP(K248,'Epi data'!A:C,3,TRUE)</f>
        <v>0.16011729471782465</v>
      </c>
      <c r="U248" s="116">
        <f t="shared" si="22"/>
        <v>1</v>
      </c>
      <c r="V248" s="49">
        <f>VLOOKUP(K248,'Epi data'!A:C,2,TRUE)</f>
        <v>59.993262743527922</v>
      </c>
      <c r="W248" s="116">
        <f t="shared" si="23"/>
        <v>1</v>
      </c>
      <c r="X248" s="116"/>
      <c r="Y248" s="116">
        <f t="shared" si="24"/>
        <v>4</v>
      </c>
      <c r="Z248" s="116"/>
      <c r="AA248" s="44">
        <f>VLOOKUP(K248,'Epi data'!A:I,9,TRUE)</f>
        <v>58.88</v>
      </c>
      <c r="AB248" s="115">
        <f t="shared" si="20"/>
        <v>1</v>
      </c>
      <c r="AC248" s="116" t="s">
        <v>220</v>
      </c>
      <c r="AD248" s="116"/>
      <c r="AE248" s="116"/>
      <c r="AF248" s="116"/>
      <c r="AG248" s="116"/>
      <c r="AH248" s="116"/>
    </row>
    <row r="249" spans="1:34" s="20" customFormat="1" ht="45" x14ac:dyDescent="0.25">
      <c r="A249" s="68"/>
      <c r="B249" s="32" t="s">
        <v>562</v>
      </c>
      <c r="C249" s="62" t="s">
        <v>708</v>
      </c>
      <c r="D249" s="18" t="s">
        <v>572</v>
      </c>
      <c r="E249" s="22" t="s">
        <v>573</v>
      </c>
      <c r="F249" s="26" t="s">
        <v>242</v>
      </c>
      <c r="G249" s="115"/>
      <c r="H249" s="115" t="s">
        <v>567</v>
      </c>
      <c r="I249" s="120" t="s">
        <v>1332</v>
      </c>
      <c r="J249" s="115"/>
      <c r="K249" s="115" t="str">
        <f>K160</f>
        <v>Chronic respiratory diseases</v>
      </c>
      <c r="L249" s="115">
        <v>2</v>
      </c>
      <c r="M249" s="44" t="s">
        <v>1333</v>
      </c>
      <c r="N249" s="44"/>
      <c r="O249" s="44">
        <v>0</v>
      </c>
      <c r="P249" s="115"/>
      <c r="Q249" s="43">
        <f>Q247</f>
        <v>0.02</v>
      </c>
      <c r="R249" s="115">
        <f t="shared" si="21"/>
        <v>1</v>
      </c>
      <c r="S249" s="115">
        <f t="shared" si="25"/>
        <v>0</v>
      </c>
      <c r="T249" s="43">
        <f>VLOOKUP(K249,'Epi data'!A:C,3,TRUE)</f>
        <v>5.6234752580121589E-2</v>
      </c>
      <c r="U249" s="115">
        <f t="shared" si="22"/>
        <v>0</v>
      </c>
      <c r="V249" s="44">
        <f>VLOOKUP(K249,'Epi data'!A:C,2,TRUE)</f>
        <v>26.12254453053529</v>
      </c>
      <c r="W249" s="115">
        <f t="shared" si="23"/>
        <v>0</v>
      </c>
      <c r="X249" s="115"/>
      <c r="Y249" s="115">
        <f t="shared" si="24"/>
        <v>1</v>
      </c>
      <c r="Z249" s="115"/>
      <c r="AA249" s="44">
        <f>VLOOKUP(K249,'Epi data'!A:I,9,TRUE)</f>
        <v>58.43</v>
      </c>
      <c r="AB249" s="115">
        <f t="shared" si="20"/>
        <v>1</v>
      </c>
      <c r="AC249" s="115" t="s">
        <v>220</v>
      </c>
      <c r="AD249" s="115"/>
      <c r="AE249" s="115"/>
      <c r="AF249" s="115"/>
      <c r="AG249" s="115"/>
      <c r="AH249" s="115"/>
    </row>
    <row r="250" spans="1:34" s="35" customFormat="1" ht="60" x14ac:dyDescent="0.25">
      <c r="A250" s="69"/>
      <c r="B250" s="65" t="s">
        <v>563</v>
      </c>
      <c r="C250" s="61" t="s">
        <v>564</v>
      </c>
      <c r="D250" s="35" t="s">
        <v>1534</v>
      </c>
      <c r="E250" s="36" t="s">
        <v>563</v>
      </c>
      <c r="F250" s="38" t="s">
        <v>242</v>
      </c>
      <c r="G250" s="116"/>
      <c r="H250" s="116" t="s">
        <v>13</v>
      </c>
      <c r="I250" s="121"/>
      <c r="J250" s="116"/>
      <c r="K250" s="116" t="s">
        <v>1316</v>
      </c>
      <c r="L250" s="116">
        <v>2</v>
      </c>
      <c r="M250" s="49" t="s">
        <v>1333</v>
      </c>
      <c r="N250" s="49"/>
      <c r="O250" s="49">
        <v>0</v>
      </c>
      <c r="P250" s="116"/>
      <c r="Q250" s="45">
        <v>0.05</v>
      </c>
      <c r="R250" s="116">
        <f t="shared" si="21"/>
        <v>1</v>
      </c>
      <c r="S250" s="116">
        <f t="shared" si="25"/>
        <v>0</v>
      </c>
      <c r="T250" s="45">
        <f>VLOOKUP(K250,'Epi data'!A:C,3,TRUE)</f>
        <v>0.11262594458768949</v>
      </c>
      <c r="U250" s="116">
        <f t="shared" si="22"/>
        <v>1</v>
      </c>
      <c r="V250" s="49">
        <f>VLOOKUP(K250,'Epi data'!A:C,2,TRUE)</f>
        <v>39.014400966677336</v>
      </c>
      <c r="W250" s="116">
        <f t="shared" si="23"/>
        <v>0</v>
      </c>
      <c r="X250" s="116"/>
      <c r="Y250" s="116">
        <f t="shared" si="24"/>
        <v>2</v>
      </c>
      <c r="Z250" s="116"/>
      <c r="AA250" s="44">
        <f>VLOOKUP(K250,'Epi data'!A:I,9,TRUE)</f>
        <v>63.27</v>
      </c>
      <c r="AB250" s="115">
        <f t="shared" si="20"/>
        <v>1</v>
      </c>
      <c r="AC250" s="116" t="s">
        <v>220</v>
      </c>
      <c r="AD250" s="116"/>
      <c r="AE250" s="116"/>
      <c r="AF250" s="116"/>
      <c r="AG250" s="116"/>
      <c r="AH250" s="116"/>
    </row>
    <row r="251" spans="1:34" s="25" customFormat="1" ht="30" x14ac:dyDescent="0.25">
      <c r="A251" s="95" t="s">
        <v>479</v>
      </c>
      <c r="B251" s="23" t="s">
        <v>480</v>
      </c>
      <c r="C251" s="79" t="s">
        <v>479</v>
      </c>
      <c r="F251" s="112"/>
      <c r="G251" s="112"/>
      <c r="H251" s="112"/>
      <c r="I251" s="119"/>
      <c r="J251" s="112"/>
      <c r="K251" s="112"/>
      <c r="L251" s="112"/>
      <c r="M251" s="112"/>
      <c r="N251" s="112"/>
      <c r="O251" s="124"/>
      <c r="P251" s="112"/>
      <c r="Q251" s="92"/>
      <c r="R251" s="115">
        <f t="shared" si="21"/>
        <v>1</v>
      </c>
      <c r="S251" s="112"/>
      <c r="T251" s="43" t="e">
        <f>VLOOKUP(K251,'Epi data'!A:C,3,TRUE)</f>
        <v>#N/A</v>
      </c>
      <c r="U251" s="115" t="e">
        <f t="shared" si="22"/>
        <v>#N/A</v>
      </c>
      <c r="V251" s="44" t="e">
        <f>VLOOKUP(K251,'Epi data'!A:C,2,TRUE)</f>
        <v>#N/A</v>
      </c>
      <c r="W251" s="115" t="e">
        <f t="shared" si="23"/>
        <v>#N/A</v>
      </c>
      <c r="X251" s="112"/>
      <c r="Y251" s="112" t="e">
        <f t="shared" si="24"/>
        <v>#N/A</v>
      </c>
      <c r="Z251" s="112"/>
      <c r="AA251" s="44" t="e">
        <f>VLOOKUP(K251,'Epi data'!A:I,9,TRUE)</f>
        <v>#N/A</v>
      </c>
      <c r="AB251" s="115" t="e">
        <f t="shared" si="20"/>
        <v>#N/A</v>
      </c>
      <c r="AC251" s="112"/>
      <c r="AD251" s="112"/>
      <c r="AE251" s="112"/>
      <c r="AF251" s="112"/>
      <c r="AG251" s="112"/>
      <c r="AH251" s="112"/>
    </row>
    <row r="252" spans="1:34" s="20" customFormat="1" ht="75" x14ac:dyDescent="0.25">
      <c r="A252" s="26"/>
      <c r="B252" s="18" t="s">
        <v>481</v>
      </c>
      <c r="C252" s="62" t="s">
        <v>201</v>
      </c>
      <c r="D252" s="20" t="str">
        <f>D231</f>
        <v>Mass drug administration for lymphatic filariasis, onchocerciasis, schistosomiasis, soil-transmitted helminthiases and trachoma, and foodborne trematode infections</v>
      </c>
      <c r="E252" s="20" t="s">
        <v>620</v>
      </c>
      <c r="F252" s="26" t="s">
        <v>260</v>
      </c>
      <c r="G252" s="115" t="s">
        <v>13</v>
      </c>
      <c r="H252" s="115" t="s">
        <v>13</v>
      </c>
      <c r="I252" s="120"/>
      <c r="J252" s="115" t="s">
        <v>1332</v>
      </c>
      <c r="K252" s="115" t="s">
        <v>1139</v>
      </c>
      <c r="L252" s="115">
        <v>1</v>
      </c>
      <c r="M252" s="115">
        <v>11</v>
      </c>
      <c r="N252" s="115" t="s">
        <v>1567</v>
      </c>
      <c r="O252" s="54">
        <v>4</v>
      </c>
      <c r="P252" s="115"/>
      <c r="Q252" s="43">
        <v>0.3</v>
      </c>
      <c r="R252" s="115">
        <f t="shared" si="21"/>
        <v>1</v>
      </c>
      <c r="S252" s="115">
        <f t="shared" ref="S252:S268" si="26">IF(AC252="Urgent",1,0)</f>
        <v>0</v>
      </c>
      <c r="T252" s="43">
        <f>VLOOKUP(K252,'Epi data'!A:C,3,TRUE)</f>
        <v>2.6480040582314321E-3</v>
      </c>
      <c r="U252" s="115">
        <f t="shared" si="22"/>
        <v>0</v>
      </c>
      <c r="V252" s="44">
        <f>VLOOKUP(K252,'Epi data'!A:C,2,TRUE)</f>
        <v>80.26265330960382</v>
      </c>
      <c r="W252" s="115">
        <f t="shared" si="23"/>
        <v>1</v>
      </c>
      <c r="X252" s="115"/>
      <c r="Y252" s="115">
        <f t="shared" si="24"/>
        <v>2</v>
      </c>
      <c r="Z252" s="115"/>
      <c r="AA252" s="44">
        <f>VLOOKUP(K252,'Epi data'!A:I,9,TRUE)</f>
        <v>61.3</v>
      </c>
      <c r="AB252" s="115">
        <f t="shared" si="20"/>
        <v>1</v>
      </c>
      <c r="AC252" s="115" t="s">
        <v>220</v>
      </c>
      <c r="AD252" s="134"/>
      <c r="AE252" s="115"/>
      <c r="AF252" s="134"/>
      <c r="AG252" s="134"/>
      <c r="AH252" s="134"/>
    </row>
    <row r="253" spans="1:34" s="35" customFormat="1" ht="150" x14ac:dyDescent="0.25">
      <c r="A253" s="38"/>
      <c r="B253" s="13" t="s">
        <v>482</v>
      </c>
      <c r="C253" s="61" t="s">
        <v>202</v>
      </c>
      <c r="D253" s="35" t="str">
        <f>D218</f>
        <v>Mass social marketing of insecticide treated nets</v>
      </c>
      <c r="E253" s="35" t="s">
        <v>741</v>
      </c>
      <c r="F253" s="38" t="s">
        <v>260</v>
      </c>
      <c r="G253" s="116" t="s">
        <v>13</v>
      </c>
      <c r="H253" s="116" t="s">
        <v>13</v>
      </c>
      <c r="I253" s="121"/>
      <c r="J253" s="116"/>
      <c r="K253" s="116" t="str">
        <f>K224</f>
        <v>Malaria</v>
      </c>
      <c r="L253" s="116">
        <v>1</v>
      </c>
      <c r="M253" s="49">
        <v>76</v>
      </c>
      <c r="N253" s="49" t="s">
        <v>1574</v>
      </c>
      <c r="O253" s="49">
        <v>4</v>
      </c>
      <c r="P253" s="116"/>
      <c r="Q253" s="45">
        <v>0.25</v>
      </c>
      <c r="R253" s="116">
        <f t="shared" si="21"/>
        <v>1</v>
      </c>
      <c r="S253" s="116">
        <f t="shared" si="26"/>
        <v>0</v>
      </c>
      <c r="T253" s="45">
        <f>VLOOKUP(K253,'Epi data'!A:C,3,TRUE)</f>
        <v>1.1693342491029053E-2</v>
      </c>
      <c r="U253" s="116">
        <f t="shared" si="22"/>
        <v>0</v>
      </c>
      <c r="V253" s="49">
        <f>VLOOKUP(K253,'Epi data'!A:C,2,TRUE)</f>
        <v>74.356975430896242</v>
      </c>
      <c r="W253" s="116">
        <f t="shared" si="23"/>
        <v>1</v>
      </c>
      <c r="X253" s="116"/>
      <c r="Y253" s="116">
        <f t="shared" si="24"/>
        <v>2</v>
      </c>
      <c r="Z253" s="116"/>
      <c r="AA253" s="44">
        <f>VLOOKUP(K253,'Epi data'!A:I,9,TRUE)</f>
        <v>59.28</v>
      </c>
      <c r="AB253" s="115">
        <f t="shared" si="20"/>
        <v>1</v>
      </c>
      <c r="AC253" s="116" t="s">
        <v>220</v>
      </c>
      <c r="AD253" s="116"/>
      <c r="AE253" s="116"/>
      <c r="AF253" s="116"/>
      <c r="AG253" s="116"/>
      <c r="AH253" s="116"/>
    </row>
    <row r="254" spans="1:34" s="20" customFormat="1" ht="105" x14ac:dyDescent="0.25">
      <c r="A254" s="26"/>
      <c r="B254" s="18" t="s">
        <v>483</v>
      </c>
      <c r="C254" s="62" t="s">
        <v>203</v>
      </c>
      <c r="D254" s="20" t="s">
        <v>1673</v>
      </c>
      <c r="E254" s="20" t="s">
        <v>721</v>
      </c>
      <c r="F254" s="26" t="s">
        <v>264</v>
      </c>
      <c r="G254" s="115" t="s">
        <v>13</v>
      </c>
      <c r="H254" s="115" t="s">
        <v>13</v>
      </c>
      <c r="I254" s="120"/>
      <c r="J254" s="98" t="s">
        <v>1362</v>
      </c>
      <c r="K254" s="115" t="str">
        <f>K184</f>
        <v>Cervical cancer</v>
      </c>
      <c r="L254" s="115">
        <v>2</v>
      </c>
      <c r="M254" s="98" t="s">
        <v>1361</v>
      </c>
      <c r="N254" s="115" t="s">
        <v>1567</v>
      </c>
      <c r="O254" s="44">
        <v>3</v>
      </c>
      <c r="P254" s="115"/>
      <c r="Q254" s="43">
        <f>9.14300852251984+0.4</f>
        <v>9.5430085225198411</v>
      </c>
      <c r="R254" s="115">
        <f t="shared" si="21"/>
        <v>2</v>
      </c>
      <c r="S254" s="115">
        <f t="shared" si="26"/>
        <v>0</v>
      </c>
      <c r="T254" s="43">
        <f>VLOOKUP(K254,'Epi data'!A:C,3,TRUE)</f>
        <v>7.914319936184834E-2</v>
      </c>
      <c r="U254" s="115">
        <f t="shared" si="22"/>
        <v>0</v>
      </c>
      <c r="V254" s="44">
        <f>VLOOKUP(K254,'Epi data'!A:C,2,TRUE)</f>
        <v>30.037391256891809</v>
      </c>
      <c r="W254" s="115">
        <f t="shared" si="23"/>
        <v>0</v>
      </c>
      <c r="X254" s="115"/>
      <c r="Y254" s="115">
        <f t="shared" si="24"/>
        <v>2</v>
      </c>
      <c r="Z254" s="115"/>
      <c r="AA254" s="44">
        <f>VLOOKUP(K254,'Epi data'!A:I,9,TRUE)</f>
        <v>61.54</v>
      </c>
      <c r="AB254" s="115">
        <f t="shared" si="20"/>
        <v>1</v>
      </c>
      <c r="AC254" s="115" t="s">
        <v>220</v>
      </c>
      <c r="AD254" s="134"/>
      <c r="AE254" s="115"/>
      <c r="AF254" s="134"/>
      <c r="AG254" s="134"/>
      <c r="AH254" s="134"/>
    </row>
    <row r="255" spans="1:34" s="35" customFormat="1" x14ac:dyDescent="0.25">
      <c r="A255" s="38"/>
      <c r="B255" s="13" t="s">
        <v>484</v>
      </c>
      <c r="C255" s="61" t="s">
        <v>204</v>
      </c>
      <c r="D255" s="35" t="s">
        <v>1535</v>
      </c>
      <c r="E255" s="13" t="s">
        <v>484</v>
      </c>
      <c r="F255" s="116" t="s">
        <v>228</v>
      </c>
      <c r="G255" s="116" t="s">
        <v>13</v>
      </c>
      <c r="H255" s="116" t="s">
        <v>13</v>
      </c>
      <c r="I255" s="121"/>
      <c r="J255" s="116"/>
      <c r="K255" s="116" t="str">
        <f>K12</f>
        <v>Permanent caries</v>
      </c>
      <c r="L255" s="116">
        <v>2</v>
      </c>
      <c r="M255" s="116" t="s">
        <v>1333</v>
      </c>
      <c r="N255" s="116"/>
      <c r="O255" s="49">
        <v>0</v>
      </c>
      <c r="P255" s="116"/>
      <c r="Q255" s="45">
        <v>0.5</v>
      </c>
      <c r="R255" s="116">
        <f t="shared" si="21"/>
        <v>1</v>
      </c>
      <c r="S255" s="116">
        <f t="shared" si="26"/>
        <v>0</v>
      </c>
      <c r="T255" s="45">
        <f>VLOOKUP(K255,'Epi data'!A:C,3,TRUE)</f>
        <v>5.8963062499643747E-4</v>
      </c>
      <c r="U255" s="116">
        <f t="shared" si="22"/>
        <v>0</v>
      </c>
      <c r="V255" s="49">
        <f>VLOOKUP(K255,'Epi data'!A:C,2,TRUE)</f>
        <v>16.013323235451487</v>
      </c>
      <c r="W255" s="116">
        <f t="shared" si="23"/>
        <v>0</v>
      </c>
      <c r="X255" s="116"/>
      <c r="Y255" s="116">
        <f t="shared" si="24"/>
        <v>1</v>
      </c>
      <c r="Z255" s="116"/>
      <c r="AA255" s="44">
        <f>VLOOKUP(K255,'Epi data'!A:I,9,TRUE)</f>
        <v>63.53</v>
      </c>
      <c r="AB255" s="115">
        <f t="shared" si="20"/>
        <v>1</v>
      </c>
      <c r="AC255" s="116" t="s">
        <v>220</v>
      </c>
      <c r="AD255" s="116"/>
      <c r="AE255" s="116"/>
      <c r="AF255" s="116"/>
      <c r="AG255" s="116"/>
      <c r="AH255" s="116"/>
    </row>
    <row r="256" spans="1:34" s="20" customFormat="1" ht="75" x14ac:dyDescent="0.25">
      <c r="A256" s="26"/>
      <c r="B256" s="18" t="s">
        <v>485</v>
      </c>
      <c r="C256" s="62" t="s">
        <v>89</v>
      </c>
      <c r="D256" s="20" t="str">
        <f>D111</f>
        <v>Provision of vitamin A and zinc supplementation to children according to WHO guidelines, and provision of food supplementation to women and children in food insecure households</v>
      </c>
      <c r="E256" s="20" t="s">
        <v>1365</v>
      </c>
      <c r="F256" s="26" t="s">
        <v>259</v>
      </c>
      <c r="G256" s="115" t="s">
        <v>13</v>
      </c>
      <c r="H256" s="115" t="s">
        <v>13</v>
      </c>
      <c r="I256" s="120"/>
      <c r="J256" s="115" t="s">
        <v>1332</v>
      </c>
      <c r="K256" s="115" t="str">
        <f>K111</f>
        <v>Nutritional deficiencies</v>
      </c>
      <c r="L256" s="115">
        <v>1</v>
      </c>
      <c r="M256" s="44">
        <v>88</v>
      </c>
      <c r="N256" s="44" t="s">
        <v>1567</v>
      </c>
      <c r="O256" s="44">
        <v>4</v>
      </c>
      <c r="P256" s="115"/>
      <c r="Q256" s="43">
        <f>Q141</f>
        <v>1.5912831400889278</v>
      </c>
      <c r="R256" s="115">
        <f t="shared" si="21"/>
        <v>1</v>
      </c>
      <c r="S256" s="115">
        <f t="shared" si="26"/>
        <v>0</v>
      </c>
      <c r="T256" s="43">
        <f>VLOOKUP(K256,'Epi data'!A:C,3,TRUE)</f>
        <v>4.2481130737738772E-2</v>
      </c>
      <c r="U256" s="115">
        <f t="shared" si="22"/>
        <v>0</v>
      </c>
      <c r="V256" s="44">
        <f>VLOOKUP(K256,'Epi data'!A:C,2,TRUE)</f>
        <v>68.053786402808129</v>
      </c>
      <c r="W256" s="115">
        <f t="shared" si="23"/>
        <v>1</v>
      </c>
      <c r="X256" s="115"/>
      <c r="Y256" s="115">
        <f t="shared" si="24"/>
        <v>2</v>
      </c>
      <c r="Z256" s="115"/>
      <c r="AA256" s="44">
        <f>VLOOKUP(K256,'Epi data'!A:I,9,TRUE)</f>
        <v>59.51</v>
      </c>
      <c r="AB256" s="115">
        <f t="shared" si="20"/>
        <v>1</v>
      </c>
      <c r="AC256" s="115" t="s">
        <v>220</v>
      </c>
      <c r="AD256" s="115"/>
      <c r="AE256" s="115"/>
      <c r="AF256" s="115"/>
      <c r="AG256" s="115"/>
      <c r="AH256" s="115"/>
    </row>
    <row r="257" spans="1:34" s="35" customFormat="1" ht="45" x14ac:dyDescent="0.25">
      <c r="A257" s="38"/>
      <c r="B257" s="35" t="s">
        <v>486</v>
      </c>
      <c r="C257" s="61" t="s">
        <v>206</v>
      </c>
      <c r="D257" s="35" t="s">
        <v>625</v>
      </c>
      <c r="E257" s="13" t="s">
        <v>487</v>
      </c>
      <c r="F257" s="116" t="s">
        <v>228</v>
      </c>
      <c r="G257" s="116" t="s">
        <v>13</v>
      </c>
      <c r="H257" s="116" t="s">
        <v>13</v>
      </c>
      <c r="I257" s="121"/>
      <c r="J257" s="116"/>
      <c r="K257" s="116" t="s">
        <v>1264</v>
      </c>
      <c r="L257" s="116">
        <v>2</v>
      </c>
      <c r="M257" s="49">
        <v>3276</v>
      </c>
      <c r="N257" s="49" t="s">
        <v>1618</v>
      </c>
      <c r="O257" s="49">
        <v>2</v>
      </c>
      <c r="P257" s="116"/>
      <c r="Q257" s="45">
        <v>0.6</v>
      </c>
      <c r="R257" s="116">
        <f t="shared" si="21"/>
        <v>1</v>
      </c>
      <c r="S257" s="116">
        <f t="shared" si="26"/>
        <v>0</v>
      </c>
      <c r="T257" s="45">
        <f>VLOOKUP(K257,'Epi data'!A:C,3,TRUE)</f>
        <v>1.7976886970608355E-2</v>
      </c>
      <c r="U257" s="116">
        <f t="shared" si="22"/>
        <v>0</v>
      </c>
      <c r="V257" s="49">
        <f>VLOOKUP(K257,'Epi data'!A:C,2,TRUE)</f>
        <v>60.277548056629236</v>
      </c>
      <c r="W257" s="116">
        <f t="shared" si="23"/>
        <v>1</v>
      </c>
      <c r="X257" s="116"/>
      <c r="Y257" s="116">
        <f t="shared" si="24"/>
        <v>2</v>
      </c>
      <c r="Z257" s="116"/>
      <c r="AA257" s="44">
        <f>VLOOKUP(K257,'Epi data'!A:I,9,TRUE)</f>
        <v>64.349999999999994</v>
      </c>
      <c r="AB257" s="115">
        <f t="shared" si="20"/>
        <v>1</v>
      </c>
      <c r="AC257" s="116" t="s">
        <v>220</v>
      </c>
      <c r="AD257" s="133"/>
      <c r="AE257" s="116"/>
      <c r="AF257" s="133"/>
      <c r="AG257" s="133"/>
      <c r="AH257" s="133"/>
    </row>
    <row r="258" spans="1:34" s="25" customFormat="1" ht="30" x14ac:dyDescent="0.25">
      <c r="A258" s="95" t="s">
        <v>489</v>
      </c>
      <c r="B258" s="23" t="s">
        <v>490</v>
      </c>
      <c r="C258" s="79" t="s">
        <v>489</v>
      </c>
      <c r="F258" s="112"/>
      <c r="G258" s="112"/>
      <c r="H258" s="112"/>
      <c r="I258" s="119"/>
      <c r="J258" s="112"/>
      <c r="K258" s="112"/>
      <c r="L258" s="112"/>
      <c r="M258" s="112"/>
      <c r="N258" s="112"/>
      <c r="O258" s="124"/>
      <c r="P258" s="112"/>
      <c r="Q258" s="92"/>
      <c r="R258" s="115">
        <f t="shared" si="21"/>
        <v>1</v>
      </c>
      <c r="S258" s="112"/>
      <c r="T258" s="43" t="e">
        <f>VLOOKUP(K258,'Epi data'!A:C,3,TRUE)</f>
        <v>#N/A</v>
      </c>
      <c r="U258" s="115" t="e">
        <f t="shared" si="22"/>
        <v>#N/A</v>
      </c>
      <c r="V258" s="44" t="e">
        <f>VLOOKUP(K258,'Epi data'!A:C,2,TRUE)</f>
        <v>#N/A</v>
      </c>
      <c r="W258" s="115" t="e">
        <f t="shared" si="23"/>
        <v>#N/A</v>
      </c>
      <c r="X258" s="112"/>
      <c r="Y258" s="112" t="e">
        <f t="shared" si="24"/>
        <v>#N/A</v>
      </c>
      <c r="Z258" s="112"/>
      <c r="AA258" s="44" t="e">
        <f>VLOOKUP(K258,'Epi data'!A:I,9,TRUE)</f>
        <v>#N/A</v>
      </c>
      <c r="AB258" s="115" t="e">
        <f t="shared" si="20"/>
        <v>#N/A</v>
      </c>
      <c r="AC258" s="112"/>
      <c r="AD258" s="112"/>
      <c r="AE258" s="112"/>
      <c r="AF258" s="112"/>
      <c r="AG258" s="112"/>
      <c r="AH258" s="112"/>
    </row>
    <row r="259" spans="1:34" s="20" customFormat="1" ht="60" x14ac:dyDescent="0.25">
      <c r="A259" s="64"/>
      <c r="B259" s="18" t="s">
        <v>491</v>
      </c>
      <c r="C259" s="62" t="s">
        <v>208</v>
      </c>
      <c r="D259" s="20" t="s">
        <v>954</v>
      </c>
      <c r="E259" s="20" t="s">
        <v>1423</v>
      </c>
      <c r="F259" s="115" t="s">
        <v>260</v>
      </c>
      <c r="G259" s="115"/>
      <c r="H259" s="115" t="s">
        <v>567</v>
      </c>
      <c r="I259" s="120"/>
      <c r="J259" s="115"/>
      <c r="K259" s="115" t="s">
        <v>1193</v>
      </c>
      <c r="L259" s="115">
        <v>2</v>
      </c>
      <c r="M259" s="44" t="s">
        <v>1333</v>
      </c>
      <c r="N259" s="44"/>
      <c r="O259" s="44">
        <v>0</v>
      </c>
      <c r="P259" s="115"/>
      <c r="Q259" s="43">
        <v>0.02</v>
      </c>
      <c r="R259" s="115">
        <f t="shared" si="21"/>
        <v>1</v>
      </c>
      <c r="S259" s="115">
        <f t="shared" si="26"/>
        <v>0</v>
      </c>
      <c r="T259" s="43">
        <f>VLOOKUP(K259,'Epi data'!A:C,3,TRUE)</f>
        <v>7.2228828227235795E-2</v>
      </c>
      <c r="U259" s="115">
        <f t="shared" si="22"/>
        <v>0</v>
      </c>
      <c r="V259" s="44">
        <f>VLOOKUP(K259,'Epi data'!A:C,2,TRUE)</f>
        <v>32.55422032447575</v>
      </c>
      <c r="W259" s="115">
        <f t="shared" si="23"/>
        <v>0</v>
      </c>
      <c r="X259" s="115"/>
      <c r="Y259" s="115">
        <f t="shared" si="24"/>
        <v>1</v>
      </c>
      <c r="Z259" s="115"/>
      <c r="AA259" s="44">
        <f>VLOOKUP(K259,'Epi data'!A:I,9,TRUE)</f>
        <v>52.95</v>
      </c>
      <c r="AB259" s="115">
        <f t="shared" si="20"/>
        <v>1</v>
      </c>
      <c r="AC259" s="115" t="s">
        <v>220</v>
      </c>
      <c r="AD259" s="134"/>
      <c r="AE259" s="115"/>
      <c r="AF259" s="134"/>
      <c r="AG259" s="134"/>
      <c r="AH259" s="134"/>
    </row>
    <row r="260" spans="1:34" s="35" customFormat="1" ht="60" x14ac:dyDescent="0.25">
      <c r="A260" s="96"/>
      <c r="B260" s="13" t="s">
        <v>492</v>
      </c>
      <c r="C260" s="61" t="s">
        <v>209</v>
      </c>
      <c r="D260" s="35" t="s">
        <v>952</v>
      </c>
      <c r="E260" s="35" t="s">
        <v>960</v>
      </c>
      <c r="F260" s="38" t="s">
        <v>259</v>
      </c>
      <c r="G260" s="116"/>
      <c r="H260" s="116" t="s">
        <v>567</v>
      </c>
      <c r="I260" s="121"/>
      <c r="J260" s="116"/>
      <c r="K260" s="116" t="s">
        <v>1062</v>
      </c>
      <c r="L260" s="116">
        <v>1</v>
      </c>
      <c r="M260" s="49" t="s">
        <v>1333</v>
      </c>
      <c r="N260" s="49"/>
      <c r="O260" s="49">
        <v>0</v>
      </c>
      <c r="P260" s="116"/>
      <c r="Q260" s="45">
        <v>0.02</v>
      </c>
      <c r="R260" s="116">
        <f t="shared" si="21"/>
        <v>1</v>
      </c>
      <c r="S260" s="116">
        <f t="shared" si="26"/>
        <v>0</v>
      </c>
      <c r="T260" s="45">
        <f>VLOOKUP(K260,'Epi data'!A:C,3,TRUE)</f>
        <v>3.8944996394974125E-2</v>
      </c>
      <c r="U260" s="116">
        <f t="shared" si="22"/>
        <v>0</v>
      </c>
      <c r="V260" s="49">
        <f>VLOOKUP(K260,'Epi data'!A:C,2,TRUE)</f>
        <v>65.62601960885975</v>
      </c>
      <c r="W260" s="116">
        <f t="shared" si="23"/>
        <v>1</v>
      </c>
      <c r="X260" s="116"/>
      <c r="Y260" s="116">
        <f t="shared" si="24"/>
        <v>2</v>
      </c>
      <c r="Z260" s="116"/>
      <c r="AA260" s="44">
        <f>VLOOKUP(K260,'Epi data'!A:I,9,TRUE)</f>
        <v>47.07</v>
      </c>
      <c r="AB260" s="115">
        <f t="shared" si="20"/>
        <v>2</v>
      </c>
      <c r="AC260" s="116" t="s">
        <v>220</v>
      </c>
      <c r="AD260" s="116"/>
      <c r="AE260" s="116"/>
      <c r="AF260" s="116"/>
      <c r="AG260" s="116"/>
      <c r="AH260" s="116"/>
    </row>
    <row r="261" spans="1:34" s="20" customFormat="1" ht="60" x14ac:dyDescent="0.25">
      <c r="A261" s="64"/>
      <c r="B261" s="18" t="s">
        <v>493</v>
      </c>
      <c r="C261" s="62" t="s">
        <v>210</v>
      </c>
      <c r="D261" s="20" t="s">
        <v>953</v>
      </c>
      <c r="E261" s="20" t="s">
        <v>1424</v>
      </c>
      <c r="F261" s="115" t="s">
        <v>228</v>
      </c>
      <c r="G261" s="115"/>
      <c r="H261" s="115" t="s">
        <v>567</v>
      </c>
      <c r="I261" s="120"/>
      <c r="J261" s="115" t="s">
        <v>1332</v>
      </c>
      <c r="K261" s="115" t="s">
        <v>1193</v>
      </c>
      <c r="L261" s="115">
        <v>2</v>
      </c>
      <c r="M261" s="44">
        <v>23</v>
      </c>
      <c r="N261" s="44" t="s">
        <v>1567</v>
      </c>
      <c r="O261" s="44">
        <v>4</v>
      </c>
      <c r="P261" s="115"/>
      <c r="Q261" s="43">
        <v>0.02</v>
      </c>
      <c r="R261" s="115">
        <f t="shared" ref="R261:R323" si="27">IF(Q261&gt;49,3,IF(Q261&lt;1.6,1,2))</f>
        <v>1</v>
      </c>
      <c r="S261" s="115">
        <f t="shared" si="26"/>
        <v>0</v>
      </c>
      <c r="T261" s="43">
        <f>VLOOKUP(K261,'Epi data'!A:C,3,TRUE)</f>
        <v>7.2228828227235795E-2</v>
      </c>
      <c r="U261" s="115">
        <f t="shared" ref="U261:U323" si="28">IF(T261&gt;0.1,1,0)</f>
        <v>0</v>
      </c>
      <c r="V261" s="44">
        <f>VLOOKUP(K261,'Epi data'!A:C,2,TRUE)</f>
        <v>32.55422032447575</v>
      </c>
      <c r="W261" s="115">
        <f t="shared" ref="W261:W323" si="29">IF(V261&gt;46,1,0)</f>
        <v>0</v>
      </c>
      <c r="X261" s="115"/>
      <c r="Y261" s="115">
        <f t="shared" si="24"/>
        <v>1</v>
      </c>
      <c r="Z261" s="115"/>
      <c r="AA261" s="44">
        <f>VLOOKUP(K261,'Epi data'!A:I,9,TRUE)</f>
        <v>52.95</v>
      </c>
      <c r="AB261" s="115">
        <f t="shared" si="20"/>
        <v>1</v>
      </c>
      <c r="AC261" s="115" t="s">
        <v>220</v>
      </c>
      <c r="AD261" s="115"/>
      <c r="AE261" s="115"/>
      <c r="AF261" s="115"/>
      <c r="AG261" s="115"/>
      <c r="AH261" s="115"/>
    </row>
    <row r="262" spans="1:34" s="35" customFormat="1" ht="60" x14ac:dyDescent="0.25">
      <c r="A262" s="96"/>
      <c r="B262" s="13" t="s">
        <v>494</v>
      </c>
      <c r="C262" s="61" t="s">
        <v>211</v>
      </c>
      <c r="D262" s="35" t="str">
        <f>D260</f>
        <v>Mass media messages concerning sexual and reproductive health; and mental health for adolescents</v>
      </c>
      <c r="E262" s="35" t="s">
        <v>958</v>
      </c>
      <c r="F262" s="38" t="s">
        <v>262</v>
      </c>
      <c r="G262" s="116"/>
      <c r="H262" s="116" t="s">
        <v>567</v>
      </c>
      <c r="I262" s="121"/>
      <c r="J262" s="116"/>
      <c r="K262" s="116" t="s">
        <v>1062</v>
      </c>
      <c r="L262" s="116">
        <v>1</v>
      </c>
      <c r="M262" s="49" t="s">
        <v>1333</v>
      </c>
      <c r="N262" s="49"/>
      <c r="O262" s="49">
        <v>0</v>
      </c>
      <c r="P262" s="116"/>
      <c r="Q262" s="45">
        <v>0.02</v>
      </c>
      <c r="R262" s="116">
        <f t="shared" si="27"/>
        <v>1</v>
      </c>
      <c r="S262" s="116">
        <f t="shared" si="26"/>
        <v>0</v>
      </c>
      <c r="T262" s="45">
        <f>VLOOKUP(K262,'Epi data'!A:C,3,TRUE)</f>
        <v>3.8944996394974125E-2</v>
      </c>
      <c r="U262" s="116">
        <f t="shared" si="28"/>
        <v>0</v>
      </c>
      <c r="V262" s="49">
        <f>VLOOKUP(K262,'Epi data'!A:C,2,TRUE)</f>
        <v>65.62601960885975</v>
      </c>
      <c r="W262" s="116">
        <f t="shared" si="29"/>
        <v>1</v>
      </c>
      <c r="X262" s="116"/>
      <c r="Y262" s="116">
        <f t="shared" si="24"/>
        <v>2</v>
      </c>
      <c r="Z262" s="116"/>
      <c r="AA262" s="44">
        <f>VLOOKUP(K262,'Epi data'!A:I,9,TRUE)</f>
        <v>47.07</v>
      </c>
      <c r="AB262" s="115">
        <f t="shared" ref="AB262:AB325" si="30">IF(AA262&lt;40,3,IF(AA262&gt;49,1,2))</f>
        <v>2</v>
      </c>
      <c r="AC262" s="116" t="s">
        <v>220</v>
      </c>
      <c r="AD262" s="116"/>
      <c r="AE262" s="116"/>
      <c r="AF262" s="116"/>
      <c r="AG262" s="116"/>
      <c r="AH262" s="116"/>
    </row>
    <row r="263" spans="1:34" s="20" customFormat="1" ht="90" x14ac:dyDescent="0.25">
      <c r="A263" s="64"/>
      <c r="B263" s="18" t="s">
        <v>495</v>
      </c>
      <c r="C263" s="62" t="s">
        <v>877</v>
      </c>
      <c r="D263" s="62" t="str">
        <f>D185</f>
        <v>Adolescent-friendly health services including: provision of condoms to prevent STIs; provision of reversible contraception; treatment of injury in general and abuse in particular; and screening and treatment for STIs</v>
      </c>
      <c r="E263" s="20" t="s">
        <v>722</v>
      </c>
      <c r="F263" s="115" t="s">
        <v>260</v>
      </c>
      <c r="G263" s="115" t="s">
        <v>13</v>
      </c>
      <c r="H263" s="115" t="s">
        <v>13</v>
      </c>
      <c r="I263" s="120"/>
      <c r="J263" s="115"/>
      <c r="K263" s="115" t="s">
        <v>1062</v>
      </c>
      <c r="L263" s="115">
        <v>1</v>
      </c>
      <c r="M263" s="44" t="s">
        <v>1333</v>
      </c>
      <c r="N263" s="44"/>
      <c r="O263" s="44">
        <v>0</v>
      </c>
      <c r="P263" s="115"/>
      <c r="Q263" s="43">
        <v>4.17</v>
      </c>
      <c r="R263" s="115">
        <f t="shared" si="27"/>
        <v>2</v>
      </c>
      <c r="S263" s="115">
        <f t="shared" si="26"/>
        <v>0</v>
      </c>
      <c r="T263" s="43">
        <f>VLOOKUP(K263,'Epi data'!A:C,3,TRUE)</f>
        <v>3.8944996394974125E-2</v>
      </c>
      <c r="U263" s="115">
        <f t="shared" si="28"/>
        <v>0</v>
      </c>
      <c r="V263" s="44">
        <f>VLOOKUP(K263,'Epi data'!A:C,2,TRUE)</f>
        <v>65.62601960885975</v>
      </c>
      <c r="W263" s="115">
        <f t="shared" si="29"/>
        <v>1</v>
      </c>
      <c r="X263" s="115"/>
      <c r="Y263" s="115">
        <f t="shared" ref="Y263:Y325" si="31">R263+S263+U263+W263+X263</f>
        <v>3</v>
      </c>
      <c r="Z263" s="115"/>
      <c r="AA263" s="44">
        <f>VLOOKUP(K263,'Epi data'!A:I,9,TRUE)</f>
        <v>47.07</v>
      </c>
      <c r="AB263" s="115">
        <f t="shared" si="30"/>
        <v>2</v>
      </c>
      <c r="AC263" s="115" t="s">
        <v>220</v>
      </c>
      <c r="AD263" s="134"/>
      <c r="AE263" s="115"/>
      <c r="AF263" s="134"/>
      <c r="AG263" s="134"/>
      <c r="AH263" s="134"/>
    </row>
    <row r="264" spans="1:34" s="35" customFormat="1" ht="90" x14ac:dyDescent="0.25">
      <c r="A264" s="96"/>
      <c r="B264" s="13" t="s">
        <v>496</v>
      </c>
      <c r="C264" s="61" t="s">
        <v>213</v>
      </c>
      <c r="D264" s="35" t="s">
        <v>642</v>
      </c>
      <c r="E264" s="35" t="s">
        <v>1344</v>
      </c>
      <c r="F264" s="116" t="s">
        <v>749</v>
      </c>
      <c r="G264" s="116" t="s">
        <v>13</v>
      </c>
      <c r="H264" s="116" t="s">
        <v>13</v>
      </c>
      <c r="I264" s="121"/>
      <c r="J264" s="116"/>
      <c r="K264" s="116" t="s">
        <v>1062</v>
      </c>
      <c r="L264" s="116">
        <v>1</v>
      </c>
      <c r="M264" s="49" t="s">
        <v>1339</v>
      </c>
      <c r="N264" s="49" t="s">
        <v>1567</v>
      </c>
      <c r="O264" s="49">
        <v>3</v>
      </c>
      <c r="P264" s="116"/>
      <c r="Q264" s="45">
        <v>1.1599999999999999</v>
      </c>
      <c r="R264" s="116">
        <f t="shared" si="27"/>
        <v>1</v>
      </c>
      <c r="S264" s="116">
        <f t="shared" si="26"/>
        <v>0</v>
      </c>
      <c r="T264" s="45">
        <f>VLOOKUP(K264,'Epi data'!A:C,3,TRUE)</f>
        <v>3.8944996394974125E-2</v>
      </c>
      <c r="U264" s="116">
        <f t="shared" si="28"/>
        <v>0</v>
      </c>
      <c r="V264" s="49">
        <f>VLOOKUP(K264,'Epi data'!A:C,2,TRUE)</f>
        <v>65.62601960885975</v>
      </c>
      <c r="W264" s="116">
        <f t="shared" si="29"/>
        <v>1</v>
      </c>
      <c r="X264" s="116"/>
      <c r="Y264" s="116">
        <f t="shared" si="31"/>
        <v>2</v>
      </c>
      <c r="Z264" s="116"/>
      <c r="AA264" s="44">
        <f>VLOOKUP(K264,'Epi data'!A:I,9,TRUE)</f>
        <v>47.07</v>
      </c>
      <c r="AB264" s="115">
        <f t="shared" si="30"/>
        <v>2</v>
      </c>
      <c r="AC264" s="116" t="s">
        <v>220</v>
      </c>
      <c r="AD264" s="116"/>
      <c r="AE264" s="116"/>
      <c r="AF264" s="116"/>
      <c r="AG264" s="116"/>
      <c r="AH264" s="116"/>
    </row>
    <row r="265" spans="1:34" s="20" customFormat="1" ht="90" x14ac:dyDescent="0.25">
      <c r="A265" s="64"/>
      <c r="B265" s="18" t="s">
        <v>497</v>
      </c>
      <c r="C265" s="62" t="s">
        <v>214</v>
      </c>
      <c r="D265" s="20" t="s">
        <v>642</v>
      </c>
      <c r="E265" s="20" t="s">
        <v>1344</v>
      </c>
      <c r="F265" s="115" t="s">
        <v>749</v>
      </c>
      <c r="G265" s="115" t="s">
        <v>13</v>
      </c>
      <c r="H265" s="115" t="s">
        <v>13</v>
      </c>
      <c r="I265" s="120"/>
      <c r="J265" s="115"/>
      <c r="K265" s="115" t="s">
        <v>1062</v>
      </c>
      <c r="L265" s="115">
        <v>1</v>
      </c>
      <c r="M265" s="44" t="s">
        <v>1339</v>
      </c>
      <c r="N265" s="44" t="s">
        <v>1567</v>
      </c>
      <c r="O265" s="44">
        <v>3</v>
      </c>
      <c r="P265" s="115"/>
      <c r="Q265" s="45">
        <v>1.1599999999999999</v>
      </c>
      <c r="R265" s="115">
        <f t="shared" si="27"/>
        <v>1</v>
      </c>
      <c r="S265" s="115">
        <f t="shared" si="26"/>
        <v>0</v>
      </c>
      <c r="T265" s="43">
        <f>VLOOKUP(K265,'Epi data'!A:C,3,TRUE)</f>
        <v>3.8944996394974125E-2</v>
      </c>
      <c r="U265" s="115">
        <f t="shared" si="28"/>
        <v>0</v>
      </c>
      <c r="V265" s="44">
        <f>VLOOKUP(K265,'Epi data'!A:C,2,TRUE)</f>
        <v>65.62601960885975</v>
      </c>
      <c r="W265" s="115">
        <f t="shared" si="29"/>
        <v>1</v>
      </c>
      <c r="X265" s="115"/>
      <c r="Y265" s="115">
        <f t="shared" si="31"/>
        <v>2</v>
      </c>
      <c r="Z265" s="115"/>
      <c r="AA265" s="44">
        <f>VLOOKUP(K265,'Epi data'!A:I,9,TRUE)</f>
        <v>47.07</v>
      </c>
      <c r="AB265" s="115">
        <f t="shared" si="30"/>
        <v>2</v>
      </c>
      <c r="AC265" s="115" t="s">
        <v>220</v>
      </c>
      <c r="AD265" s="115"/>
      <c r="AE265" s="115"/>
      <c r="AF265" s="115"/>
      <c r="AG265" s="115"/>
      <c r="AH265" s="115"/>
    </row>
    <row r="266" spans="1:34" s="35" customFormat="1" ht="90" x14ac:dyDescent="0.25">
      <c r="A266" s="96"/>
      <c r="B266" s="13" t="s">
        <v>498</v>
      </c>
      <c r="C266" s="61" t="s">
        <v>215</v>
      </c>
      <c r="D266" s="35" t="s">
        <v>642</v>
      </c>
      <c r="E266" s="35" t="s">
        <v>1344</v>
      </c>
      <c r="F266" s="116" t="s">
        <v>749</v>
      </c>
      <c r="G266" s="116" t="s">
        <v>13</v>
      </c>
      <c r="H266" s="116" t="s">
        <v>13</v>
      </c>
      <c r="I266" s="121"/>
      <c r="J266" s="116"/>
      <c r="K266" s="116" t="s">
        <v>1062</v>
      </c>
      <c r="L266" s="116">
        <v>1</v>
      </c>
      <c r="M266" s="49" t="s">
        <v>1339</v>
      </c>
      <c r="N266" s="49" t="s">
        <v>1567</v>
      </c>
      <c r="O266" s="49">
        <v>3</v>
      </c>
      <c r="P266" s="116"/>
      <c r="Q266" s="45">
        <v>1.1599999999999999</v>
      </c>
      <c r="R266" s="116">
        <f t="shared" si="27"/>
        <v>1</v>
      </c>
      <c r="S266" s="116">
        <f t="shared" si="26"/>
        <v>0</v>
      </c>
      <c r="T266" s="45">
        <f>VLOOKUP(K266,'Epi data'!A:C,3,TRUE)</f>
        <v>3.8944996394974125E-2</v>
      </c>
      <c r="U266" s="116">
        <f t="shared" si="28"/>
        <v>0</v>
      </c>
      <c r="V266" s="49">
        <f>VLOOKUP(K266,'Epi data'!A:C,2,TRUE)</f>
        <v>65.62601960885975</v>
      </c>
      <c r="W266" s="116">
        <f t="shared" si="29"/>
        <v>1</v>
      </c>
      <c r="X266" s="116"/>
      <c r="Y266" s="116">
        <f t="shared" si="31"/>
        <v>2</v>
      </c>
      <c r="Z266" s="116"/>
      <c r="AA266" s="44">
        <f>VLOOKUP(K266,'Epi data'!A:I,9,TRUE)</f>
        <v>47.07</v>
      </c>
      <c r="AB266" s="115">
        <f t="shared" si="30"/>
        <v>2</v>
      </c>
      <c r="AC266" s="116" t="s">
        <v>220</v>
      </c>
      <c r="AD266" s="116"/>
      <c r="AE266" s="116"/>
      <c r="AF266" s="116"/>
      <c r="AG266" s="116"/>
      <c r="AH266" s="116"/>
    </row>
    <row r="267" spans="1:34" s="20" customFormat="1" ht="30" x14ac:dyDescent="0.25">
      <c r="A267" s="64"/>
      <c r="B267" s="18" t="s">
        <v>499</v>
      </c>
      <c r="C267" s="62" t="s">
        <v>216</v>
      </c>
      <c r="D267" s="62" t="s">
        <v>143</v>
      </c>
      <c r="E267" s="20" t="s">
        <v>955</v>
      </c>
      <c r="F267" s="26" t="s">
        <v>262</v>
      </c>
      <c r="G267" s="115" t="s">
        <v>13</v>
      </c>
      <c r="H267" s="115" t="s">
        <v>13</v>
      </c>
      <c r="I267" s="120"/>
      <c r="J267" s="115"/>
      <c r="K267" s="115" t="s">
        <v>1316</v>
      </c>
      <c r="L267" s="115">
        <v>0</v>
      </c>
      <c r="M267" s="44" t="s">
        <v>1333</v>
      </c>
      <c r="N267" s="44"/>
      <c r="O267" s="44">
        <v>0</v>
      </c>
      <c r="P267" s="115"/>
      <c r="Q267" s="43">
        <f>Q131</f>
        <v>0.02</v>
      </c>
      <c r="R267" s="115">
        <f t="shared" si="27"/>
        <v>1</v>
      </c>
      <c r="S267" s="115">
        <f t="shared" si="26"/>
        <v>0</v>
      </c>
      <c r="T267" s="43">
        <f>VLOOKUP(K267,'Epi data'!A:C,3,TRUE)</f>
        <v>0.11262594458768949</v>
      </c>
      <c r="U267" s="115">
        <f t="shared" si="28"/>
        <v>1</v>
      </c>
      <c r="V267" s="44">
        <f>VLOOKUP(K267,'Epi data'!A:C,2,TRUE)</f>
        <v>39.014400966677336</v>
      </c>
      <c r="W267" s="115">
        <f t="shared" si="29"/>
        <v>0</v>
      </c>
      <c r="X267" s="115"/>
      <c r="Y267" s="115">
        <f t="shared" si="31"/>
        <v>2</v>
      </c>
      <c r="Z267" s="115"/>
      <c r="AA267" s="44">
        <f>VLOOKUP(K267,'Epi data'!A:I,9,TRUE)</f>
        <v>63.27</v>
      </c>
      <c r="AB267" s="115">
        <f t="shared" si="30"/>
        <v>1</v>
      </c>
      <c r="AC267" s="115" t="s">
        <v>220</v>
      </c>
      <c r="AD267" s="115"/>
      <c r="AE267" s="115"/>
      <c r="AF267" s="115"/>
      <c r="AG267" s="115"/>
      <c r="AH267" s="115"/>
    </row>
    <row r="268" spans="1:34" s="35" customFormat="1" ht="45" x14ac:dyDescent="0.25">
      <c r="A268" s="96"/>
      <c r="B268" s="13" t="s">
        <v>500</v>
      </c>
      <c r="C268" s="61" t="s">
        <v>217</v>
      </c>
      <c r="D268" s="61" t="s">
        <v>574</v>
      </c>
      <c r="E268" s="35" t="s">
        <v>937</v>
      </c>
      <c r="F268" s="38" t="s">
        <v>262</v>
      </c>
      <c r="G268" s="116" t="s">
        <v>14</v>
      </c>
      <c r="H268" s="116" t="s">
        <v>566</v>
      </c>
      <c r="I268" s="121"/>
      <c r="J268" s="116"/>
      <c r="K268" s="116" t="str">
        <f>K136</f>
        <v>Attention-deficit/hyperactivity disorder</v>
      </c>
      <c r="L268" s="116">
        <v>2</v>
      </c>
      <c r="M268" s="49" t="s">
        <v>1372</v>
      </c>
      <c r="N268" s="49" t="s">
        <v>1567</v>
      </c>
      <c r="O268" s="49">
        <v>1</v>
      </c>
      <c r="P268" s="116"/>
      <c r="Q268" s="45">
        <f>Q136</f>
        <v>35.44</v>
      </c>
      <c r="R268" s="116">
        <f t="shared" si="27"/>
        <v>2</v>
      </c>
      <c r="S268" s="116">
        <f t="shared" si="26"/>
        <v>0</v>
      </c>
      <c r="T268" s="45">
        <f>VLOOKUP(K268,'Epi data'!A:C,3,TRUE)</f>
        <v>1.2094315854214615E-2</v>
      </c>
      <c r="U268" s="116">
        <f t="shared" si="28"/>
        <v>0</v>
      </c>
      <c r="V268" s="49">
        <f>VLOOKUP(K268,'Epi data'!A:C,2,TRUE)</f>
        <v>11.644843067656888</v>
      </c>
      <c r="W268" s="116">
        <f t="shared" si="29"/>
        <v>0</v>
      </c>
      <c r="X268" s="116"/>
      <c r="Y268" s="116">
        <f t="shared" si="31"/>
        <v>2</v>
      </c>
      <c r="Z268" s="116"/>
      <c r="AA268" s="44">
        <f>VLOOKUP(K268,'Epi data'!A:I,9,TRUE)</f>
        <v>58.2</v>
      </c>
      <c r="AB268" s="115">
        <f t="shared" si="30"/>
        <v>1</v>
      </c>
      <c r="AC268" s="116" t="s">
        <v>219</v>
      </c>
      <c r="AD268" s="116"/>
      <c r="AE268" s="116"/>
      <c r="AF268" s="116"/>
      <c r="AG268" s="116"/>
      <c r="AH268" s="116"/>
    </row>
    <row r="269" spans="1:34" s="25" customFormat="1" ht="30" x14ac:dyDescent="0.25">
      <c r="A269" s="28" t="s">
        <v>11</v>
      </c>
      <c r="B269" s="27" t="s">
        <v>501</v>
      </c>
      <c r="C269" s="78" t="s">
        <v>11</v>
      </c>
      <c r="D269" s="24"/>
      <c r="E269" s="24"/>
      <c r="F269" s="112"/>
      <c r="G269" s="112"/>
      <c r="H269" s="112"/>
      <c r="I269" s="119"/>
      <c r="J269" s="112"/>
      <c r="K269" s="112"/>
      <c r="L269" s="112"/>
      <c r="M269" s="112"/>
      <c r="N269" s="112"/>
      <c r="O269" s="124"/>
      <c r="P269" s="112"/>
      <c r="Q269" s="92"/>
      <c r="R269" s="115">
        <f t="shared" si="27"/>
        <v>1</v>
      </c>
      <c r="S269" s="112"/>
      <c r="T269" s="43" t="e">
        <f>VLOOKUP(K269,'Epi data'!A:C,3,TRUE)</f>
        <v>#N/A</v>
      </c>
      <c r="U269" s="115" t="e">
        <f t="shared" si="28"/>
        <v>#N/A</v>
      </c>
      <c r="V269" s="44" t="e">
        <f>VLOOKUP(K269,'Epi data'!A:C,2,TRUE)</f>
        <v>#N/A</v>
      </c>
      <c r="W269" s="115" t="e">
        <f t="shared" si="29"/>
        <v>#N/A</v>
      </c>
      <c r="X269" s="112"/>
      <c r="Y269" s="112" t="e">
        <f t="shared" si="31"/>
        <v>#N/A</v>
      </c>
      <c r="Z269" s="112"/>
      <c r="AA269" s="44" t="e">
        <f>VLOOKUP(K269,'Epi data'!A:I,9,TRUE)</f>
        <v>#N/A</v>
      </c>
      <c r="AB269" s="115" t="e">
        <f t="shared" si="30"/>
        <v>#N/A</v>
      </c>
      <c r="AC269" s="112"/>
      <c r="AD269" s="112"/>
      <c r="AE269" s="112"/>
      <c r="AF269" s="112"/>
      <c r="AG269" s="112"/>
      <c r="AH269" s="112"/>
    </row>
    <row r="270" spans="1:34" s="35" customFormat="1" ht="60" x14ac:dyDescent="0.25">
      <c r="A270" s="15"/>
      <c r="B270" s="65" t="s">
        <v>751</v>
      </c>
      <c r="C270" s="16" t="s">
        <v>902</v>
      </c>
      <c r="D270" s="36" t="s">
        <v>1537</v>
      </c>
      <c r="E270" s="36" t="s">
        <v>1392</v>
      </c>
      <c r="F270" s="116" t="s">
        <v>745</v>
      </c>
      <c r="G270" s="116"/>
      <c r="H270" s="116" t="s">
        <v>13</v>
      </c>
      <c r="I270" s="121"/>
      <c r="J270" s="116" t="s">
        <v>1332</v>
      </c>
      <c r="K270" s="116" t="s">
        <v>1316</v>
      </c>
      <c r="L270" s="116">
        <v>0</v>
      </c>
      <c r="M270" s="116" t="s">
        <v>1316</v>
      </c>
      <c r="N270" s="116"/>
      <c r="O270" s="49" t="s">
        <v>1316</v>
      </c>
      <c r="P270" s="116" t="s">
        <v>1656</v>
      </c>
      <c r="Q270" s="45">
        <f>$Q$119</f>
        <v>3.09</v>
      </c>
      <c r="R270" s="116">
        <f t="shared" si="27"/>
        <v>2</v>
      </c>
      <c r="S270" s="116">
        <f t="shared" ref="S270:S275" si="32">IF(AC270="Urgent",1,0)</f>
        <v>0</v>
      </c>
      <c r="T270" s="45">
        <f>VLOOKUP(K270,'Epi data'!A:C,3,TRUE)</f>
        <v>0.11262594458768949</v>
      </c>
      <c r="U270" s="116">
        <f t="shared" si="28"/>
        <v>1</v>
      </c>
      <c r="V270" s="49">
        <f>VLOOKUP(K270,'Epi data'!A:C,2,TRUE)</f>
        <v>39.014400966677336</v>
      </c>
      <c r="W270" s="116">
        <f t="shared" si="29"/>
        <v>0</v>
      </c>
      <c r="X270" s="116">
        <v>1</v>
      </c>
      <c r="Y270" s="116">
        <f t="shared" si="31"/>
        <v>4</v>
      </c>
      <c r="Z270" s="116"/>
      <c r="AA270" s="44">
        <f>VLOOKUP(K270,'Epi data'!A:I,9,TRUE)</f>
        <v>63.27</v>
      </c>
      <c r="AB270" s="115">
        <f t="shared" si="30"/>
        <v>1</v>
      </c>
      <c r="AC270" s="116" t="s">
        <v>219</v>
      </c>
      <c r="AD270" s="116"/>
      <c r="AE270" s="116"/>
      <c r="AF270" s="116"/>
      <c r="AG270" s="116"/>
      <c r="AH270" s="116"/>
    </row>
    <row r="271" spans="1:34" s="20" customFormat="1" ht="45" x14ac:dyDescent="0.25">
      <c r="A271" s="33"/>
      <c r="B271" s="60" t="s">
        <v>752</v>
      </c>
      <c r="C271" s="87" t="s">
        <v>903</v>
      </c>
      <c r="D271" s="110" t="s">
        <v>1536</v>
      </c>
      <c r="E271" s="19" t="s">
        <v>752</v>
      </c>
      <c r="F271" s="115" t="s">
        <v>745</v>
      </c>
      <c r="G271" s="115"/>
      <c r="H271" s="115" t="s">
        <v>13</v>
      </c>
      <c r="I271" s="120"/>
      <c r="J271" s="115"/>
      <c r="K271" s="115" t="s">
        <v>1316</v>
      </c>
      <c r="L271" s="115"/>
      <c r="M271" s="115" t="s">
        <v>1316</v>
      </c>
      <c r="N271" s="115"/>
      <c r="O271" s="44" t="s">
        <v>1316</v>
      </c>
      <c r="P271" s="115" t="s">
        <v>1655</v>
      </c>
      <c r="Q271" s="45">
        <f t="shared" ref="Q271:Q275" si="33">$Q$119</f>
        <v>3.09</v>
      </c>
      <c r="R271" s="115">
        <f t="shared" si="27"/>
        <v>2</v>
      </c>
      <c r="S271" s="115">
        <f t="shared" si="32"/>
        <v>0</v>
      </c>
      <c r="T271" s="43">
        <f>VLOOKUP(K271,'Epi data'!A:C,3,TRUE)</f>
        <v>0.11262594458768949</v>
      </c>
      <c r="U271" s="115">
        <f t="shared" si="28"/>
        <v>1</v>
      </c>
      <c r="V271" s="44">
        <f>VLOOKUP(K271,'Epi data'!A:C,2,TRUE)</f>
        <v>39.014400966677336</v>
      </c>
      <c r="W271" s="115">
        <f t="shared" si="29"/>
        <v>0</v>
      </c>
      <c r="X271" s="115">
        <v>1</v>
      </c>
      <c r="Y271" s="115">
        <f t="shared" si="31"/>
        <v>4</v>
      </c>
      <c r="Z271" s="115"/>
      <c r="AA271" s="44">
        <f>VLOOKUP(K271,'Epi data'!A:I,9,TRUE)</f>
        <v>63.27</v>
      </c>
      <c r="AB271" s="115">
        <f t="shared" si="30"/>
        <v>1</v>
      </c>
      <c r="AC271" s="115"/>
      <c r="AD271" s="115"/>
      <c r="AE271" s="115"/>
      <c r="AF271" s="115"/>
      <c r="AG271" s="115"/>
      <c r="AH271" s="115"/>
    </row>
    <row r="272" spans="1:34" s="35" customFormat="1" ht="105" x14ac:dyDescent="0.25">
      <c r="A272" s="15"/>
      <c r="B272" s="65" t="s">
        <v>753</v>
      </c>
      <c r="C272" s="16" t="s">
        <v>906</v>
      </c>
      <c r="D272" s="36" t="str">
        <f>D119</f>
        <v>Essential palliative care and pain control measures, including oral immediate release morphine and medicines for associated symptoms</v>
      </c>
      <c r="E272" s="36" t="s">
        <v>1392</v>
      </c>
      <c r="F272" s="116" t="s">
        <v>763</v>
      </c>
      <c r="G272" s="116"/>
      <c r="H272" s="116" t="s">
        <v>566</v>
      </c>
      <c r="I272" s="121" t="s">
        <v>1332</v>
      </c>
      <c r="J272" s="116" t="s">
        <v>1332</v>
      </c>
      <c r="K272" s="116" t="s">
        <v>1316</v>
      </c>
      <c r="L272" s="116">
        <v>0</v>
      </c>
      <c r="M272" s="116" t="s">
        <v>1316</v>
      </c>
      <c r="N272" s="116"/>
      <c r="O272" s="49" t="s">
        <v>1316</v>
      </c>
      <c r="P272" s="116" t="s">
        <v>1655</v>
      </c>
      <c r="Q272" s="45">
        <f t="shared" si="33"/>
        <v>3.09</v>
      </c>
      <c r="R272" s="116">
        <f t="shared" si="27"/>
        <v>2</v>
      </c>
      <c r="S272" s="116">
        <f t="shared" si="32"/>
        <v>0</v>
      </c>
      <c r="T272" s="45">
        <f>VLOOKUP(K272,'Epi data'!A:C,3,TRUE)</f>
        <v>0.11262594458768949</v>
      </c>
      <c r="U272" s="116">
        <f t="shared" si="28"/>
        <v>1</v>
      </c>
      <c r="V272" s="49">
        <f>VLOOKUP(K272,'Epi data'!A:C,2,TRUE)</f>
        <v>39.014400966677336</v>
      </c>
      <c r="W272" s="116">
        <f t="shared" si="29"/>
        <v>0</v>
      </c>
      <c r="X272" s="116">
        <v>1</v>
      </c>
      <c r="Y272" s="116">
        <f t="shared" si="31"/>
        <v>4</v>
      </c>
      <c r="Z272" s="116"/>
      <c r="AA272" s="44">
        <f>VLOOKUP(K272,'Epi data'!A:I,9,TRUE)</f>
        <v>63.27</v>
      </c>
      <c r="AB272" s="115">
        <f t="shared" si="30"/>
        <v>1</v>
      </c>
      <c r="AC272" s="116" t="s">
        <v>219</v>
      </c>
      <c r="AD272" s="116"/>
      <c r="AE272" s="116"/>
      <c r="AF272" s="116"/>
      <c r="AG272" s="116"/>
      <c r="AH272" s="116"/>
    </row>
    <row r="273" spans="1:34" s="20" customFormat="1" ht="105" x14ac:dyDescent="0.25">
      <c r="A273" s="33"/>
      <c r="B273" s="60" t="s">
        <v>754</v>
      </c>
      <c r="C273" s="21" t="s">
        <v>904</v>
      </c>
      <c r="D273" s="19" t="s">
        <v>1538</v>
      </c>
      <c r="E273" s="19" t="s">
        <v>754</v>
      </c>
      <c r="F273" s="115" t="s">
        <v>745</v>
      </c>
      <c r="G273" s="115"/>
      <c r="H273" s="115" t="s">
        <v>566</v>
      </c>
      <c r="I273" s="120" t="s">
        <v>1332</v>
      </c>
      <c r="J273" s="115"/>
      <c r="K273" s="115" t="s">
        <v>1316</v>
      </c>
      <c r="L273" s="115">
        <v>0</v>
      </c>
      <c r="M273" s="115" t="s">
        <v>1316</v>
      </c>
      <c r="N273" s="115"/>
      <c r="O273" s="44" t="s">
        <v>1316</v>
      </c>
      <c r="P273" s="115" t="s">
        <v>1656</v>
      </c>
      <c r="Q273" s="45">
        <f t="shared" si="33"/>
        <v>3.09</v>
      </c>
      <c r="R273" s="115">
        <f t="shared" si="27"/>
        <v>2</v>
      </c>
      <c r="S273" s="115">
        <f t="shared" si="32"/>
        <v>0</v>
      </c>
      <c r="T273" s="43">
        <f>VLOOKUP(K273,'Epi data'!A:C,3,TRUE)</f>
        <v>0.11262594458768949</v>
      </c>
      <c r="U273" s="115">
        <f t="shared" si="28"/>
        <v>1</v>
      </c>
      <c r="V273" s="44">
        <f>VLOOKUP(K273,'Epi data'!A:C,2,TRUE)</f>
        <v>39.014400966677336</v>
      </c>
      <c r="W273" s="115">
        <f t="shared" si="29"/>
        <v>0</v>
      </c>
      <c r="X273" s="115">
        <v>1</v>
      </c>
      <c r="Y273" s="115">
        <f t="shared" si="31"/>
        <v>4</v>
      </c>
      <c r="Z273" s="115"/>
      <c r="AA273" s="44">
        <f>VLOOKUP(K273,'Epi data'!A:I,9,TRUE)</f>
        <v>63.27</v>
      </c>
      <c r="AB273" s="115">
        <f t="shared" si="30"/>
        <v>1</v>
      </c>
      <c r="AC273" s="115" t="s">
        <v>219</v>
      </c>
      <c r="AD273" s="115"/>
      <c r="AE273" s="115"/>
      <c r="AF273" s="115"/>
      <c r="AG273" s="115"/>
      <c r="AH273" s="115"/>
    </row>
    <row r="274" spans="1:34" s="35" customFormat="1" ht="60" x14ac:dyDescent="0.25">
      <c r="A274" s="15"/>
      <c r="B274" s="65" t="s">
        <v>755</v>
      </c>
      <c r="C274" s="16" t="s">
        <v>905</v>
      </c>
      <c r="D274" s="36" t="str">
        <f>D270</f>
        <v>Psychosocial support and counseling services for individuals with serious, complex, or life-limiting health problems and their caregivers</v>
      </c>
      <c r="E274" s="36" t="s">
        <v>755</v>
      </c>
      <c r="F274" s="116" t="s">
        <v>745</v>
      </c>
      <c r="G274" s="116"/>
      <c r="H274" s="116" t="s">
        <v>566</v>
      </c>
      <c r="I274" s="121"/>
      <c r="J274" s="116"/>
      <c r="K274" s="116" t="s">
        <v>1316</v>
      </c>
      <c r="L274" s="116">
        <v>0</v>
      </c>
      <c r="M274" s="116" t="s">
        <v>1316</v>
      </c>
      <c r="N274" s="116"/>
      <c r="O274" s="49" t="s">
        <v>1316</v>
      </c>
      <c r="P274" s="116" t="s">
        <v>1656</v>
      </c>
      <c r="Q274" s="45">
        <f t="shared" si="33"/>
        <v>3.09</v>
      </c>
      <c r="R274" s="116">
        <f t="shared" si="27"/>
        <v>2</v>
      </c>
      <c r="S274" s="116">
        <f t="shared" si="32"/>
        <v>0</v>
      </c>
      <c r="T274" s="45">
        <f>VLOOKUP(K274,'Epi data'!A:C,3,TRUE)</f>
        <v>0.11262594458768949</v>
      </c>
      <c r="U274" s="116">
        <f t="shared" si="28"/>
        <v>1</v>
      </c>
      <c r="V274" s="49">
        <f>VLOOKUP(K274,'Epi data'!A:C,2,TRUE)</f>
        <v>39.014400966677336</v>
      </c>
      <c r="W274" s="116">
        <f t="shared" si="29"/>
        <v>0</v>
      </c>
      <c r="X274" s="116">
        <v>1</v>
      </c>
      <c r="Y274" s="116">
        <f t="shared" si="31"/>
        <v>4</v>
      </c>
      <c r="Z274" s="116"/>
      <c r="AA274" s="44">
        <f>VLOOKUP(K274,'Epi data'!A:I,9,TRUE)</f>
        <v>63.27</v>
      </c>
      <c r="AB274" s="115">
        <f t="shared" si="30"/>
        <v>1</v>
      </c>
      <c r="AC274" s="116" t="s">
        <v>219</v>
      </c>
      <c r="AD274" s="116"/>
      <c r="AE274" s="116"/>
      <c r="AF274" s="116"/>
      <c r="AG274" s="116"/>
      <c r="AH274" s="116"/>
    </row>
    <row r="275" spans="1:34" s="20" customFormat="1" ht="60" x14ac:dyDescent="0.25">
      <c r="A275" s="33"/>
      <c r="B275" s="60" t="s">
        <v>756</v>
      </c>
      <c r="C275" s="21" t="s">
        <v>1539</v>
      </c>
      <c r="D275" s="16" t="str">
        <f>C275</f>
        <v>Prevention and relief of refractory suffering and of acute pain related to surgery, serious injury, or other serious, complex or life-limiting health problems</v>
      </c>
      <c r="E275" s="19" t="s">
        <v>756</v>
      </c>
      <c r="F275" s="115" t="s">
        <v>745</v>
      </c>
      <c r="G275" s="115"/>
      <c r="H275" s="115" t="s">
        <v>15</v>
      </c>
      <c r="I275" s="120"/>
      <c r="J275" s="115" t="s">
        <v>1332</v>
      </c>
      <c r="K275" s="115" t="s">
        <v>1316</v>
      </c>
      <c r="L275" s="115">
        <v>0</v>
      </c>
      <c r="M275" s="115" t="s">
        <v>1316</v>
      </c>
      <c r="N275" s="115"/>
      <c r="O275" s="44" t="s">
        <v>1316</v>
      </c>
      <c r="P275" s="115" t="s">
        <v>1655</v>
      </c>
      <c r="Q275" s="45">
        <f t="shared" si="33"/>
        <v>3.09</v>
      </c>
      <c r="R275" s="115">
        <f t="shared" si="27"/>
        <v>2</v>
      </c>
      <c r="S275" s="115">
        <f t="shared" si="32"/>
        <v>1</v>
      </c>
      <c r="T275" s="43">
        <f>VLOOKUP(K275,'Epi data'!A:C,3,TRUE)</f>
        <v>0.11262594458768949</v>
      </c>
      <c r="U275" s="115">
        <f t="shared" si="28"/>
        <v>1</v>
      </c>
      <c r="V275" s="44">
        <f>VLOOKUP(K275,'Epi data'!A:C,2,TRUE)</f>
        <v>39.014400966677336</v>
      </c>
      <c r="W275" s="115">
        <f t="shared" si="29"/>
        <v>0</v>
      </c>
      <c r="X275" s="115">
        <v>1</v>
      </c>
      <c r="Y275" s="115">
        <f t="shared" si="31"/>
        <v>5</v>
      </c>
      <c r="Z275" s="115"/>
      <c r="AA275" s="44">
        <f>VLOOKUP(K275,'Epi data'!A:I,9,TRUE)</f>
        <v>63.27</v>
      </c>
      <c r="AB275" s="115">
        <f t="shared" si="30"/>
        <v>1</v>
      </c>
      <c r="AC275" s="115" t="s">
        <v>218</v>
      </c>
      <c r="AD275" s="115"/>
      <c r="AE275" s="115"/>
      <c r="AF275" s="115"/>
      <c r="AG275" s="115"/>
      <c r="AH275" s="115"/>
    </row>
    <row r="276" spans="1:34" s="25" customFormat="1" ht="30" x14ac:dyDescent="0.25">
      <c r="A276" s="28" t="s">
        <v>502</v>
      </c>
      <c r="B276" s="27" t="s">
        <v>503</v>
      </c>
      <c r="C276" s="78" t="s">
        <v>502</v>
      </c>
      <c r="D276" s="24"/>
      <c r="E276" s="24"/>
      <c r="F276" s="112"/>
      <c r="G276" s="112"/>
      <c r="H276" s="112"/>
      <c r="I276" s="119"/>
      <c r="J276" s="112"/>
      <c r="K276" s="112"/>
      <c r="L276" s="112"/>
      <c r="M276" s="112"/>
      <c r="N276" s="112"/>
      <c r="O276" s="124"/>
      <c r="P276" s="112"/>
      <c r="Q276" s="92"/>
      <c r="R276" s="115">
        <f t="shared" si="27"/>
        <v>1</v>
      </c>
      <c r="S276" s="112"/>
      <c r="T276" s="43" t="e">
        <f>VLOOKUP(K276,'Epi data'!A:C,3,TRUE)</f>
        <v>#N/A</v>
      </c>
      <c r="U276" s="115" t="e">
        <f t="shared" si="28"/>
        <v>#N/A</v>
      </c>
      <c r="V276" s="44" t="e">
        <f>VLOOKUP(K276,'Epi data'!A:C,2,TRUE)</f>
        <v>#N/A</v>
      </c>
      <c r="W276" s="115" t="e">
        <f t="shared" si="29"/>
        <v>#N/A</v>
      </c>
      <c r="X276" s="112"/>
      <c r="Y276" s="112" t="e">
        <f t="shared" si="31"/>
        <v>#N/A</v>
      </c>
      <c r="Z276" s="112"/>
      <c r="AA276" s="44" t="e">
        <f>VLOOKUP(K276,'Epi data'!A:I,9,TRUE)</f>
        <v>#N/A</v>
      </c>
      <c r="AB276" s="115" t="e">
        <f t="shared" si="30"/>
        <v>#N/A</v>
      </c>
      <c r="AC276" s="112"/>
      <c r="AD276" s="112"/>
      <c r="AE276" s="112"/>
      <c r="AF276" s="112"/>
      <c r="AG276" s="112"/>
      <c r="AH276" s="112"/>
    </row>
    <row r="277" spans="1:34" s="35" customFormat="1" ht="90" x14ac:dyDescent="0.25">
      <c r="A277" s="69"/>
      <c r="B277" s="65" t="s">
        <v>775</v>
      </c>
      <c r="C277" s="16" t="s">
        <v>812</v>
      </c>
      <c r="D277" s="36" t="s">
        <v>907</v>
      </c>
      <c r="E277" s="36" t="s">
        <v>913</v>
      </c>
      <c r="F277" s="116" t="s">
        <v>745</v>
      </c>
      <c r="G277" s="116"/>
      <c r="H277" s="116" t="s">
        <v>13</v>
      </c>
      <c r="I277" s="121"/>
      <c r="J277" s="138"/>
      <c r="K277" s="116" t="s">
        <v>1193</v>
      </c>
      <c r="L277" s="116">
        <v>2</v>
      </c>
      <c r="M277" s="117" t="s">
        <v>1393</v>
      </c>
      <c r="N277" s="116" t="s">
        <v>1619</v>
      </c>
      <c r="O277" s="125">
        <v>4</v>
      </c>
      <c r="P277" s="116"/>
      <c r="Q277" s="45">
        <v>22.087499999999999</v>
      </c>
      <c r="R277" s="116">
        <f t="shared" si="27"/>
        <v>2</v>
      </c>
      <c r="S277" s="116">
        <f t="shared" ref="S277:S313" si="34">IF(AC277="Urgent",1,0)</f>
        <v>0</v>
      </c>
      <c r="T277" s="45">
        <f>VLOOKUP(K277,'Epi data'!A:C,3,TRUE)</f>
        <v>7.2228828227235795E-2</v>
      </c>
      <c r="U277" s="116">
        <f t="shared" si="28"/>
        <v>0</v>
      </c>
      <c r="V277" s="49">
        <f>VLOOKUP(K277,'Epi data'!A:C,2,TRUE)</f>
        <v>32.55422032447575</v>
      </c>
      <c r="W277" s="116">
        <f t="shared" si="29"/>
        <v>0</v>
      </c>
      <c r="X277" s="116"/>
      <c r="Y277" s="116">
        <f t="shared" si="31"/>
        <v>2</v>
      </c>
      <c r="Z277" s="116"/>
      <c r="AA277" s="44">
        <f>VLOOKUP(K277,'Epi data'!A:I,9,TRUE)</f>
        <v>52.95</v>
      </c>
      <c r="AB277" s="115">
        <f t="shared" si="30"/>
        <v>1</v>
      </c>
      <c r="AC277" s="116" t="s">
        <v>219</v>
      </c>
      <c r="AD277" s="116"/>
      <c r="AE277" s="116"/>
      <c r="AF277" s="116"/>
      <c r="AG277" s="116"/>
      <c r="AH277" s="116"/>
    </row>
    <row r="278" spans="1:34" s="20" customFormat="1" ht="90" x14ac:dyDescent="0.25">
      <c r="A278" s="68"/>
      <c r="B278" s="60" t="s">
        <v>776</v>
      </c>
      <c r="C278" s="21" t="s">
        <v>813</v>
      </c>
      <c r="D278" s="19" t="s">
        <v>907</v>
      </c>
      <c r="E278" s="19" t="s">
        <v>913</v>
      </c>
      <c r="F278" s="115" t="s">
        <v>745</v>
      </c>
      <c r="G278" s="115"/>
      <c r="H278" s="115" t="s">
        <v>13</v>
      </c>
      <c r="I278" s="120"/>
      <c r="J278" s="138"/>
      <c r="K278" s="115" t="s">
        <v>1193</v>
      </c>
      <c r="L278" s="115">
        <v>2</v>
      </c>
      <c r="M278" s="117" t="s">
        <v>1393</v>
      </c>
      <c r="N278" s="115" t="s">
        <v>1619</v>
      </c>
      <c r="O278" s="125">
        <v>4</v>
      </c>
      <c r="P278" s="115"/>
      <c r="Q278" s="45">
        <v>22.087499999999999</v>
      </c>
      <c r="R278" s="115">
        <f t="shared" si="27"/>
        <v>2</v>
      </c>
      <c r="S278" s="115">
        <f t="shared" si="34"/>
        <v>0</v>
      </c>
      <c r="T278" s="43">
        <f>VLOOKUP(K278,'Epi data'!A:C,3,TRUE)</f>
        <v>7.2228828227235795E-2</v>
      </c>
      <c r="U278" s="115">
        <f t="shared" si="28"/>
        <v>0</v>
      </c>
      <c r="V278" s="44">
        <f>VLOOKUP(K278,'Epi data'!A:C,2,TRUE)</f>
        <v>32.55422032447575</v>
      </c>
      <c r="W278" s="115">
        <f t="shared" si="29"/>
        <v>0</v>
      </c>
      <c r="X278" s="115"/>
      <c r="Y278" s="115">
        <f t="shared" si="31"/>
        <v>2</v>
      </c>
      <c r="Z278" s="115"/>
      <c r="AA278" s="44">
        <f>VLOOKUP(K278,'Epi data'!A:I,9,TRUE)</f>
        <v>52.95</v>
      </c>
      <c r="AB278" s="115">
        <f t="shared" si="30"/>
        <v>1</v>
      </c>
      <c r="AC278" s="115" t="s">
        <v>219</v>
      </c>
      <c r="AD278" s="115"/>
      <c r="AE278" s="115"/>
      <c r="AF278" s="115"/>
      <c r="AG278" s="115"/>
      <c r="AH278" s="115"/>
    </row>
    <row r="279" spans="1:34" s="35" customFormat="1" ht="90" x14ac:dyDescent="0.25">
      <c r="A279" s="69"/>
      <c r="B279" s="65" t="s">
        <v>777</v>
      </c>
      <c r="C279" s="16" t="s">
        <v>814</v>
      </c>
      <c r="D279" s="36" t="s">
        <v>907</v>
      </c>
      <c r="E279" s="36" t="s">
        <v>913</v>
      </c>
      <c r="F279" s="116" t="s">
        <v>745</v>
      </c>
      <c r="G279" s="116"/>
      <c r="H279" s="116" t="s">
        <v>13</v>
      </c>
      <c r="I279" s="121"/>
      <c r="J279" s="138"/>
      <c r="K279" s="116" t="s">
        <v>1193</v>
      </c>
      <c r="L279" s="116">
        <v>2</v>
      </c>
      <c r="M279" s="117" t="s">
        <v>1393</v>
      </c>
      <c r="N279" s="116" t="s">
        <v>1619</v>
      </c>
      <c r="O279" s="125">
        <v>4</v>
      </c>
      <c r="P279" s="116"/>
      <c r="Q279" s="45">
        <v>22.087499999999999</v>
      </c>
      <c r="R279" s="116">
        <f t="shared" si="27"/>
        <v>2</v>
      </c>
      <c r="S279" s="116">
        <f t="shared" si="34"/>
        <v>0</v>
      </c>
      <c r="T279" s="45">
        <f>VLOOKUP(K279,'Epi data'!A:C,3,TRUE)</f>
        <v>7.2228828227235795E-2</v>
      </c>
      <c r="U279" s="116">
        <f t="shared" si="28"/>
        <v>0</v>
      </c>
      <c r="V279" s="49">
        <f>VLOOKUP(K279,'Epi data'!A:C,2,TRUE)</f>
        <v>32.55422032447575</v>
      </c>
      <c r="W279" s="116">
        <f t="shared" si="29"/>
        <v>0</v>
      </c>
      <c r="X279" s="116"/>
      <c r="Y279" s="116">
        <f t="shared" si="31"/>
        <v>2</v>
      </c>
      <c r="Z279" s="116"/>
      <c r="AA279" s="44">
        <f>VLOOKUP(K279,'Epi data'!A:I,9,TRUE)</f>
        <v>52.95</v>
      </c>
      <c r="AB279" s="115">
        <f t="shared" si="30"/>
        <v>1</v>
      </c>
      <c r="AC279" s="116" t="s">
        <v>219</v>
      </c>
      <c r="AD279" s="116"/>
      <c r="AE279" s="116"/>
      <c r="AF279" s="116"/>
      <c r="AG279" s="116"/>
      <c r="AH279" s="116"/>
    </row>
    <row r="280" spans="1:34" s="20" customFormat="1" ht="45" x14ac:dyDescent="0.25">
      <c r="A280" s="68"/>
      <c r="B280" s="60" t="s">
        <v>778</v>
      </c>
      <c r="C280" s="21" t="s">
        <v>815</v>
      </c>
      <c r="D280" s="19" t="s">
        <v>912</v>
      </c>
      <c r="E280" s="19" t="s">
        <v>778</v>
      </c>
      <c r="F280" s="115" t="s">
        <v>745</v>
      </c>
      <c r="G280" s="115"/>
      <c r="H280" s="115" t="s">
        <v>13</v>
      </c>
      <c r="I280" s="120"/>
      <c r="J280" s="138"/>
      <c r="K280" s="115" t="s">
        <v>1193</v>
      </c>
      <c r="L280" s="115">
        <v>2</v>
      </c>
      <c r="M280" s="115" t="s">
        <v>1333</v>
      </c>
      <c r="N280" s="115"/>
      <c r="O280" s="44">
        <v>0</v>
      </c>
      <c r="P280" s="115"/>
      <c r="Q280" s="45">
        <v>22.087499999999999</v>
      </c>
      <c r="R280" s="115">
        <f t="shared" si="27"/>
        <v>2</v>
      </c>
      <c r="S280" s="115">
        <f t="shared" si="34"/>
        <v>0</v>
      </c>
      <c r="T280" s="43">
        <f>VLOOKUP(K280,'Epi data'!A:C,3,TRUE)</f>
        <v>7.2228828227235795E-2</v>
      </c>
      <c r="U280" s="115">
        <f t="shared" si="28"/>
        <v>0</v>
      </c>
      <c r="V280" s="44">
        <f>VLOOKUP(K280,'Epi data'!A:C,2,TRUE)</f>
        <v>32.55422032447575</v>
      </c>
      <c r="W280" s="115">
        <f t="shared" si="29"/>
        <v>0</v>
      </c>
      <c r="X280" s="115"/>
      <c r="Y280" s="115">
        <f t="shared" si="31"/>
        <v>2</v>
      </c>
      <c r="Z280" s="115"/>
      <c r="AA280" s="44">
        <f>VLOOKUP(K280,'Epi data'!A:I,9,TRUE)</f>
        <v>52.95</v>
      </c>
      <c r="AB280" s="115">
        <f t="shared" si="30"/>
        <v>1</v>
      </c>
      <c r="AC280" s="115" t="s">
        <v>219</v>
      </c>
      <c r="AD280" s="115"/>
      <c r="AE280" s="115"/>
      <c r="AF280" s="115"/>
      <c r="AG280" s="115"/>
      <c r="AH280" s="115"/>
    </row>
    <row r="281" spans="1:34" s="35" customFormat="1" ht="90" x14ac:dyDescent="0.25">
      <c r="A281" s="69"/>
      <c r="B281" s="65" t="s">
        <v>779</v>
      </c>
      <c r="C281" s="16" t="s">
        <v>816</v>
      </c>
      <c r="D281" s="36" t="s">
        <v>907</v>
      </c>
      <c r="E281" s="36" t="s">
        <v>913</v>
      </c>
      <c r="F281" s="116" t="s">
        <v>745</v>
      </c>
      <c r="G281" s="116"/>
      <c r="H281" s="116" t="s">
        <v>13</v>
      </c>
      <c r="I281" s="121"/>
      <c r="J281" s="138"/>
      <c r="K281" s="116" t="s">
        <v>1193</v>
      </c>
      <c r="L281" s="116">
        <v>2</v>
      </c>
      <c r="M281" s="117" t="s">
        <v>1393</v>
      </c>
      <c r="N281" s="116" t="s">
        <v>1619</v>
      </c>
      <c r="O281" s="125">
        <v>4</v>
      </c>
      <c r="P281" s="116"/>
      <c r="Q281" s="45">
        <v>22.087499999999999</v>
      </c>
      <c r="R281" s="116">
        <f t="shared" si="27"/>
        <v>2</v>
      </c>
      <c r="S281" s="116">
        <f t="shared" si="34"/>
        <v>0</v>
      </c>
      <c r="T281" s="45">
        <f>VLOOKUP(K281,'Epi data'!A:C,3,TRUE)</f>
        <v>7.2228828227235795E-2</v>
      </c>
      <c r="U281" s="116">
        <f t="shared" si="28"/>
        <v>0</v>
      </c>
      <c r="V281" s="49">
        <f>VLOOKUP(K281,'Epi data'!A:C,2,TRUE)</f>
        <v>32.55422032447575</v>
      </c>
      <c r="W281" s="116">
        <f t="shared" si="29"/>
        <v>0</v>
      </c>
      <c r="X281" s="116"/>
      <c r="Y281" s="116">
        <f t="shared" si="31"/>
        <v>2</v>
      </c>
      <c r="Z281" s="116"/>
      <c r="AA281" s="44">
        <f>VLOOKUP(K281,'Epi data'!A:I,9,TRUE)</f>
        <v>52.95</v>
      </c>
      <c r="AB281" s="115">
        <f t="shared" si="30"/>
        <v>1</v>
      </c>
      <c r="AC281" s="116" t="s">
        <v>219</v>
      </c>
      <c r="AD281" s="116"/>
      <c r="AE281" s="116"/>
      <c r="AF281" s="116"/>
      <c r="AG281" s="116"/>
      <c r="AH281" s="116"/>
    </row>
    <row r="282" spans="1:34" s="20" customFormat="1" ht="45" x14ac:dyDescent="0.25">
      <c r="A282" s="68"/>
      <c r="B282" s="60" t="s">
        <v>780</v>
      </c>
      <c r="C282" s="21" t="s">
        <v>817</v>
      </c>
      <c r="D282" s="19" t="s">
        <v>908</v>
      </c>
      <c r="E282" s="19" t="s">
        <v>914</v>
      </c>
      <c r="F282" s="115" t="s">
        <v>745</v>
      </c>
      <c r="G282" s="115"/>
      <c r="H282" s="115" t="s">
        <v>13</v>
      </c>
      <c r="I282" s="120"/>
      <c r="J282" s="138"/>
      <c r="K282" s="115" t="s">
        <v>1193</v>
      </c>
      <c r="L282" s="115">
        <v>2</v>
      </c>
      <c r="M282" s="117" t="s">
        <v>1394</v>
      </c>
      <c r="N282" s="115" t="s">
        <v>1620</v>
      </c>
      <c r="O282" s="44">
        <v>1</v>
      </c>
      <c r="P282" s="115"/>
      <c r="Q282" s="45">
        <v>22.087499999999999</v>
      </c>
      <c r="R282" s="115">
        <f t="shared" si="27"/>
        <v>2</v>
      </c>
      <c r="S282" s="115">
        <f t="shared" si="34"/>
        <v>0</v>
      </c>
      <c r="T282" s="43">
        <f>VLOOKUP(K282,'Epi data'!A:C,3,TRUE)</f>
        <v>7.2228828227235795E-2</v>
      </c>
      <c r="U282" s="115">
        <f t="shared" si="28"/>
        <v>0</v>
      </c>
      <c r="V282" s="44">
        <f>VLOOKUP(K282,'Epi data'!A:C,2,TRUE)</f>
        <v>32.55422032447575</v>
      </c>
      <c r="W282" s="115">
        <f t="shared" si="29"/>
        <v>0</v>
      </c>
      <c r="X282" s="115"/>
      <c r="Y282" s="115">
        <f t="shared" si="31"/>
        <v>2</v>
      </c>
      <c r="Z282" s="115"/>
      <c r="AA282" s="44">
        <f>VLOOKUP(K282,'Epi data'!A:I,9,TRUE)</f>
        <v>52.95</v>
      </c>
      <c r="AB282" s="115">
        <f t="shared" si="30"/>
        <v>1</v>
      </c>
      <c r="AC282" s="115" t="s">
        <v>219</v>
      </c>
      <c r="AD282" s="115"/>
      <c r="AE282" s="115"/>
      <c r="AF282" s="115"/>
      <c r="AG282" s="115"/>
      <c r="AH282" s="115"/>
    </row>
    <row r="283" spans="1:34" s="35" customFormat="1" ht="45" x14ac:dyDescent="0.25">
      <c r="A283" s="69"/>
      <c r="B283" s="65" t="s">
        <v>781</v>
      </c>
      <c r="C283" s="16" t="s">
        <v>818</v>
      </c>
      <c r="D283" s="36" t="s">
        <v>908</v>
      </c>
      <c r="E283" s="36" t="s">
        <v>914</v>
      </c>
      <c r="F283" s="116" t="s">
        <v>745</v>
      </c>
      <c r="G283" s="116"/>
      <c r="H283" s="116" t="s">
        <v>13</v>
      </c>
      <c r="I283" s="121"/>
      <c r="J283" s="138"/>
      <c r="K283" s="116" t="s">
        <v>1193</v>
      </c>
      <c r="L283" s="116">
        <v>2</v>
      </c>
      <c r="M283" s="117" t="s">
        <v>1394</v>
      </c>
      <c r="N283" s="116" t="s">
        <v>1620</v>
      </c>
      <c r="O283" s="49">
        <v>1</v>
      </c>
      <c r="P283" s="116"/>
      <c r="Q283" s="45">
        <v>22.087499999999999</v>
      </c>
      <c r="R283" s="116">
        <f t="shared" si="27"/>
        <v>2</v>
      </c>
      <c r="S283" s="116">
        <f t="shared" si="34"/>
        <v>0</v>
      </c>
      <c r="T283" s="45">
        <f>VLOOKUP(K283,'Epi data'!A:C,3,TRUE)</f>
        <v>7.2228828227235795E-2</v>
      </c>
      <c r="U283" s="116">
        <f t="shared" si="28"/>
        <v>0</v>
      </c>
      <c r="V283" s="49">
        <f>VLOOKUP(K283,'Epi data'!A:C,2,TRUE)</f>
        <v>32.55422032447575</v>
      </c>
      <c r="W283" s="116">
        <f t="shared" si="29"/>
        <v>0</v>
      </c>
      <c r="X283" s="116"/>
      <c r="Y283" s="116">
        <f t="shared" si="31"/>
        <v>2</v>
      </c>
      <c r="Z283" s="116"/>
      <c r="AA283" s="44">
        <f>VLOOKUP(K283,'Epi data'!A:I,9,TRUE)</f>
        <v>52.95</v>
      </c>
      <c r="AB283" s="115">
        <f t="shared" si="30"/>
        <v>1</v>
      </c>
      <c r="AC283" s="116" t="s">
        <v>219</v>
      </c>
      <c r="AD283" s="116"/>
      <c r="AE283" s="116"/>
      <c r="AF283" s="116"/>
      <c r="AG283" s="116"/>
      <c r="AH283" s="116"/>
    </row>
    <row r="284" spans="1:34" s="20" customFormat="1" ht="45" x14ac:dyDescent="0.25">
      <c r="A284" s="68"/>
      <c r="B284" s="60" t="s">
        <v>782</v>
      </c>
      <c r="C284" s="21" t="s">
        <v>819</v>
      </c>
      <c r="D284" s="19" t="s">
        <v>909</v>
      </c>
      <c r="E284" s="19" t="s">
        <v>915</v>
      </c>
      <c r="F284" s="115" t="s">
        <v>745</v>
      </c>
      <c r="G284" s="115"/>
      <c r="H284" s="115" t="s">
        <v>13</v>
      </c>
      <c r="I284" s="120"/>
      <c r="J284" s="138"/>
      <c r="K284" s="115" t="s">
        <v>1193</v>
      </c>
      <c r="L284" s="115">
        <v>2</v>
      </c>
      <c r="M284" s="115" t="s">
        <v>1333</v>
      </c>
      <c r="N284" s="115"/>
      <c r="O284" s="44">
        <v>0</v>
      </c>
      <c r="P284" s="115"/>
      <c r="Q284" s="45">
        <v>22.087499999999999</v>
      </c>
      <c r="R284" s="115">
        <f t="shared" si="27"/>
        <v>2</v>
      </c>
      <c r="S284" s="115">
        <f t="shared" si="34"/>
        <v>0</v>
      </c>
      <c r="T284" s="43">
        <f>VLOOKUP(K284,'Epi data'!A:C,3,TRUE)</f>
        <v>7.2228828227235795E-2</v>
      </c>
      <c r="U284" s="115">
        <f t="shared" si="28"/>
        <v>0</v>
      </c>
      <c r="V284" s="44">
        <f>VLOOKUP(K284,'Epi data'!A:C,2,TRUE)</f>
        <v>32.55422032447575</v>
      </c>
      <c r="W284" s="115">
        <f t="shared" si="29"/>
        <v>0</v>
      </c>
      <c r="X284" s="115"/>
      <c r="Y284" s="115">
        <f t="shared" si="31"/>
        <v>2</v>
      </c>
      <c r="Z284" s="115"/>
      <c r="AA284" s="44">
        <f>VLOOKUP(K284,'Epi data'!A:I,9,TRUE)</f>
        <v>52.95</v>
      </c>
      <c r="AB284" s="115">
        <f t="shared" si="30"/>
        <v>1</v>
      </c>
      <c r="AC284" s="115" t="s">
        <v>219</v>
      </c>
      <c r="AD284" s="115"/>
      <c r="AE284" s="115"/>
      <c r="AF284" s="115"/>
      <c r="AG284" s="115"/>
      <c r="AH284" s="115"/>
    </row>
    <row r="285" spans="1:34" s="35" customFormat="1" ht="60" x14ac:dyDescent="0.25">
      <c r="A285" s="69"/>
      <c r="B285" s="65" t="s">
        <v>783</v>
      </c>
      <c r="C285" s="16" t="s">
        <v>820</v>
      </c>
      <c r="D285" s="36" t="s">
        <v>909</v>
      </c>
      <c r="E285" s="36" t="s">
        <v>915</v>
      </c>
      <c r="F285" s="116" t="s">
        <v>745</v>
      </c>
      <c r="G285" s="116"/>
      <c r="H285" s="116" t="s">
        <v>13</v>
      </c>
      <c r="I285" s="121"/>
      <c r="J285" s="138"/>
      <c r="K285" s="116" t="s">
        <v>1193</v>
      </c>
      <c r="L285" s="116">
        <v>2</v>
      </c>
      <c r="M285" s="116" t="s">
        <v>1333</v>
      </c>
      <c r="N285" s="116"/>
      <c r="O285" s="49">
        <v>0</v>
      </c>
      <c r="P285" s="116"/>
      <c r="Q285" s="45">
        <v>22.087499999999999</v>
      </c>
      <c r="R285" s="116">
        <f t="shared" si="27"/>
        <v>2</v>
      </c>
      <c r="S285" s="116">
        <f t="shared" si="34"/>
        <v>0</v>
      </c>
      <c r="T285" s="45">
        <f>VLOOKUP(K285,'Epi data'!A:C,3,TRUE)</f>
        <v>7.2228828227235795E-2</v>
      </c>
      <c r="U285" s="116">
        <f t="shared" si="28"/>
        <v>0</v>
      </c>
      <c r="V285" s="49">
        <f>VLOOKUP(K285,'Epi data'!A:C,2,TRUE)</f>
        <v>32.55422032447575</v>
      </c>
      <c r="W285" s="116">
        <f t="shared" si="29"/>
        <v>0</v>
      </c>
      <c r="X285" s="116"/>
      <c r="Y285" s="116">
        <f t="shared" si="31"/>
        <v>2</v>
      </c>
      <c r="Z285" s="116"/>
      <c r="AA285" s="44">
        <f>VLOOKUP(K285,'Epi data'!A:I,9,TRUE)</f>
        <v>52.95</v>
      </c>
      <c r="AB285" s="115">
        <f t="shared" si="30"/>
        <v>1</v>
      </c>
      <c r="AC285" s="116" t="s">
        <v>219</v>
      </c>
      <c r="AD285" s="116"/>
      <c r="AE285" s="116"/>
      <c r="AF285" s="116"/>
      <c r="AG285" s="116"/>
      <c r="AH285" s="116"/>
    </row>
    <row r="286" spans="1:34" s="20" customFormat="1" ht="75" x14ac:dyDescent="0.25">
      <c r="A286" s="68"/>
      <c r="B286" s="60" t="s">
        <v>784</v>
      </c>
      <c r="C286" s="21" t="s">
        <v>821</v>
      </c>
      <c r="D286" s="19" t="s">
        <v>910</v>
      </c>
      <c r="E286" s="19" t="s">
        <v>916</v>
      </c>
      <c r="F286" s="115" t="s">
        <v>745</v>
      </c>
      <c r="G286" s="115"/>
      <c r="H286" s="115" t="s">
        <v>13</v>
      </c>
      <c r="I286" s="120"/>
      <c r="J286" s="138"/>
      <c r="K286" s="115" t="s">
        <v>1193</v>
      </c>
      <c r="L286" s="115">
        <v>2</v>
      </c>
      <c r="M286" s="115" t="s">
        <v>1333</v>
      </c>
      <c r="N286" s="115"/>
      <c r="O286" s="44">
        <v>0</v>
      </c>
      <c r="P286" s="115"/>
      <c r="Q286" s="45">
        <v>22.087499999999999</v>
      </c>
      <c r="R286" s="115">
        <f t="shared" si="27"/>
        <v>2</v>
      </c>
      <c r="S286" s="115">
        <f t="shared" si="34"/>
        <v>0</v>
      </c>
      <c r="T286" s="43">
        <f>VLOOKUP(K286,'Epi data'!A:C,3,TRUE)</f>
        <v>7.2228828227235795E-2</v>
      </c>
      <c r="U286" s="115">
        <f t="shared" si="28"/>
        <v>0</v>
      </c>
      <c r="V286" s="44">
        <f>VLOOKUP(K286,'Epi data'!A:C,2,TRUE)</f>
        <v>32.55422032447575</v>
      </c>
      <c r="W286" s="115">
        <f t="shared" si="29"/>
        <v>0</v>
      </c>
      <c r="X286" s="115"/>
      <c r="Y286" s="115">
        <f t="shared" si="31"/>
        <v>2</v>
      </c>
      <c r="Z286" s="115"/>
      <c r="AA286" s="44">
        <f>VLOOKUP(K286,'Epi data'!A:I,9,TRUE)</f>
        <v>52.95</v>
      </c>
      <c r="AB286" s="115">
        <f t="shared" si="30"/>
        <v>1</v>
      </c>
      <c r="AC286" s="115" t="s">
        <v>219</v>
      </c>
      <c r="AD286" s="115"/>
      <c r="AE286" s="115"/>
      <c r="AF286" s="115"/>
      <c r="AG286" s="115"/>
      <c r="AH286" s="115"/>
    </row>
    <row r="287" spans="1:34" s="35" customFormat="1" ht="150" x14ac:dyDescent="0.25">
      <c r="A287" s="69"/>
      <c r="B287" s="65" t="s">
        <v>785</v>
      </c>
      <c r="C287" s="16" t="s">
        <v>822</v>
      </c>
      <c r="D287" s="36" t="s">
        <v>911</v>
      </c>
      <c r="E287" s="36" t="s">
        <v>785</v>
      </c>
      <c r="F287" s="116" t="s">
        <v>745</v>
      </c>
      <c r="G287" s="116"/>
      <c r="H287" s="116" t="s">
        <v>13</v>
      </c>
      <c r="I287" s="121"/>
      <c r="J287" s="138"/>
      <c r="K287" s="116" t="s">
        <v>1193</v>
      </c>
      <c r="L287" s="116">
        <v>2</v>
      </c>
      <c r="M287" s="116"/>
      <c r="N287" s="116"/>
      <c r="O287" s="125">
        <v>0</v>
      </c>
      <c r="P287" s="116"/>
      <c r="Q287" s="45">
        <v>22.087499999999999</v>
      </c>
      <c r="R287" s="116">
        <f t="shared" si="27"/>
        <v>2</v>
      </c>
      <c r="S287" s="116">
        <f t="shared" si="34"/>
        <v>0</v>
      </c>
      <c r="T287" s="45">
        <f>VLOOKUP(K287,'Epi data'!A:C,3,TRUE)</f>
        <v>7.2228828227235795E-2</v>
      </c>
      <c r="U287" s="116">
        <f t="shared" si="28"/>
        <v>0</v>
      </c>
      <c r="V287" s="49">
        <f>VLOOKUP(K287,'Epi data'!A:C,2,TRUE)</f>
        <v>32.55422032447575</v>
      </c>
      <c r="W287" s="116">
        <f t="shared" si="29"/>
        <v>0</v>
      </c>
      <c r="X287" s="116"/>
      <c r="Y287" s="116">
        <f t="shared" si="31"/>
        <v>2</v>
      </c>
      <c r="Z287" s="116"/>
      <c r="AA287" s="44">
        <f>VLOOKUP(K287,'Epi data'!A:I,9,TRUE)</f>
        <v>52.95</v>
      </c>
      <c r="AB287" s="115">
        <f t="shared" si="30"/>
        <v>1</v>
      </c>
      <c r="AC287" s="116" t="s">
        <v>219</v>
      </c>
      <c r="AD287" s="116"/>
      <c r="AE287" s="116"/>
      <c r="AF287" s="116"/>
      <c r="AG287" s="116"/>
      <c r="AH287" s="116"/>
    </row>
    <row r="288" spans="1:34" s="20" customFormat="1" ht="45" x14ac:dyDescent="0.25">
      <c r="A288" s="68"/>
      <c r="B288" s="60" t="s">
        <v>786</v>
      </c>
      <c r="C288" s="21" t="s">
        <v>823</v>
      </c>
      <c r="D288" s="19" t="s">
        <v>927</v>
      </c>
      <c r="E288" s="19" t="s">
        <v>928</v>
      </c>
      <c r="F288" s="115" t="s">
        <v>745</v>
      </c>
      <c r="G288" s="115"/>
      <c r="H288" s="115" t="s">
        <v>13</v>
      </c>
      <c r="I288" s="120"/>
      <c r="J288" s="138"/>
      <c r="K288" s="115" t="s">
        <v>1193</v>
      </c>
      <c r="L288" s="115">
        <v>2</v>
      </c>
      <c r="M288" s="115" t="s">
        <v>1395</v>
      </c>
      <c r="N288" s="115" t="s">
        <v>1621</v>
      </c>
      <c r="O288" s="125">
        <v>4</v>
      </c>
      <c r="P288" s="115"/>
      <c r="Q288" s="45">
        <v>22.087499999999999</v>
      </c>
      <c r="R288" s="115">
        <f t="shared" si="27"/>
        <v>2</v>
      </c>
      <c r="S288" s="115">
        <f t="shared" si="34"/>
        <v>0</v>
      </c>
      <c r="T288" s="43">
        <f>VLOOKUP(K288,'Epi data'!A:C,3,TRUE)</f>
        <v>7.2228828227235795E-2</v>
      </c>
      <c r="U288" s="115">
        <f t="shared" si="28"/>
        <v>0</v>
      </c>
      <c r="V288" s="44">
        <f>VLOOKUP(K288,'Epi data'!A:C,2,TRUE)</f>
        <v>32.55422032447575</v>
      </c>
      <c r="W288" s="115">
        <f t="shared" si="29"/>
        <v>0</v>
      </c>
      <c r="X288" s="115"/>
      <c r="Y288" s="115">
        <f t="shared" si="31"/>
        <v>2</v>
      </c>
      <c r="Z288" s="115"/>
      <c r="AA288" s="44">
        <f>VLOOKUP(K288,'Epi data'!A:I,9,TRUE)</f>
        <v>52.95</v>
      </c>
      <c r="AB288" s="115">
        <f t="shared" si="30"/>
        <v>1</v>
      </c>
      <c r="AC288" s="115" t="s">
        <v>219</v>
      </c>
      <c r="AD288" s="115"/>
      <c r="AE288" s="115"/>
      <c r="AF288" s="115"/>
      <c r="AG288" s="115"/>
      <c r="AH288" s="115"/>
    </row>
    <row r="289" spans="1:34" s="35" customFormat="1" ht="45" x14ac:dyDescent="0.25">
      <c r="A289" s="69"/>
      <c r="B289" s="65" t="s">
        <v>787</v>
      </c>
      <c r="C289" s="16" t="s">
        <v>824</v>
      </c>
      <c r="D289" s="36" t="s">
        <v>910</v>
      </c>
      <c r="E289" s="36" t="s">
        <v>916</v>
      </c>
      <c r="F289" s="116" t="s">
        <v>745</v>
      </c>
      <c r="G289" s="116"/>
      <c r="H289" s="116" t="s">
        <v>13</v>
      </c>
      <c r="I289" s="121"/>
      <c r="J289" s="138"/>
      <c r="K289" s="116" t="s">
        <v>1193</v>
      </c>
      <c r="L289" s="116">
        <v>2</v>
      </c>
      <c r="M289" s="116" t="s">
        <v>1333</v>
      </c>
      <c r="N289" s="116"/>
      <c r="O289" s="49">
        <v>0</v>
      </c>
      <c r="P289" s="116"/>
      <c r="Q289" s="45">
        <v>22.087499999999999</v>
      </c>
      <c r="R289" s="116">
        <f t="shared" si="27"/>
        <v>2</v>
      </c>
      <c r="S289" s="116">
        <f t="shared" si="34"/>
        <v>0</v>
      </c>
      <c r="T289" s="45">
        <f>VLOOKUP(K289,'Epi data'!A:C,3,TRUE)</f>
        <v>7.2228828227235795E-2</v>
      </c>
      <c r="U289" s="116">
        <f t="shared" si="28"/>
        <v>0</v>
      </c>
      <c r="V289" s="49">
        <f>VLOOKUP(K289,'Epi data'!A:C,2,TRUE)</f>
        <v>32.55422032447575</v>
      </c>
      <c r="W289" s="116">
        <f t="shared" si="29"/>
        <v>0</v>
      </c>
      <c r="X289" s="116"/>
      <c r="Y289" s="116">
        <f t="shared" si="31"/>
        <v>2</v>
      </c>
      <c r="Z289" s="116"/>
      <c r="AA289" s="44">
        <f>VLOOKUP(K289,'Epi data'!A:I,9,TRUE)</f>
        <v>52.95</v>
      </c>
      <c r="AB289" s="115">
        <f t="shared" si="30"/>
        <v>1</v>
      </c>
      <c r="AC289" s="116" t="s">
        <v>219</v>
      </c>
      <c r="AD289" s="116"/>
      <c r="AE289" s="116"/>
      <c r="AF289" s="116"/>
      <c r="AG289" s="116"/>
      <c r="AH289" s="116"/>
    </row>
    <row r="290" spans="1:34" s="20" customFormat="1" ht="105" x14ac:dyDescent="0.25">
      <c r="A290" s="68"/>
      <c r="B290" s="60" t="s">
        <v>788</v>
      </c>
      <c r="C290" s="21" t="s">
        <v>825</v>
      </c>
      <c r="D290" s="19" t="s">
        <v>917</v>
      </c>
      <c r="E290" s="19" t="s">
        <v>919</v>
      </c>
      <c r="F290" s="115" t="s">
        <v>745</v>
      </c>
      <c r="G290" s="115"/>
      <c r="H290" s="115" t="s">
        <v>566</v>
      </c>
      <c r="I290" s="120"/>
      <c r="J290" s="138"/>
      <c r="K290" s="115" t="s">
        <v>1193</v>
      </c>
      <c r="L290" s="115">
        <v>2</v>
      </c>
      <c r="M290" s="117" t="s">
        <v>1396</v>
      </c>
      <c r="N290" s="115" t="s">
        <v>1622</v>
      </c>
      <c r="O290" s="44">
        <v>1</v>
      </c>
      <c r="P290" s="115"/>
      <c r="Q290" s="43">
        <v>44.174999999999997</v>
      </c>
      <c r="R290" s="115">
        <f t="shared" si="27"/>
        <v>2</v>
      </c>
      <c r="S290" s="115">
        <f t="shared" si="34"/>
        <v>0</v>
      </c>
      <c r="T290" s="43">
        <f>VLOOKUP(K290,'Epi data'!A:C,3,TRUE)</f>
        <v>7.2228828227235795E-2</v>
      </c>
      <c r="U290" s="115">
        <f t="shared" si="28"/>
        <v>0</v>
      </c>
      <c r="V290" s="44">
        <f>VLOOKUP(K290,'Epi data'!A:C,2,TRUE)</f>
        <v>32.55422032447575</v>
      </c>
      <c r="W290" s="115">
        <f t="shared" si="29"/>
        <v>0</v>
      </c>
      <c r="X290" s="115"/>
      <c r="Y290" s="115">
        <f t="shared" si="31"/>
        <v>2</v>
      </c>
      <c r="Z290" s="115"/>
      <c r="AA290" s="44">
        <f>VLOOKUP(K290,'Epi data'!A:I,9,TRUE)</f>
        <v>52.95</v>
      </c>
      <c r="AB290" s="115">
        <f t="shared" si="30"/>
        <v>1</v>
      </c>
      <c r="AC290" s="115" t="s">
        <v>219</v>
      </c>
      <c r="AD290" s="115"/>
      <c r="AE290" s="115"/>
      <c r="AF290" s="115"/>
      <c r="AG290" s="115"/>
      <c r="AH290" s="115"/>
    </row>
    <row r="291" spans="1:34" s="35" customFormat="1" ht="105" x14ac:dyDescent="0.25">
      <c r="A291" s="69"/>
      <c r="B291" s="65" t="s">
        <v>789</v>
      </c>
      <c r="C291" s="16" t="s">
        <v>826</v>
      </c>
      <c r="D291" s="36" t="s">
        <v>917</v>
      </c>
      <c r="E291" s="36" t="s">
        <v>919</v>
      </c>
      <c r="F291" s="116" t="s">
        <v>745</v>
      </c>
      <c r="G291" s="116"/>
      <c r="H291" s="116" t="s">
        <v>566</v>
      </c>
      <c r="I291" s="121"/>
      <c r="J291" s="138"/>
      <c r="K291" s="116" t="s">
        <v>1193</v>
      </c>
      <c r="L291" s="116">
        <v>2</v>
      </c>
      <c r="M291" s="117" t="s">
        <v>1396</v>
      </c>
      <c r="N291" s="116" t="s">
        <v>1622</v>
      </c>
      <c r="O291" s="49">
        <v>1</v>
      </c>
      <c r="P291" s="116"/>
      <c r="Q291" s="45">
        <v>44.174999999999997</v>
      </c>
      <c r="R291" s="116">
        <f t="shared" si="27"/>
        <v>2</v>
      </c>
      <c r="S291" s="116">
        <f t="shared" si="34"/>
        <v>0</v>
      </c>
      <c r="T291" s="45">
        <f>VLOOKUP(K291,'Epi data'!A:C,3,TRUE)</f>
        <v>7.2228828227235795E-2</v>
      </c>
      <c r="U291" s="116">
        <f t="shared" si="28"/>
        <v>0</v>
      </c>
      <c r="V291" s="49">
        <f>VLOOKUP(K291,'Epi data'!A:C,2,TRUE)</f>
        <v>32.55422032447575</v>
      </c>
      <c r="W291" s="116">
        <f t="shared" si="29"/>
        <v>0</v>
      </c>
      <c r="X291" s="116"/>
      <c r="Y291" s="116">
        <f t="shared" si="31"/>
        <v>2</v>
      </c>
      <c r="Z291" s="116"/>
      <c r="AA291" s="44">
        <f>VLOOKUP(K291,'Epi data'!A:I,9,TRUE)</f>
        <v>52.95</v>
      </c>
      <c r="AB291" s="115">
        <f t="shared" si="30"/>
        <v>1</v>
      </c>
      <c r="AC291" s="116" t="s">
        <v>219</v>
      </c>
      <c r="AD291" s="116"/>
      <c r="AE291" s="116"/>
      <c r="AF291" s="116"/>
      <c r="AG291" s="116"/>
      <c r="AH291" s="116"/>
    </row>
    <row r="292" spans="1:34" s="20" customFormat="1" ht="45" x14ac:dyDescent="0.25">
      <c r="A292" s="68"/>
      <c r="B292" s="60" t="s">
        <v>790</v>
      </c>
      <c r="C292" s="21" t="s">
        <v>827</v>
      </c>
      <c r="D292" s="19" t="s">
        <v>918</v>
      </c>
      <c r="E292" s="19" t="s">
        <v>920</v>
      </c>
      <c r="F292" s="115" t="s">
        <v>745</v>
      </c>
      <c r="G292" s="115"/>
      <c r="H292" s="115" t="s">
        <v>566</v>
      </c>
      <c r="I292" s="120"/>
      <c r="J292" s="138"/>
      <c r="K292" s="115" t="s">
        <v>1193</v>
      </c>
      <c r="L292" s="115">
        <v>2</v>
      </c>
      <c r="M292" s="115" t="s">
        <v>1333</v>
      </c>
      <c r="N292" s="115"/>
      <c r="O292" s="44">
        <v>0</v>
      </c>
      <c r="P292" s="115"/>
      <c r="Q292" s="43">
        <v>44.174999999999997</v>
      </c>
      <c r="R292" s="115">
        <f t="shared" si="27"/>
        <v>2</v>
      </c>
      <c r="S292" s="115">
        <f t="shared" si="34"/>
        <v>0</v>
      </c>
      <c r="T292" s="43">
        <f>VLOOKUP(K292,'Epi data'!A:C,3,TRUE)</f>
        <v>7.2228828227235795E-2</v>
      </c>
      <c r="U292" s="115">
        <f t="shared" si="28"/>
        <v>0</v>
      </c>
      <c r="V292" s="44">
        <f>VLOOKUP(K292,'Epi data'!A:C,2,TRUE)</f>
        <v>32.55422032447575</v>
      </c>
      <c r="W292" s="115">
        <f t="shared" si="29"/>
        <v>0</v>
      </c>
      <c r="X292" s="115"/>
      <c r="Y292" s="115">
        <f t="shared" si="31"/>
        <v>2</v>
      </c>
      <c r="Z292" s="115"/>
      <c r="AA292" s="44">
        <f>VLOOKUP(K292,'Epi data'!A:I,9,TRUE)</f>
        <v>52.95</v>
      </c>
      <c r="AB292" s="115">
        <f t="shared" si="30"/>
        <v>1</v>
      </c>
      <c r="AC292" s="115" t="s">
        <v>219</v>
      </c>
      <c r="AD292" s="115"/>
      <c r="AE292" s="115"/>
      <c r="AF292" s="115"/>
      <c r="AG292" s="115"/>
      <c r="AH292" s="115"/>
    </row>
    <row r="293" spans="1:34" s="35" customFormat="1" ht="45" x14ac:dyDescent="0.25">
      <c r="A293" s="69"/>
      <c r="B293" s="65" t="s">
        <v>791</v>
      </c>
      <c r="C293" s="16" t="s">
        <v>828</v>
      </c>
      <c r="D293" s="36" t="s">
        <v>918</v>
      </c>
      <c r="E293" s="36" t="s">
        <v>920</v>
      </c>
      <c r="F293" s="116" t="s">
        <v>745</v>
      </c>
      <c r="G293" s="116"/>
      <c r="H293" s="116" t="s">
        <v>566</v>
      </c>
      <c r="I293" s="121"/>
      <c r="J293" s="138"/>
      <c r="K293" s="116" t="s">
        <v>1193</v>
      </c>
      <c r="L293" s="116">
        <v>2</v>
      </c>
      <c r="M293" s="116" t="s">
        <v>1333</v>
      </c>
      <c r="N293" s="116"/>
      <c r="O293" s="49">
        <v>0</v>
      </c>
      <c r="P293" s="116"/>
      <c r="Q293" s="45">
        <v>44.174999999999997</v>
      </c>
      <c r="R293" s="116">
        <f t="shared" si="27"/>
        <v>2</v>
      </c>
      <c r="S293" s="116">
        <f t="shared" si="34"/>
        <v>0</v>
      </c>
      <c r="T293" s="45">
        <f>VLOOKUP(K293,'Epi data'!A:C,3,TRUE)</f>
        <v>7.2228828227235795E-2</v>
      </c>
      <c r="U293" s="116">
        <f t="shared" si="28"/>
        <v>0</v>
      </c>
      <c r="V293" s="49">
        <f>VLOOKUP(K293,'Epi data'!A:C,2,TRUE)</f>
        <v>32.55422032447575</v>
      </c>
      <c r="W293" s="116">
        <f t="shared" si="29"/>
        <v>0</v>
      </c>
      <c r="X293" s="116"/>
      <c r="Y293" s="116">
        <f t="shared" si="31"/>
        <v>2</v>
      </c>
      <c r="Z293" s="116"/>
      <c r="AA293" s="44">
        <f>VLOOKUP(K293,'Epi data'!A:I,9,TRUE)</f>
        <v>52.95</v>
      </c>
      <c r="AB293" s="115">
        <f t="shared" si="30"/>
        <v>1</v>
      </c>
      <c r="AC293" s="116" t="s">
        <v>219</v>
      </c>
      <c r="AD293" s="116"/>
      <c r="AE293" s="116"/>
      <c r="AF293" s="116"/>
      <c r="AG293" s="116"/>
      <c r="AH293" s="116"/>
    </row>
    <row r="294" spans="1:34" s="20" customFormat="1" ht="45" x14ac:dyDescent="0.25">
      <c r="A294" s="68"/>
      <c r="B294" s="60" t="s">
        <v>792</v>
      </c>
      <c r="C294" s="21" t="s">
        <v>829</v>
      </c>
      <c r="D294" s="19" t="s">
        <v>918</v>
      </c>
      <c r="E294" s="19" t="s">
        <v>920</v>
      </c>
      <c r="F294" s="115" t="s">
        <v>745</v>
      </c>
      <c r="G294" s="115"/>
      <c r="H294" s="115" t="s">
        <v>566</v>
      </c>
      <c r="I294" s="120"/>
      <c r="J294" s="138"/>
      <c r="K294" s="115" t="s">
        <v>1193</v>
      </c>
      <c r="L294" s="115">
        <v>2</v>
      </c>
      <c r="M294" s="115" t="s">
        <v>1333</v>
      </c>
      <c r="N294" s="115"/>
      <c r="O294" s="44">
        <v>0</v>
      </c>
      <c r="P294" s="115"/>
      <c r="Q294" s="43">
        <v>44.174999999999997</v>
      </c>
      <c r="R294" s="115">
        <f t="shared" si="27"/>
        <v>2</v>
      </c>
      <c r="S294" s="115">
        <f t="shared" si="34"/>
        <v>0</v>
      </c>
      <c r="T294" s="43">
        <f>VLOOKUP(K294,'Epi data'!A:C,3,TRUE)</f>
        <v>7.2228828227235795E-2</v>
      </c>
      <c r="U294" s="115">
        <f t="shared" si="28"/>
        <v>0</v>
      </c>
      <c r="V294" s="44">
        <f>VLOOKUP(K294,'Epi data'!A:C,2,TRUE)</f>
        <v>32.55422032447575</v>
      </c>
      <c r="W294" s="115">
        <f t="shared" si="29"/>
        <v>0</v>
      </c>
      <c r="X294" s="115"/>
      <c r="Y294" s="115">
        <f t="shared" si="31"/>
        <v>2</v>
      </c>
      <c r="Z294" s="115"/>
      <c r="AA294" s="44">
        <f>VLOOKUP(K294,'Epi data'!A:I,9,TRUE)</f>
        <v>52.95</v>
      </c>
      <c r="AB294" s="115">
        <f t="shared" si="30"/>
        <v>1</v>
      </c>
      <c r="AC294" s="115" t="s">
        <v>219</v>
      </c>
      <c r="AD294" s="115"/>
      <c r="AE294" s="115"/>
      <c r="AF294" s="115"/>
      <c r="AG294" s="115"/>
      <c r="AH294" s="115"/>
    </row>
    <row r="295" spans="1:34" s="35" customFormat="1" ht="30" x14ac:dyDescent="0.25">
      <c r="A295" s="69"/>
      <c r="B295" s="65" t="s">
        <v>793</v>
      </c>
      <c r="C295" s="16" t="s">
        <v>830</v>
      </c>
      <c r="D295" s="36" t="s">
        <v>921</v>
      </c>
      <c r="E295" s="36" t="s">
        <v>929</v>
      </c>
      <c r="F295" s="116" t="s">
        <v>745</v>
      </c>
      <c r="G295" s="116"/>
      <c r="H295" s="116" t="s">
        <v>15</v>
      </c>
      <c r="I295" s="121"/>
      <c r="J295" s="138"/>
      <c r="K295" s="116" t="s">
        <v>1193</v>
      </c>
      <c r="L295" s="116">
        <v>2</v>
      </c>
      <c r="M295" s="116" t="s">
        <v>1333</v>
      </c>
      <c r="N295" s="116"/>
      <c r="O295" s="49">
        <v>0</v>
      </c>
      <c r="P295" s="116"/>
      <c r="Q295" s="45">
        <v>88.35</v>
      </c>
      <c r="R295" s="116">
        <f t="shared" si="27"/>
        <v>3</v>
      </c>
      <c r="S295" s="116">
        <f t="shared" si="34"/>
        <v>1</v>
      </c>
      <c r="T295" s="45">
        <f>VLOOKUP(K295,'Epi data'!A:C,3,TRUE)</f>
        <v>7.2228828227235795E-2</v>
      </c>
      <c r="U295" s="116">
        <f t="shared" si="28"/>
        <v>0</v>
      </c>
      <c r="V295" s="49">
        <f>VLOOKUP(K295,'Epi data'!A:C,2,TRUE)</f>
        <v>32.55422032447575</v>
      </c>
      <c r="W295" s="116">
        <f t="shared" si="29"/>
        <v>0</v>
      </c>
      <c r="X295" s="116"/>
      <c r="Y295" s="116">
        <f t="shared" si="31"/>
        <v>4</v>
      </c>
      <c r="Z295" s="116"/>
      <c r="AA295" s="44">
        <f>VLOOKUP(K295,'Epi data'!A:I,9,TRUE)</f>
        <v>52.95</v>
      </c>
      <c r="AB295" s="115">
        <f t="shared" si="30"/>
        <v>1</v>
      </c>
      <c r="AC295" s="116" t="s">
        <v>218</v>
      </c>
      <c r="AD295" s="116"/>
      <c r="AE295" s="116"/>
      <c r="AF295" s="116"/>
      <c r="AG295" s="116"/>
      <c r="AH295" s="116"/>
    </row>
    <row r="296" spans="1:34" s="20" customFormat="1" ht="135" x14ac:dyDescent="0.25">
      <c r="A296" s="68"/>
      <c r="B296" s="60" t="s">
        <v>794</v>
      </c>
      <c r="C296" s="21" t="s">
        <v>831</v>
      </c>
      <c r="D296" s="19" t="s">
        <v>926</v>
      </c>
      <c r="E296" s="19" t="s">
        <v>930</v>
      </c>
      <c r="F296" s="115" t="s">
        <v>745</v>
      </c>
      <c r="G296" s="115"/>
      <c r="H296" s="115" t="s">
        <v>15</v>
      </c>
      <c r="I296" s="120"/>
      <c r="J296" s="138"/>
      <c r="K296" s="115" t="s">
        <v>1193</v>
      </c>
      <c r="L296" s="115">
        <v>2</v>
      </c>
      <c r="M296" s="117" t="s">
        <v>1395</v>
      </c>
      <c r="N296" s="115" t="s">
        <v>1623</v>
      </c>
      <c r="O296" s="125">
        <v>4</v>
      </c>
      <c r="P296" s="115"/>
      <c r="Q296" s="45">
        <v>88.35</v>
      </c>
      <c r="R296" s="115">
        <f t="shared" si="27"/>
        <v>3</v>
      </c>
      <c r="S296" s="115">
        <f t="shared" si="34"/>
        <v>1</v>
      </c>
      <c r="T296" s="43">
        <f>VLOOKUP(K296,'Epi data'!A:C,3,TRUE)</f>
        <v>7.2228828227235795E-2</v>
      </c>
      <c r="U296" s="115">
        <f t="shared" si="28"/>
        <v>0</v>
      </c>
      <c r="V296" s="44">
        <f>VLOOKUP(K296,'Epi data'!A:C,2,TRUE)</f>
        <v>32.55422032447575</v>
      </c>
      <c r="W296" s="115">
        <f t="shared" si="29"/>
        <v>0</v>
      </c>
      <c r="X296" s="115"/>
      <c r="Y296" s="115">
        <f t="shared" si="31"/>
        <v>4</v>
      </c>
      <c r="Z296" s="115"/>
      <c r="AA296" s="44">
        <f>VLOOKUP(K296,'Epi data'!A:I,9,TRUE)</f>
        <v>52.95</v>
      </c>
      <c r="AB296" s="115">
        <f t="shared" si="30"/>
        <v>1</v>
      </c>
      <c r="AC296" s="115" t="s">
        <v>218</v>
      </c>
      <c r="AD296" s="115"/>
      <c r="AE296" s="115"/>
      <c r="AF296" s="115"/>
      <c r="AG296" s="115"/>
      <c r="AH296" s="115"/>
    </row>
    <row r="297" spans="1:34" s="35" customFormat="1" ht="30" x14ac:dyDescent="0.25">
      <c r="A297" s="69"/>
      <c r="B297" s="65" t="s">
        <v>795</v>
      </c>
      <c r="C297" s="16" t="s">
        <v>832</v>
      </c>
      <c r="D297" s="36" t="s">
        <v>921</v>
      </c>
      <c r="E297" s="36" t="s">
        <v>929</v>
      </c>
      <c r="F297" s="116" t="s">
        <v>745</v>
      </c>
      <c r="G297" s="116"/>
      <c r="H297" s="116" t="s">
        <v>15</v>
      </c>
      <c r="I297" s="121"/>
      <c r="J297" s="138"/>
      <c r="K297" s="116" t="s">
        <v>1193</v>
      </c>
      <c r="L297" s="116">
        <v>2</v>
      </c>
      <c r="M297" s="116" t="s">
        <v>1333</v>
      </c>
      <c r="N297" s="116"/>
      <c r="O297" s="49">
        <v>0</v>
      </c>
      <c r="P297" s="116"/>
      <c r="Q297" s="45">
        <v>88.35</v>
      </c>
      <c r="R297" s="116">
        <f t="shared" si="27"/>
        <v>3</v>
      </c>
      <c r="S297" s="116">
        <f t="shared" si="34"/>
        <v>1</v>
      </c>
      <c r="T297" s="45">
        <f>VLOOKUP(K297,'Epi data'!A:C,3,TRUE)</f>
        <v>7.2228828227235795E-2</v>
      </c>
      <c r="U297" s="116">
        <f t="shared" si="28"/>
        <v>0</v>
      </c>
      <c r="V297" s="49">
        <f>VLOOKUP(K297,'Epi data'!A:C,2,TRUE)</f>
        <v>32.55422032447575</v>
      </c>
      <c r="W297" s="116">
        <f t="shared" si="29"/>
        <v>0</v>
      </c>
      <c r="X297" s="116"/>
      <c r="Y297" s="116">
        <f t="shared" si="31"/>
        <v>4</v>
      </c>
      <c r="Z297" s="116"/>
      <c r="AA297" s="44">
        <f>VLOOKUP(K297,'Epi data'!A:I,9,TRUE)</f>
        <v>52.95</v>
      </c>
      <c r="AB297" s="115">
        <f t="shared" si="30"/>
        <v>1</v>
      </c>
      <c r="AC297" s="116" t="s">
        <v>218</v>
      </c>
      <c r="AD297" s="116"/>
      <c r="AE297" s="116"/>
      <c r="AF297" s="116"/>
      <c r="AG297" s="116"/>
      <c r="AH297" s="116"/>
    </row>
    <row r="298" spans="1:34" s="20" customFormat="1" ht="135" x14ac:dyDescent="0.25">
      <c r="A298" s="68"/>
      <c r="B298" s="60" t="s">
        <v>796</v>
      </c>
      <c r="C298" s="21" t="s">
        <v>833</v>
      </c>
      <c r="D298" s="19" t="s">
        <v>926</v>
      </c>
      <c r="E298" s="19" t="s">
        <v>930</v>
      </c>
      <c r="F298" s="115" t="s">
        <v>745</v>
      </c>
      <c r="G298" s="115"/>
      <c r="H298" s="115" t="s">
        <v>15</v>
      </c>
      <c r="I298" s="120"/>
      <c r="J298" s="138"/>
      <c r="K298" s="115" t="s">
        <v>1193</v>
      </c>
      <c r="L298" s="115">
        <v>2</v>
      </c>
      <c r="M298" s="117" t="s">
        <v>1395</v>
      </c>
      <c r="N298" s="115" t="s">
        <v>1623</v>
      </c>
      <c r="O298" s="125">
        <v>4</v>
      </c>
      <c r="P298" s="115"/>
      <c r="Q298" s="45">
        <v>88.35</v>
      </c>
      <c r="R298" s="115">
        <f t="shared" si="27"/>
        <v>3</v>
      </c>
      <c r="S298" s="115">
        <f t="shared" si="34"/>
        <v>1</v>
      </c>
      <c r="T298" s="43">
        <f>VLOOKUP(K298,'Epi data'!A:C,3,TRUE)</f>
        <v>7.2228828227235795E-2</v>
      </c>
      <c r="U298" s="115">
        <f t="shared" si="28"/>
        <v>0</v>
      </c>
      <c r="V298" s="44">
        <f>VLOOKUP(K298,'Epi data'!A:C,2,TRUE)</f>
        <v>32.55422032447575</v>
      </c>
      <c r="W298" s="115">
        <f t="shared" si="29"/>
        <v>0</v>
      </c>
      <c r="X298" s="115"/>
      <c r="Y298" s="115">
        <f t="shared" si="31"/>
        <v>4</v>
      </c>
      <c r="Z298" s="115"/>
      <c r="AA298" s="44">
        <f>VLOOKUP(K298,'Epi data'!A:I,9,TRUE)</f>
        <v>52.95</v>
      </c>
      <c r="AB298" s="115">
        <f t="shared" si="30"/>
        <v>1</v>
      </c>
      <c r="AC298" s="115" t="s">
        <v>218</v>
      </c>
      <c r="AD298" s="115"/>
      <c r="AE298" s="115"/>
      <c r="AF298" s="115"/>
      <c r="AG298" s="115"/>
      <c r="AH298" s="115"/>
    </row>
    <row r="299" spans="1:34" s="35" customFormat="1" ht="135" x14ac:dyDescent="0.25">
      <c r="A299" s="69"/>
      <c r="B299" s="65" t="s">
        <v>797</v>
      </c>
      <c r="C299" s="16" t="s">
        <v>834</v>
      </c>
      <c r="D299" s="36" t="s">
        <v>926</v>
      </c>
      <c r="E299" s="36" t="s">
        <v>930</v>
      </c>
      <c r="F299" s="116" t="s">
        <v>745</v>
      </c>
      <c r="G299" s="116"/>
      <c r="H299" s="116" t="s">
        <v>15</v>
      </c>
      <c r="I299" s="121"/>
      <c r="J299" s="138"/>
      <c r="K299" s="116" t="s">
        <v>1193</v>
      </c>
      <c r="L299" s="116">
        <v>2</v>
      </c>
      <c r="M299" s="117" t="s">
        <v>1395</v>
      </c>
      <c r="N299" s="116" t="s">
        <v>1623</v>
      </c>
      <c r="O299" s="125">
        <v>4</v>
      </c>
      <c r="P299" s="116"/>
      <c r="Q299" s="45">
        <v>88.35</v>
      </c>
      <c r="R299" s="116">
        <f t="shared" si="27"/>
        <v>3</v>
      </c>
      <c r="S299" s="116">
        <f t="shared" si="34"/>
        <v>1</v>
      </c>
      <c r="T299" s="45">
        <f>VLOOKUP(K299,'Epi data'!A:C,3,TRUE)</f>
        <v>7.2228828227235795E-2</v>
      </c>
      <c r="U299" s="116">
        <f t="shared" si="28"/>
        <v>0</v>
      </c>
      <c r="V299" s="49">
        <f>VLOOKUP(K299,'Epi data'!A:C,2,TRUE)</f>
        <v>32.55422032447575</v>
      </c>
      <c r="W299" s="116">
        <f t="shared" si="29"/>
        <v>0</v>
      </c>
      <c r="X299" s="116"/>
      <c r="Y299" s="116">
        <f t="shared" si="31"/>
        <v>4</v>
      </c>
      <c r="Z299" s="116"/>
      <c r="AA299" s="44">
        <f>VLOOKUP(K299,'Epi data'!A:I,9,TRUE)</f>
        <v>52.95</v>
      </c>
      <c r="AB299" s="115">
        <f t="shared" si="30"/>
        <v>1</v>
      </c>
      <c r="AC299" s="116" t="s">
        <v>218</v>
      </c>
      <c r="AD299" s="116"/>
      <c r="AE299" s="116"/>
      <c r="AF299" s="116"/>
      <c r="AG299" s="116"/>
      <c r="AH299" s="116"/>
    </row>
    <row r="300" spans="1:34" s="20" customFormat="1" ht="135" x14ac:dyDescent="0.25">
      <c r="A300" s="68"/>
      <c r="B300" s="60" t="s">
        <v>798</v>
      </c>
      <c r="C300" s="21" t="s">
        <v>835</v>
      </c>
      <c r="D300" s="19" t="s">
        <v>926</v>
      </c>
      <c r="E300" s="19" t="s">
        <v>930</v>
      </c>
      <c r="F300" s="115" t="s">
        <v>745</v>
      </c>
      <c r="G300" s="115"/>
      <c r="H300" s="115" t="s">
        <v>15</v>
      </c>
      <c r="I300" s="120"/>
      <c r="J300" s="138"/>
      <c r="K300" s="115" t="s">
        <v>1193</v>
      </c>
      <c r="L300" s="115">
        <v>2</v>
      </c>
      <c r="M300" s="117" t="s">
        <v>1395</v>
      </c>
      <c r="N300" s="115" t="s">
        <v>1623</v>
      </c>
      <c r="O300" s="125">
        <v>4</v>
      </c>
      <c r="P300" s="115"/>
      <c r="Q300" s="45">
        <v>88.35</v>
      </c>
      <c r="R300" s="115">
        <f t="shared" si="27"/>
        <v>3</v>
      </c>
      <c r="S300" s="115">
        <f t="shared" si="34"/>
        <v>1</v>
      </c>
      <c r="T300" s="43">
        <f>VLOOKUP(K300,'Epi data'!A:C,3,TRUE)</f>
        <v>7.2228828227235795E-2</v>
      </c>
      <c r="U300" s="115">
        <f t="shared" si="28"/>
        <v>0</v>
      </c>
      <c r="V300" s="44">
        <f>VLOOKUP(K300,'Epi data'!A:C,2,TRUE)</f>
        <v>32.55422032447575</v>
      </c>
      <c r="W300" s="115">
        <f t="shared" si="29"/>
        <v>0</v>
      </c>
      <c r="X300" s="115"/>
      <c r="Y300" s="115">
        <f t="shared" si="31"/>
        <v>4</v>
      </c>
      <c r="Z300" s="115"/>
      <c r="AA300" s="44">
        <f>VLOOKUP(K300,'Epi data'!A:I,9,TRUE)</f>
        <v>52.95</v>
      </c>
      <c r="AB300" s="115">
        <f t="shared" si="30"/>
        <v>1</v>
      </c>
      <c r="AC300" s="115" t="s">
        <v>218</v>
      </c>
      <c r="AD300" s="115"/>
      <c r="AE300" s="115"/>
      <c r="AF300" s="115"/>
      <c r="AG300" s="115"/>
      <c r="AH300" s="115"/>
    </row>
    <row r="301" spans="1:34" s="35" customFormat="1" ht="135" x14ac:dyDescent="0.25">
      <c r="A301" s="69"/>
      <c r="B301" s="65" t="s">
        <v>799</v>
      </c>
      <c r="C301" s="16" t="s">
        <v>836</v>
      </c>
      <c r="D301" s="36" t="s">
        <v>926</v>
      </c>
      <c r="E301" s="36" t="s">
        <v>930</v>
      </c>
      <c r="F301" s="116" t="s">
        <v>745</v>
      </c>
      <c r="G301" s="116"/>
      <c r="H301" s="116" t="s">
        <v>15</v>
      </c>
      <c r="I301" s="121"/>
      <c r="J301" s="138"/>
      <c r="K301" s="116" t="s">
        <v>1193</v>
      </c>
      <c r="L301" s="116">
        <v>2</v>
      </c>
      <c r="M301" s="117" t="s">
        <v>1395</v>
      </c>
      <c r="N301" s="116" t="s">
        <v>1623</v>
      </c>
      <c r="O301" s="125">
        <v>4</v>
      </c>
      <c r="P301" s="116"/>
      <c r="Q301" s="45">
        <v>88.35</v>
      </c>
      <c r="R301" s="116">
        <f t="shared" si="27"/>
        <v>3</v>
      </c>
      <c r="S301" s="116">
        <f t="shared" si="34"/>
        <v>1</v>
      </c>
      <c r="T301" s="45">
        <f>VLOOKUP(K301,'Epi data'!A:C,3,TRUE)</f>
        <v>7.2228828227235795E-2</v>
      </c>
      <c r="U301" s="116">
        <f t="shared" si="28"/>
        <v>0</v>
      </c>
      <c r="V301" s="49">
        <f>VLOOKUP(K301,'Epi data'!A:C,2,TRUE)</f>
        <v>32.55422032447575</v>
      </c>
      <c r="W301" s="116">
        <f t="shared" si="29"/>
        <v>0</v>
      </c>
      <c r="X301" s="116"/>
      <c r="Y301" s="116">
        <f t="shared" si="31"/>
        <v>4</v>
      </c>
      <c r="Z301" s="116"/>
      <c r="AA301" s="44">
        <f>VLOOKUP(K301,'Epi data'!A:I,9,TRUE)</f>
        <v>52.95</v>
      </c>
      <c r="AB301" s="115">
        <f t="shared" si="30"/>
        <v>1</v>
      </c>
      <c r="AC301" s="116" t="s">
        <v>218</v>
      </c>
      <c r="AD301" s="116"/>
      <c r="AE301" s="116"/>
      <c r="AF301" s="116"/>
      <c r="AG301" s="116"/>
      <c r="AH301" s="116"/>
    </row>
    <row r="302" spans="1:34" s="20" customFormat="1" ht="135" x14ac:dyDescent="0.25">
      <c r="A302" s="68"/>
      <c r="B302" s="60" t="s">
        <v>800</v>
      </c>
      <c r="C302" s="21" t="s">
        <v>837</v>
      </c>
      <c r="D302" s="19" t="s">
        <v>926</v>
      </c>
      <c r="E302" s="19" t="s">
        <v>930</v>
      </c>
      <c r="F302" s="115" t="s">
        <v>745</v>
      </c>
      <c r="G302" s="115"/>
      <c r="H302" s="115" t="s">
        <v>15</v>
      </c>
      <c r="I302" s="120"/>
      <c r="J302" s="138"/>
      <c r="K302" s="115" t="s">
        <v>1193</v>
      </c>
      <c r="L302" s="115">
        <v>2</v>
      </c>
      <c r="M302" s="117" t="s">
        <v>1395</v>
      </c>
      <c r="N302" s="115" t="s">
        <v>1623</v>
      </c>
      <c r="O302" s="125">
        <v>4</v>
      </c>
      <c r="P302" s="115"/>
      <c r="Q302" s="45">
        <v>88.35</v>
      </c>
      <c r="R302" s="115">
        <f t="shared" si="27"/>
        <v>3</v>
      </c>
      <c r="S302" s="115">
        <f t="shared" si="34"/>
        <v>1</v>
      </c>
      <c r="T302" s="43">
        <f>VLOOKUP(K302,'Epi data'!A:C,3,TRUE)</f>
        <v>7.2228828227235795E-2</v>
      </c>
      <c r="U302" s="115">
        <f t="shared" si="28"/>
        <v>0</v>
      </c>
      <c r="V302" s="44">
        <f>VLOOKUP(K302,'Epi data'!A:C,2,TRUE)</f>
        <v>32.55422032447575</v>
      </c>
      <c r="W302" s="115">
        <f t="shared" si="29"/>
        <v>0</v>
      </c>
      <c r="X302" s="115"/>
      <c r="Y302" s="115">
        <f t="shared" si="31"/>
        <v>4</v>
      </c>
      <c r="Z302" s="115"/>
      <c r="AA302" s="44">
        <f>VLOOKUP(K302,'Epi data'!A:I,9,TRUE)</f>
        <v>52.95</v>
      </c>
      <c r="AB302" s="115">
        <f t="shared" si="30"/>
        <v>1</v>
      </c>
      <c r="AC302" s="115" t="s">
        <v>218</v>
      </c>
      <c r="AD302" s="115"/>
      <c r="AE302" s="115"/>
      <c r="AF302" s="115"/>
      <c r="AG302" s="115"/>
      <c r="AH302" s="115"/>
    </row>
    <row r="303" spans="1:34" s="35" customFormat="1" ht="135" x14ac:dyDescent="0.25">
      <c r="A303" s="69"/>
      <c r="B303" s="65" t="s">
        <v>801</v>
      </c>
      <c r="C303" s="16" t="s">
        <v>838</v>
      </c>
      <c r="D303" s="36" t="s">
        <v>926</v>
      </c>
      <c r="E303" s="36" t="s">
        <v>930</v>
      </c>
      <c r="F303" s="116" t="s">
        <v>745</v>
      </c>
      <c r="G303" s="116"/>
      <c r="H303" s="116" t="s">
        <v>15</v>
      </c>
      <c r="I303" s="121"/>
      <c r="J303" s="138"/>
      <c r="K303" s="116" t="s">
        <v>1193</v>
      </c>
      <c r="L303" s="116">
        <v>2</v>
      </c>
      <c r="M303" s="117" t="s">
        <v>1395</v>
      </c>
      <c r="N303" s="116" t="s">
        <v>1623</v>
      </c>
      <c r="O303" s="125">
        <v>4</v>
      </c>
      <c r="P303" s="116"/>
      <c r="Q303" s="45">
        <v>88.35</v>
      </c>
      <c r="R303" s="116">
        <f t="shared" si="27"/>
        <v>3</v>
      </c>
      <c r="S303" s="116">
        <f t="shared" si="34"/>
        <v>1</v>
      </c>
      <c r="T303" s="45">
        <f>VLOOKUP(K303,'Epi data'!A:C,3,TRUE)</f>
        <v>7.2228828227235795E-2</v>
      </c>
      <c r="U303" s="116">
        <f t="shared" si="28"/>
        <v>0</v>
      </c>
      <c r="V303" s="49">
        <f>VLOOKUP(K303,'Epi data'!A:C,2,TRUE)</f>
        <v>32.55422032447575</v>
      </c>
      <c r="W303" s="116">
        <f t="shared" si="29"/>
        <v>0</v>
      </c>
      <c r="X303" s="116"/>
      <c r="Y303" s="116">
        <f t="shared" si="31"/>
        <v>4</v>
      </c>
      <c r="Z303" s="116"/>
      <c r="AA303" s="44">
        <f>VLOOKUP(K303,'Epi data'!A:I,9,TRUE)</f>
        <v>52.95</v>
      </c>
      <c r="AB303" s="115">
        <f t="shared" si="30"/>
        <v>1</v>
      </c>
      <c r="AC303" s="116" t="s">
        <v>218</v>
      </c>
      <c r="AD303" s="116"/>
      <c r="AE303" s="116"/>
      <c r="AF303" s="116"/>
      <c r="AG303" s="116"/>
      <c r="AH303" s="116"/>
    </row>
    <row r="304" spans="1:34" s="20" customFormat="1" ht="30" x14ac:dyDescent="0.25">
      <c r="A304" s="68"/>
      <c r="B304" s="60" t="s">
        <v>802</v>
      </c>
      <c r="C304" s="21" t="s">
        <v>839</v>
      </c>
      <c r="D304" s="19" t="s">
        <v>922</v>
      </c>
      <c r="E304" s="19" t="s">
        <v>932</v>
      </c>
      <c r="F304" s="115" t="s">
        <v>745</v>
      </c>
      <c r="G304" s="115"/>
      <c r="H304" s="115" t="s">
        <v>15</v>
      </c>
      <c r="I304" s="120"/>
      <c r="J304" s="138"/>
      <c r="K304" s="115" t="s">
        <v>1193</v>
      </c>
      <c r="L304" s="115">
        <v>2</v>
      </c>
      <c r="M304" s="115" t="s">
        <v>1333</v>
      </c>
      <c r="N304" s="115"/>
      <c r="O304" s="44">
        <v>0</v>
      </c>
      <c r="P304" s="115"/>
      <c r="Q304" s="45">
        <v>88.35</v>
      </c>
      <c r="R304" s="115">
        <f t="shared" si="27"/>
        <v>3</v>
      </c>
      <c r="S304" s="115">
        <f t="shared" si="34"/>
        <v>1</v>
      </c>
      <c r="T304" s="43">
        <f>VLOOKUP(K304,'Epi data'!A:C,3,TRUE)</f>
        <v>7.2228828227235795E-2</v>
      </c>
      <c r="U304" s="115">
        <f t="shared" si="28"/>
        <v>0</v>
      </c>
      <c r="V304" s="44">
        <f>VLOOKUP(K304,'Epi data'!A:C,2,TRUE)</f>
        <v>32.55422032447575</v>
      </c>
      <c r="W304" s="115">
        <f t="shared" si="29"/>
        <v>0</v>
      </c>
      <c r="X304" s="115"/>
      <c r="Y304" s="115">
        <f t="shared" si="31"/>
        <v>4</v>
      </c>
      <c r="Z304" s="115"/>
      <c r="AA304" s="44">
        <f>VLOOKUP(K304,'Epi data'!A:I,9,TRUE)</f>
        <v>52.95</v>
      </c>
      <c r="AB304" s="115">
        <f t="shared" si="30"/>
        <v>1</v>
      </c>
      <c r="AC304" s="115" t="s">
        <v>218</v>
      </c>
      <c r="AD304" s="115"/>
      <c r="AE304" s="115"/>
      <c r="AF304" s="115"/>
      <c r="AG304" s="115"/>
      <c r="AH304" s="115"/>
    </row>
    <row r="305" spans="1:34" s="35" customFormat="1" ht="30" x14ac:dyDescent="0.25">
      <c r="A305" s="69"/>
      <c r="B305" s="65" t="s">
        <v>803</v>
      </c>
      <c r="C305" s="16" t="s">
        <v>840</v>
      </c>
      <c r="D305" s="36" t="s">
        <v>922</v>
      </c>
      <c r="E305" s="36" t="s">
        <v>932</v>
      </c>
      <c r="F305" s="116" t="s">
        <v>745</v>
      </c>
      <c r="G305" s="116"/>
      <c r="H305" s="116" t="s">
        <v>15</v>
      </c>
      <c r="I305" s="121"/>
      <c r="J305" s="138"/>
      <c r="K305" s="116" t="s">
        <v>1193</v>
      </c>
      <c r="L305" s="116">
        <v>2</v>
      </c>
      <c r="M305" s="116" t="s">
        <v>1333</v>
      </c>
      <c r="N305" s="116"/>
      <c r="O305" s="49">
        <v>0</v>
      </c>
      <c r="P305" s="116"/>
      <c r="Q305" s="45">
        <v>88.35</v>
      </c>
      <c r="R305" s="116">
        <f t="shared" si="27"/>
        <v>3</v>
      </c>
      <c r="S305" s="116">
        <f t="shared" si="34"/>
        <v>1</v>
      </c>
      <c r="T305" s="45">
        <f>VLOOKUP(K305,'Epi data'!A:C,3,TRUE)</f>
        <v>7.2228828227235795E-2</v>
      </c>
      <c r="U305" s="116">
        <f t="shared" si="28"/>
        <v>0</v>
      </c>
      <c r="V305" s="49">
        <f>VLOOKUP(K305,'Epi data'!A:C,2,TRUE)</f>
        <v>32.55422032447575</v>
      </c>
      <c r="W305" s="116">
        <f t="shared" si="29"/>
        <v>0</v>
      </c>
      <c r="X305" s="116"/>
      <c r="Y305" s="116">
        <f t="shared" si="31"/>
        <v>4</v>
      </c>
      <c r="Z305" s="116"/>
      <c r="AA305" s="44">
        <f>VLOOKUP(K305,'Epi data'!A:I,9,TRUE)</f>
        <v>52.95</v>
      </c>
      <c r="AB305" s="115">
        <f t="shared" si="30"/>
        <v>1</v>
      </c>
      <c r="AC305" s="116" t="s">
        <v>218</v>
      </c>
      <c r="AD305" s="116"/>
      <c r="AE305" s="116"/>
      <c r="AF305" s="116"/>
      <c r="AG305" s="116"/>
      <c r="AH305" s="116"/>
    </row>
    <row r="306" spans="1:34" s="20" customFormat="1" ht="135" x14ac:dyDescent="0.25">
      <c r="A306" s="68"/>
      <c r="B306" s="60" t="s">
        <v>804</v>
      </c>
      <c r="C306" s="21" t="s">
        <v>841</v>
      </c>
      <c r="D306" s="19" t="s">
        <v>926</v>
      </c>
      <c r="E306" s="19" t="s">
        <v>930</v>
      </c>
      <c r="F306" s="115" t="s">
        <v>745</v>
      </c>
      <c r="G306" s="115"/>
      <c r="H306" s="115" t="s">
        <v>15</v>
      </c>
      <c r="I306" s="120"/>
      <c r="J306" s="138"/>
      <c r="K306" s="115" t="s">
        <v>1193</v>
      </c>
      <c r="L306" s="115">
        <v>2</v>
      </c>
      <c r="M306" s="117" t="s">
        <v>1395</v>
      </c>
      <c r="N306" s="115" t="s">
        <v>1623</v>
      </c>
      <c r="O306" s="125">
        <v>4</v>
      </c>
      <c r="P306" s="115"/>
      <c r="Q306" s="45">
        <v>88.35</v>
      </c>
      <c r="R306" s="115">
        <f t="shared" si="27"/>
        <v>3</v>
      </c>
      <c r="S306" s="115">
        <f t="shared" si="34"/>
        <v>1</v>
      </c>
      <c r="T306" s="43">
        <f>VLOOKUP(K306,'Epi data'!A:C,3,TRUE)</f>
        <v>7.2228828227235795E-2</v>
      </c>
      <c r="U306" s="115">
        <f t="shared" si="28"/>
        <v>0</v>
      </c>
      <c r="V306" s="44">
        <f>VLOOKUP(K306,'Epi data'!A:C,2,TRUE)</f>
        <v>32.55422032447575</v>
      </c>
      <c r="W306" s="115">
        <f t="shared" si="29"/>
        <v>0</v>
      </c>
      <c r="X306" s="115"/>
      <c r="Y306" s="115">
        <f t="shared" si="31"/>
        <v>4</v>
      </c>
      <c r="Z306" s="115"/>
      <c r="AA306" s="44">
        <f>VLOOKUP(K306,'Epi data'!A:I,9,TRUE)</f>
        <v>52.95</v>
      </c>
      <c r="AB306" s="115">
        <f t="shared" si="30"/>
        <v>1</v>
      </c>
      <c r="AC306" s="115" t="s">
        <v>218</v>
      </c>
      <c r="AD306" s="115"/>
      <c r="AE306" s="115"/>
      <c r="AF306" s="115"/>
      <c r="AG306" s="115"/>
      <c r="AH306" s="115"/>
    </row>
    <row r="307" spans="1:34" s="35" customFormat="1" ht="135" x14ac:dyDescent="0.25">
      <c r="A307" s="69"/>
      <c r="B307" s="65" t="s">
        <v>805</v>
      </c>
      <c r="C307" s="16" t="s">
        <v>842</v>
      </c>
      <c r="D307" s="36" t="s">
        <v>926</v>
      </c>
      <c r="E307" s="36" t="s">
        <v>930</v>
      </c>
      <c r="F307" s="116" t="s">
        <v>745</v>
      </c>
      <c r="G307" s="116"/>
      <c r="H307" s="116" t="s">
        <v>15</v>
      </c>
      <c r="I307" s="121"/>
      <c r="J307" s="138"/>
      <c r="K307" s="116" t="s">
        <v>1193</v>
      </c>
      <c r="L307" s="116">
        <v>2</v>
      </c>
      <c r="M307" s="117" t="s">
        <v>1395</v>
      </c>
      <c r="N307" s="116" t="s">
        <v>1623</v>
      </c>
      <c r="O307" s="125">
        <v>4</v>
      </c>
      <c r="P307" s="116"/>
      <c r="Q307" s="45">
        <v>88.35</v>
      </c>
      <c r="R307" s="116">
        <f t="shared" si="27"/>
        <v>3</v>
      </c>
      <c r="S307" s="116">
        <f t="shared" si="34"/>
        <v>1</v>
      </c>
      <c r="T307" s="45">
        <f>VLOOKUP(K307,'Epi data'!A:C,3,TRUE)</f>
        <v>7.2228828227235795E-2</v>
      </c>
      <c r="U307" s="116">
        <f t="shared" si="28"/>
        <v>0</v>
      </c>
      <c r="V307" s="49">
        <f>VLOOKUP(K307,'Epi data'!A:C,2,TRUE)</f>
        <v>32.55422032447575</v>
      </c>
      <c r="W307" s="116">
        <f t="shared" si="29"/>
        <v>0</v>
      </c>
      <c r="X307" s="116"/>
      <c r="Y307" s="116">
        <f t="shared" si="31"/>
        <v>4</v>
      </c>
      <c r="Z307" s="116"/>
      <c r="AA307" s="44">
        <f>VLOOKUP(K307,'Epi data'!A:I,9,TRUE)</f>
        <v>52.95</v>
      </c>
      <c r="AB307" s="115">
        <f t="shared" si="30"/>
        <v>1</v>
      </c>
      <c r="AC307" s="116" t="s">
        <v>218</v>
      </c>
      <c r="AD307" s="116"/>
      <c r="AE307" s="116"/>
      <c r="AF307" s="116"/>
      <c r="AG307" s="116"/>
      <c r="AH307" s="116"/>
    </row>
    <row r="308" spans="1:34" s="20" customFormat="1" ht="45" x14ac:dyDescent="0.25">
      <c r="A308" s="68"/>
      <c r="B308" s="60" t="s">
        <v>806</v>
      </c>
      <c r="C308" s="21" t="s">
        <v>843</v>
      </c>
      <c r="D308" s="19" t="s">
        <v>923</v>
      </c>
      <c r="E308" s="19" t="s">
        <v>931</v>
      </c>
      <c r="F308" s="115" t="s">
        <v>745</v>
      </c>
      <c r="G308" s="115"/>
      <c r="H308" s="115" t="s">
        <v>15</v>
      </c>
      <c r="I308" s="120"/>
      <c r="J308" s="138"/>
      <c r="K308" s="115" t="s">
        <v>1193</v>
      </c>
      <c r="L308" s="115">
        <v>2</v>
      </c>
      <c r="M308" s="115" t="s">
        <v>1333</v>
      </c>
      <c r="N308" s="115"/>
      <c r="O308" s="44">
        <v>0</v>
      </c>
      <c r="P308" s="115"/>
      <c r="Q308" s="45">
        <v>88.35</v>
      </c>
      <c r="R308" s="115">
        <f t="shared" si="27"/>
        <v>3</v>
      </c>
      <c r="S308" s="115">
        <f t="shared" si="34"/>
        <v>0</v>
      </c>
      <c r="T308" s="43">
        <f>VLOOKUP(K308,'Epi data'!A:C,3,TRUE)</f>
        <v>7.2228828227235795E-2</v>
      </c>
      <c r="U308" s="115">
        <f t="shared" si="28"/>
        <v>0</v>
      </c>
      <c r="V308" s="44">
        <f>VLOOKUP(K308,'Epi data'!A:C,2,TRUE)</f>
        <v>32.55422032447575</v>
      </c>
      <c r="W308" s="115">
        <f t="shared" si="29"/>
        <v>0</v>
      </c>
      <c r="X308" s="115"/>
      <c r="Y308" s="115">
        <f t="shared" si="31"/>
        <v>3</v>
      </c>
      <c r="Z308" s="115"/>
      <c r="AA308" s="44">
        <f>VLOOKUP(K308,'Epi data'!A:I,9,TRUE)</f>
        <v>52.95</v>
      </c>
      <c r="AB308" s="115">
        <f t="shared" si="30"/>
        <v>1</v>
      </c>
      <c r="AC308" s="115" t="s">
        <v>219</v>
      </c>
      <c r="AD308" s="115"/>
      <c r="AE308" s="115"/>
      <c r="AF308" s="115"/>
      <c r="AG308" s="115"/>
      <c r="AH308" s="115"/>
    </row>
    <row r="309" spans="1:34" s="35" customFormat="1" ht="45" x14ac:dyDescent="0.25">
      <c r="A309" s="69"/>
      <c r="B309" s="65" t="s">
        <v>807</v>
      </c>
      <c r="C309" s="16" t="s">
        <v>844</v>
      </c>
      <c r="D309" s="36" t="s">
        <v>923</v>
      </c>
      <c r="E309" s="36" t="s">
        <v>931</v>
      </c>
      <c r="F309" s="116" t="s">
        <v>745</v>
      </c>
      <c r="G309" s="116"/>
      <c r="H309" s="116" t="s">
        <v>15</v>
      </c>
      <c r="I309" s="121"/>
      <c r="J309" s="138"/>
      <c r="K309" s="116" t="s">
        <v>1193</v>
      </c>
      <c r="L309" s="116">
        <v>2</v>
      </c>
      <c r="M309" s="116" t="s">
        <v>1333</v>
      </c>
      <c r="N309" s="116"/>
      <c r="O309" s="49">
        <v>0</v>
      </c>
      <c r="P309" s="116"/>
      <c r="Q309" s="45">
        <v>88.35</v>
      </c>
      <c r="R309" s="116">
        <f t="shared" si="27"/>
        <v>3</v>
      </c>
      <c r="S309" s="116">
        <f t="shared" si="34"/>
        <v>0</v>
      </c>
      <c r="T309" s="45">
        <f>VLOOKUP(K309,'Epi data'!A:C,3,TRUE)</f>
        <v>7.2228828227235795E-2</v>
      </c>
      <c r="U309" s="116">
        <f t="shared" si="28"/>
        <v>0</v>
      </c>
      <c r="V309" s="49">
        <f>VLOOKUP(K309,'Epi data'!A:C,2,TRUE)</f>
        <v>32.55422032447575</v>
      </c>
      <c r="W309" s="116">
        <f t="shared" si="29"/>
        <v>0</v>
      </c>
      <c r="X309" s="116"/>
      <c r="Y309" s="116">
        <f t="shared" si="31"/>
        <v>3</v>
      </c>
      <c r="Z309" s="116"/>
      <c r="AA309" s="44">
        <f>VLOOKUP(K309,'Epi data'!A:I,9,TRUE)</f>
        <v>52.95</v>
      </c>
      <c r="AB309" s="115">
        <f t="shared" si="30"/>
        <v>1</v>
      </c>
      <c r="AC309" s="116" t="s">
        <v>219</v>
      </c>
      <c r="AD309" s="116"/>
      <c r="AE309" s="116"/>
      <c r="AF309" s="116"/>
      <c r="AG309" s="116"/>
      <c r="AH309" s="116"/>
    </row>
    <row r="310" spans="1:34" s="20" customFormat="1" ht="45" x14ac:dyDescent="0.25">
      <c r="A310" s="68"/>
      <c r="B310" s="60" t="s">
        <v>808</v>
      </c>
      <c r="C310" s="21" t="s">
        <v>845</v>
      </c>
      <c r="D310" s="19" t="s">
        <v>923</v>
      </c>
      <c r="E310" s="19" t="s">
        <v>931</v>
      </c>
      <c r="F310" s="115" t="s">
        <v>745</v>
      </c>
      <c r="G310" s="115"/>
      <c r="H310" s="115" t="s">
        <v>15</v>
      </c>
      <c r="I310" s="120"/>
      <c r="J310" s="138"/>
      <c r="K310" s="115" t="s">
        <v>1193</v>
      </c>
      <c r="L310" s="115">
        <v>2</v>
      </c>
      <c r="M310" s="115" t="s">
        <v>1333</v>
      </c>
      <c r="N310" s="115"/>
      <c r="O310" s="44">
        <v>0</v>
      </c>
      <c r="P310" s="115"/>
      <c r="Q310" s="45">
        <v>88.35</v>
      </c>
      <c r="R310" s="115">
        <f t="shared" si="27"/>
        <v>3</v>
      </c>
      <c r="S310" s="115">
        <f t="shared" si="34"/>
        <v>0</v>
      </c>
      <c r="T310" s="43">
        <f>VLOOKUP(K310,'Epi data'!A:C,3,TRUE)</f>
        <v>7.2228828227235795E-2</v>
      </c>
      <c r="U310" s="115">
        <f t="shared" si="28"/>
        <v>0</v>
      </c>
      <c r="V310" s="44">
        <f>VLOOKUP(K310,'Epi data'!A:C,2,TRUE)</f>
        <v>32.55422032447575</v>
      </c>
      <c r="W310" s="115">
        <f t="shared" si="29"/>
        <v>0</v>
      </c>
      <c r="X310" s="115"/>
      <c r="Y310" s="115">
        <f t="shared" si="31"/>
        <v>3</v>
      </c>
      <c r="Z310" s="115"/>
      <c r="AA310" s="44">
        <f>VLOOKUP(K310,'Epi data'!A:I,9,TRUE)</f>
        <v>52.95</v>
      </c>
      <c r="AB310" s="115">
        <f t="shared" si="30"/>
        <v>1</v>
      </c>
      <c r="AC310" s="115" t="s">
        <v>219</v>
      </c>
      <c r="AD310" s="115"/>
      <c r="AE310" s="115"/>
      <c r="AF310" s="115"/>
      <c r="AG310" s="115"/>
      <c r="AH310" s="115"/>
    </row>
    <row r="311" spans="1:34" s="35" customFormat="1" ht="45" x14ac:dyDescent="0.25">
      <c r="A311" s="69"/>
      <c r="B311" s="65" t="s">
        <v>809</v>
      </c>
      <c r="C311" s="16" t="s">
        <v>846</v>
      </c>
      <c r="D311" s="36" t="s">
        <v>924</v>
      </c>
      <c r="E311" s="36" t="s">
        <v>809</v>
      </c>
      <c r="F311" s="116" t="s">
        <v>745</v>
      </c>
      <c r="G311" s="116"/>
      <c r="H311" s="116" t="s">
        <v>15</v>
      </c>
      <c r="I311" s="121"/>
      <c r="J311" s="138"/>
      <c r="K311" s="116" t="s">
        <v>1193</v>
      </c>
      <c r="L311" s="116">
        <v>2</v>
      </c>
      <c r="M311" s="116" t="s">
        <v>1333</v>
      </c>
      <c r="N311" s="116"/>
      <c r="O311" s="49">
        <v>0</v>
      </c>
      <c r="P311" s="116"/>
      <c r="Q311" s="45">
        <v>88.35</v>
      </c>
      <c r="R311" s="116">
        <f t="shared" si="27"/>
        <v>3</v>
      </c>
      <c r="S311" s="116">
        <f t="shared" si="34"/>
        <v>0</v>
      </c>
      <c r="T311" s="45">
        <f>VLOOKUP(K311,'Epi data'!A:C,3,TRUE)</f>
        <v>7.2228828227235795E-2</v>
      </c>
      <c r="U311" s="116">
        <f t="shared" si="28"/>
        <v>0</v>
      </c>
      <c r="V311" s="49">
        <f>VLOOKUP(K311,'Epi data'!A:C,2,TRUE)</f>
        <v>32.55422032447575</v>
      </c>
      <c r="W311" s="116">
        <f t="shared" si="29"/>
        <v>0</v>
      </c>
      <c r="X311" s="116"/>
      <c r="Y311" s="116">
        <f t="shared" si="31"/>
        <v>3</v>
      </c>
      <c r="Z311" s="116"/>
      <c r="AA311" s="44">
        <f>VLOOKUP(K311,'Epi data'!A:I,9,TRUE)</f>
        <v>52.95</v>
      </c>
      <c r="AB311" s="115">
        <f t="shared" si="30"/>
        <v>1</v>
      </c>
      <c r="AC311" s="116" t="s">
        <v>219</v>
      </c>
      <c r="AD311" s="116"/>
      <c r="AE311" s="116"/>
      <c r="AF311" s="116"/>
      <c r="AG311" s="116"/>
      <c r="AH311" s="116"/>
    </row>
    <row r="312" spans="1:34" s="20" customFormat="1" ht="90" x14ac:dyDescent="0.25">
      <c r="A312" s="68"/>
      <c r="B312" s="60" t="s">
        <v>810</v>
      </c>
      <c r="C312" s="21" t="s">
        <v>847</v>
      </c>
      <c r="D312" s="19" t="s">
        <v>925</v>
      </c>
      <c r="E312" s="19" t="s">
        <v>810</v>
      </c>
      <c r="F312" s="115" t="s">
        <v>745</v>
      </c>
      <c r="G312" s="115"/>
      <c r="H312" s="115" t="s">
        <v>15</v>
      </c>
      <c r="I312" s="120"/>
      <c r="J312" s="138"/>
      <c r="K312" s="115" t="s">
        <v>1193</v>
      </c>
      <c r="L312" s="115">
        <v>2</v>
      </c>
      <c r="M312" s="117" t="s">
        <v>1397</v>
      </c>
      <c r="N312" s="115" t="s">
        <v>1624</v>
      </c>
      <c r="O312" s="44">
        <v>1</v>
      </c>
      <c r="P312" s="115"/>
      <c r="Q312" s="45">
        <v>88.35</v>
      </c>
      <c r="R312" s="115">
        <f t="shared" si="27"/>
        <v>3</v>
      </c>
      <c r="S312" s="115">
        <f t="shared" si="34"/>
        <v>0</v>
      </c>
      <c r="T312" s="43">
        <f>VLOOKUP(K312,'Epi data'!A:C,3,TRUE)</f>
        <v>7.2228828227235795E-2</v>
      </c>
      <c r="U312" s="115">
        <f t="shared" si="28"/>
        <v>0</v>
      </c>
      <c r="V312" s="44">
        <f>VLOOKUP(K312,'Epi data'!A:C,2,TRUE)</f>
        <v>32.55422032447575</v>
      </c>
      <c r="W312" s="115">
        <f t="shared" si="29"/>
        <v>0</v>
      </c>
      <c r="X312" s="115"/>
      <c r="Y312" s="115">
        <f t="shared" si="31"/>
        <v>3</v>
      </c>
      <c r="Z312" s="115"/>
      <c r="AA312" s="44">
        <f>VLOOKUP(K312,'Epi data'!A:I,9,TRUE)</f>
        <v>52.95</v>
      </c>
      <c r="AB312" s="115">
        <f t="shared" si="30"/>
        <v>1</v>
      </c>
      <c r="AC312" s="115" t="s">
        <v>219</v>
      </c>
      <c r="AD312" s="115"/>
      <c r="AE312" s="115"/>
      <c r="AF312" s="115"/>
      <c r="AG312" s="115"/>
      <c r="AH312" s="115"/>
    </row>
    <row r="313" spans="1:34" s="35" customFormat="1" ht="45" x14ac:dyDescent="0.25">
      <c r="A313" s="69"/>
      <c r="B313" s="65" t="s">
        <v>811</v>
      </c>
      <c r="C313" s="16" t="s">
        <v>848</v>
      </c>
      <c r="D313" s="36" t="s">
        <v>927</v>
      </c>
      <c r="E313" s="36" t="s">
        <v>928</v>
      </c>
      <c r="F313" s="116" t="s">
        <v>745</v>
      </c>
      <c r="G313" s="116"/>
      <c r="H313" s="116" t="s">
        <v>15</v>
      </c>
      <c r="I313" s="121"/>
      <c r="J313" s="138"/>
      <c r="K313" s="116" t="s">
        <v>1193</v>
      </c>
      <c r="L313" s="116">
        <v>2</v>
      </c>
      <c r="M313" s="117" t="s">
        <v>1395</v>
      </c>
      <c r="N313" s="116" t="s">
        <v>1621</v>
      </c>
      <c r="O313" s="125">
        <v>4</v>
      </c>
      <c r="P313" s="116"/>
      <c r="Q313" s="45">
        <v>88.35</v>
      </c>
      <c r="R313" s="116">
        <f t="shared" si="27"/>
        <v>3</v>
      </c>
      <c r="S313" s="116">
        <f t="shared" si="34"/>
        <v>0</v>
      </c>
      <c r="T313" s="45">
        <f>VLOOKUP(K313,'Epi data'!A:C,3,TRUE)</f>
        <v>7.2228828227235795E-2</v>
      </c>
      <c r="U313" s="116">
        <f t="shared" si="28"/>
        <v>0</v>
      </c>
      <c r="V313" s="49">
        <f>VLOOKUP(K313,'Epi data'!A:C,2,TRUE)</f>
        <v>32.55422032447575</v>
      </c>
      <c r="W313" s="116">
        <f t="shared" si="29"/>
        <v>0</v>
      </c>
      <c r="X313" s="116"/>
      <c r="Y313" s="116">
        <f t="shared" si="31"/>
        <v>3</v>
      </c>
      <c r="Z313" s="116"/>
      <c r="AA313" s="44">
        <f>VLOOKUP(K313,'Epi data'!A:I,9,TRUE)</f>
        <v>52.95</v>
      </c>
      <c r="AB313" s="115">
        <f t="shared" si="30"/>
        <v>1</v>
      </c>
      <c r="AC313" s="116" t="s">
        <v>219</v>
      </c>
      <c r="AD313" s="116"/>
      <c r="AE313" s="116"/>
      <c r="AF313" s="116"/>
      <c r="AG313" s="116"/>
      <c r="AH313" s="116"/>
    </row>
    <row r="314" spans="1:34" s="75" customFormat="1" ht="30" x14ac:dyDescent="0.25">
      <c r="A314" s="75" t="s">
        <v>883</v>
      </c>
      <c r="B314" s="75" t="s">
        <v>884</v>
      </c>
      <c r="C314" s="24" t="s">
        <v>883</v>
      </c>
      <c r="F314" s="112"/>
      <c r="G314" s="112"/>
      <c r="H314" s="112"/>
      <c r="I314" s="119"/>
      <c r="J314" s="112"/>
      <c r="K314" s="112"/>
      <c r="L314" s="112"/>
      <c r="M314" s="112"/>
      <c r="N314" s="112"/>
      <c r="O314" s="124"/>
      <c r="P314" s="112"/>
      <c r="Q314" s="92"/>
      <c r="R314" s="115">
        <f t="shared" si="27"/>
        <v>1</v>
      </c>
      <c r="S314" s="112"/>
      <c r="T314" s="43" t="e">
        <f>VLOOKUP(K314,'Epi data'!A:C,3,TRUE)</f>
        <v>#N/A</v>
      </c>
      <c r="U314" s="115" t="e">
        <f t="shared" si="28"/>
        <v>#N/A</v>
      </c>
      <c r="V314" s="44" t="e">
        <f>VLOOKUP(K314,'Epi data'!A:C,2,TRUE)</f>
        <v>#N/A</v>
      </c>
      <c r="W314" s="115" t="e">
        <f t="shared" si="29"/>
        <v>#N/A</v>
      </c>
      <c r="X314" s="112"/>
      <c r="Y314" s="112" t="e">
        <f t="shared" si="31"/>
        <v>#N/A</v>
      </c>
      <c r="Z314" s="112"/>
      <c r="AA314" s="44" t="e">
        <f>VLOOKUP(K314,'Epi data'!A:I,9,TRUE)</f>
        <v>#N/A</v>
      </c>
      <c r="AB314" s="115" t="e">
        <f t="shared" si="30"/>
        <v>#N/A</v>
      </c>
      <c r="AC314" s="112"/>
      <c r="AD314" s="112"/>
      <c r="AE314" s="112"/>
      <c r="AF314" s="112"/>
      <c r="AG314" s="112"/>
      <c r="AH314" s="112"/>
    </row>
    <row r="315" spans="1:34" s="35" customFormat="1" ht="75" x14ac:dyDescent="0.25">
      <c r="A315" s="69"/>
      <c r="B315" s="65" t="s">
        <v>893</v>
      </c>
      <c r="C315" s="16" t="s">
        <v>885</v>
      </c>
      <c r="D315" s="36" t="s">
        <v>957</v>
      </c>
      <c r="E315" s="36" t="s">
        <v>959</v>
      </c>
      <c r="F315" s="116" t="s">
        <v>745</v>
      </c>
      <c r="G315" s="116"/>
      <c r="H315" s="116" t="s">
        <v>567</v>
      </c>
      <c r="I315" s="121"/>
      <c r="J315" s="97" t="s">
        <v>1353</v>
      </c>
      <c r="K315" s="116" t="s">
        <v>1193</v>
      </c>
      <c r="L315" s="116">
        <v>2</v>
      </c>
      <c r="M315" s="97" t="s">
        <v>1380</v>
      </c>
      <c r="N315" s="116" t="s">
        <v>1567</v>
      </c>
      <c r="O315" s="49">
        <v>4</v>
      </c>
      <c r="P315" s="116"/>
      <c r="Q315" s="45">
        <v>0.02</v>
      </c>
      <c r="R315" s="116">
        <f t="shared" si="27"/>
        <v>1</v>
      </c>
      <c r="S315" s="116">
        <f t="shared" ref="S315:S323" si="35">IF(AC315="Urgent",1,0)</f>
        <v>0</v>
      </c>
      <c r="T315" s="45">
        <f>VLOOKUP(K315,'Epi data'!A:C,3,TRUE)</f>
        <v>7.2228828227235795E-2</v>
      </c>
      <c r="U315" s="116">
        <f t="shared" si="28"/>
        <v>0</v>
      </c>
      <c r="V315" s="49">
        <f>VLOOKUP(K315,'Epi data'!A:C,2,TRUE)</f>
        <v>32.55422032447575</v>
      </c>
      <c r="W315" s="116">
        <f t="shared" si="29"/>
        <v>0</v>
      </c>
      <c r="X315" s="116"/>
      <c r="Y315" s="116">
        <f t="shared" si="31"/>
        <v>1</v>
      </c>
      <c r="Z315" s="116"/>
      <c r="AA315" s="44">
        <f>VLOOKUP(K315,'Epi data'!A:I,9,TRUE)</f>
        <v>52.95</v>
      </c>
      <c r="AB315" s="115">
        <f t="shared" si="30"/>
        <v>1</v>
      </c>
      <c r="AC315" s="116" t="s">
        <v>220</v>
      </c>
      <c r="AD315" s="116"/>
      <c r="AE315" s="116"/>
      <c r="AF315" s="116"/>
      <c r="AG315" s="116"/>
      <c r="AH315" s="116"/>
    </row>
    <row r="316" spans="1:34" s="20" customFormat="1" ht="90" x14ac:dyDescent="0.25">
      <c r="A316" s="68"/>
      <c r="B316" s="60" t="s">
        <v>894</v>
      </c>
      <c r="C316" s="21" t="s">
        <v>988</v>
      </c>
      <c r="D316" s="19" t="str">
        <f>C316</f>
        <v>Training, retraining, and exercise programs that address musculoskeletal injuries and disorders, including chronic low back and neck pain</v>
      </c>
      <c r="E316" s="19" t="s">
        <v>894</v>
      </c>
      <c r="F316" s="115" t="s">
        <v>745</v>
      </c>
      <c r="G316" s="115"/>
      <c r="H316" s="115" t="s">
        <v>13</v>
      </c>
      <c r="I316" s="120"/>
      <c r="J316" s="115"/>
      <c r="K316" s="115" t="s">
        <v>1193</v>
      </c>
      <c r="L316" s="115">
        <v>2</v>
      </c>
      <c r="M316" s="117" t="s">
        <v>1393</v>
      </c>
      <c r="N316" s="115" t="s">
        <v>1619</v>
      </c>
      <c r="O316" s="44">
        <v>4</v>
      </c>
      <c r="P316" s="115"/>
      <c r="Q316" s="43">
        <f>Q284</f>
        <v>22.087499999999999</v>
      </c>
      <c r="R316" s="115">
        <f t="shared" si="27"/>
        <v>2</v>
      </c>
      <c r="S316" s="115">
        <f t="shared" si="35"/>
        <v>0</v>
      </c>
      <c r="T316" s="43">
        <f>VLOOKUP(K316,'Epi data'!A:C,3,TRUE)</f>
        <v>7.2228828227235795E-2</v>
      </c>
      <c r="U316" s="115">
        <f t="shared" si="28"/>
        <v>0</v>
      </c>
      <c r="V316" s="44">
        <f>VLOOKUP(K316,'Epi data'!A:C,2,TRUE)</f>
        <v>32.55422032447575</v>
      </c>
      <c r="W316" s="115">
        <f t="shared" si="29"/>
        <v>0</v>
      </c>
      <c r="X316" s="115"/>
      <c r="Y316" s="115">
        <f t="shared" si="31"/>
        <v>2</v>
      </c>
      <c r="Z316" s="115"/>
      <c r="AA316" s="44">
        <f>VLOOKUP(K316,'Epi data'!A:I,9,TRUE)</f>
        <v>52.95</v>
      </c>
      <c r="AB316" s="115">
        <f t="shared" si="30"/>
        <v>1</v>
      </c>
      <c r="AC316" s="115" t="s">
        <v>219</v>
      </c>
      <c r="AD316" s="115"/>
      <c r="AE316" s="115"/>
      <c r="AF316" s="115"/>
      <c r="AG316" s="115"/>
      <c r="AH316" s="115"/>
    </row>
    <row r="317" spans="1:34" s="35" customFormat="1" ht="45" x14ac:dyDescent="0.25">
      <c r="A317" s="69"/>
      <c r="B317" s="65" t="s">
        <v>895</v>
      </c>
      <c r="C317" s="16" t="s">
        <v>886</v>
      </c>
      <c r="D317" s="36" t="str">
        <f>C317</f>
        <v>Calcium and vitamin D supplementation for primary prevention of osteoporosis in high-risk individuals</v>
      </c>
      <c r="E317" s="36" t="s">
        <v>895</v>
      </c>
      <c r="F317" s="116" t="s">
        <v>745</v>
      </c>
      <c r="G317" s="116"/>
      <c r="H317" s="116" t="s">
        <v>566</v>
      </c>
      <c r="I317" s="121"/>
      <c r="J317" s="116"/>
      <c r="K317" s="116" t="s">
        <v>1076</v>
      </c>
      <c r="L317" s="116">
        <v>2</v>
      </c>
      <c r="M317" s="116" t="s">
        <v>1333</v>
      </c>
      <c r="N317" s="116"/>
      <c r="O317" s="49">
        <v>0</v>
      </c>
      <c r="P317" s="116"/>
      <c r="Q317" s="45">
        <v>1</v>
      </c>
      <c r="R317" s="116">
        <f t="shared" si="27"/>
        <v>1</v>
      </c>
      <c r="S317" s="116">
        <f t="shared" si="35"/>
        <v>0</v>
      </c>
      <c r="T317" s="45">
        <f>VLOOKUP(K317,'Epi data'!A:C,3,TRUE)</f>
        <v>1.4527163217874752E-2</v>
      </c>
      <c r="U317" s="116">
        <f t="shared" si="28"/>
        <v>0</v>
      </c>
      <c r="V317" s="49">
        <f>VLOOKUP(K317,'Epi data'!A:C,2,TRUE)</f>
        <v>40.144933733138508</v>
      </c>
      <c r="W317" s="116">
        <f t="shared" si="29"/>
        <v>0</v>
      </c>
      <c r="X317" s="116"/>
      <c r="Y317" s="116">
        <f t="shared" si="31"/>
        <v>1</v>
      </c>
      <c r="Z317" s="116"/>
      <c r="AA317" s="44">
        <f>VLOOKUP(K317,'Epi data'!A:I,9,TRUE)</f>
        <v>46.85</v>
      </c>
      <c r="AB317" s="115">
        <f t="shared" si="30"/>
        <v>2</v>
      </c>
      <c r="AC317" s="116" t="s">
        <v>219</v>
      </c>
      <c r="AD317" s="116"/>
      <c r="AE317" s="116"/>
      <c r="AF317" s="116"/>
      <c r="AG317" s="116"/>
      <c r="AH317" s="116"/>
    </row>
    <row r="318" spans="1:34" s="20" customFormat="1" ht="30" x14ac:dyDescent="0.25">
      <c r="A318" s="68"/>
      <c r="B318" s="60" t="s">
        <v>896</v>
      </c>
      <c r="C318" s="21" t="s">
        <v>887</v>
      </c>
      <c r="D318" s="19" t="str">
        <f>C318</f>
        <v>Exercise programs for upper extremity injuries and disorders</v>
      </c>
      <c r="E318" s="19" t="s">
        <v>896</v>
      </c>
      <c r="F318" s="115" t="s">
        <v>745</v>
      </c>
      <c r="G318" s="115"/>
      <c r="H318" s="115" t="s">
        <v>566</v>
      </c>
      <c r="I318" s="120"/>
      <c r="J318" s="115"/>
      <c r="K318" s="115" t="str">
        <f>K316</f>
        <v>Non-communicable diseases</v>
      </c>
      <c r="L318" s="115">
        <v>2</v>
      </c>
      <c r="M318" s="115" t="s">
        <v>1333</v>
      </c>
      <c r="N318" s="115"/>
      <c r="O318" s="44">
        <v>0</v>
      </c>
      <c r="P318" s="115"/>
      <c r="Q318" s="43">
        <f>44</f>
        <v>44</v>
      </c>
      <c r="R318" s="115">
        <f t="shared" si="27"/>
        <v>2</v>
      </c>
      <c r="S318" s="115">
        <f t="shared" si="35"/>
        <v>0</v>
      </c>
      <c r="T318" s="43">
        <f>VLOOKUP(K318,'Epi data'!A:C,3,TRUE)</f>
        <v>7.2228828227235795E-2</v>
      </c>
      <c r="U318" s="115">
        <f t="shared" si="28"/>
        <v>0</v>
      </c>
      <c r="V318" s="44">
        <f>VLOOKUP(K318,'Epi data'!A:C,2,TRUE)</f>
        <v>32.55422032447575</v>
      </c>
      <c r="W318" s="115">
        <f t="shared" si="29"/>
        <v>0</v>
      </c>
      <c r="X318" s="115"/>
      <c r="Y318" s="115">
        <f t="shared" si="31"/>
        <v>2</v>
      </c>
      <c r="Z318" s="115"/>
      <c r="AA318" s="44">
        <f>VLOOKUP(K318,'Epi data'!A:I,9,TRUE)</f>
        <v>52.95</v>
      </c>
      <c r="AB318" s="115">
        <f t="shared" si="30"/>
        <v>1</v>
      </c>
      <c r="AC318" s="115" t="s">
        <v>219</v>
      </c>
      <c r="AD318" s="115"/>
      <c r="AE318" s="115"/>
      <c r="AF318" s="115"/>
      <c r="AG318" s="115"/>
      <c r="AH318" s="115"/>
    </row>
    <row r="319" spans="1:34" s="35" customFormat="1" ht="45" x14ac:dyDescent="0.25">
      <c r="A319" s="69"/>
      <c r="B319" s="65" t="s">
        <v>897</v>
      </c>
      <c r="C319" s="16" t="s">
        <v>888</v>
      </c>
      <c r="D319" s="36" t="str">
        <f>C319</f>
        <v>Calcium and vitamin D supplementation for secondary prevention of osteoporosis</v>
      </c>
      <c r="E319" s="36" t="s">
        <v>897</v>
      </c>
      <c r="F319" s="116" t="s">
        <v>745</v>
      </c>
      <c r="G319" s="116"/>
      <c r="H319" s="116" t="s">
        <v>15</v>
      </c>
      <c r="I319" s="121"/>
      <c r="J319" s="116"/>
      <c r="K319" s="116" t="str">
        <f>K317</f>
        <v>Diabetes, urogenital, blood, and endocrine diseases</v>
      </c>
      <c r="L319" s="116">
        <v>2</v>
      </c>
      <c r="M319" s="116" t="s">
        <v>1333</v>
      </c>
      <c r="N319" s="116"/>
      <c r="O319" s="49">
        <v>0</v>
      </c>
      <c r="P319" s="116"/>
      <c r="Q319" s="45">
        <v>2</v>
      </c>
      <c r="R319" s="116">
        <f t="shared" si="27"/>
        <v>2</v>
      </c>
      <c r="S319" s="116">
        <f t="shared" si="35"/>
        <v>0</v>
      </c>
      <c r="T319" s="45">
        <f>VLOOKUP(K319,'Epi data'!A:C,3,TRUE)</f>
        <v>1.4527163217874752E-2</v>
      </c>
      <c r="U319" s="116">
        <f t="shared" si="28"/>
        <v>0</v>
      </c>
      <c r="V319" s="49">
        <f>VLOOKUP(K319,'Epi data'!A:C,2,TRUE)</f>
        <v>40.144933733138508</v>
      </c>
      <c r="W319" s="116">
        <f t="shared" si="29"/>
        <v>0</v>
      </c>
      <c r="X319" s="116"/>
      <c r="Y319" s="116">
        <f t="shared" si="31"/>
        <v>2</v>
      </c>
      <c r="Z319" s="116"/>
      <c r="AA319" s="44">
        <f>VLOOKUP(K319,'Epi data'!A:I,9,TRUE)</f>
        <v>46.85</v>
      </c>
      <c r="AB319" s="115">
        <f t="shared" si="30"/>
        <v>2</v>
      </c>
      <c r="AC319" s="116" t="s">
        <v>219</v>
      </c>
      <c r="AD319" s="116"/>
      <c r="AE319" s="116"/>
      <c r="AF319" s="116"/>
      <c r="AG319" s="116"/>
      <c r="AH319" s="116"/>
    </row>
    <row r="320" spans="1:34" s="20" customFormat="1" ht="75" x14ac:dyDescent="0.25">
      <c r="A320" s="68"/>
      <c r="B320" s="60" t="s">
        <v>898</v>
      </c>
      <c r="C320" s="21" t="s">
        <v>889</v>
      </c>
      <c r="D320" s="19" t="str">
        <f>C320</f>
        <v>Combination therapy, including low-dose corticosteroids and generic disease-modifying antirheumatic drugs (including methotrexate), for individuals with moderate to severe rheumatoid arthritis</v>
      </c>
      <c r="E320" s="19" t="s">
        <v>898</v>
      </c>
      <c r="F320" s="115" t="s">
        <v>745</v>
      </c>
      <c r="G320" s="115"/>
      <c r="H320" s="115" t="s">
        <v>15</v>
      </c>
      <c r="I320" s="120"/>
      <c r="J320" s="115" t="s">
        <v>1332</v>
      </c>
      <c r="K320" s="115" t="s">
        <v>1266</v>
      </c>
      <c r="L320" s="115">
        <v>2</v>
      </c>
      <c r="M320" s="115" t="s">
        <v>1398</v>
      </c>
      <c r="N320" s="115" t="s">
        <v>1625</v>
      </c>
      <c r="O320" s="44">
        <v>4</v>
      </c>
      <c r="P320" s="115"/>
      <c r="Q320" s="43">
        <v>3008.75</v>
      </c>
      <c r="R320" s="115">
        <f t="shared" si="27"/>
        <v>3</v>
      </c>
      <c r="S320" s="115">
        <f t="shared" si="35"/>
        <v>0</v>
      </c>
      <c r="T320" s="43">
        <f>VLOOKUP(K320,'Epi data'!A:C,3,TRUE)</f>
        <v>0.23756687759663761</v>
      </c>
      <c r="U320" s="115">
        <f t="shared" si="28"/>
        <v>1</v>
      </c>
      <c r="V320" s="44">
        <f>VLOOKUP(K320,'Epi data'!A:C,2,TRUE)</f>
        <v>26.131016719540622</v>
      </c>
      <c r="W320" s="115">
        <f t="shared" si="29"/>
        <v>0</v>
      </c>
      <c r="X320" s="115"/>
      <c r="Y320" s="115">
        <f t="shared" si="31"/>
        <v>4</v>
      </c>
      <c r="Z320" s="115"/>
      <c r="AA320" s="44">
        <f>VLOOKUP(K320,'Epi data'!A:I,9,TRUE)</f>
        <v>56.27</v>
      </c>
      <c r="AB320" s="115">
        <f t="shared" si="30"/>
        <v>1</v>
      </c>
      <c r="AC320" s="115" t="s">
        <v>219</v>
      </c>
      <c r="AD320" s="115"/>
      <c r="AE320" s="115"/>
      <c r="AF320" s="115"/>
      <c r="AG320" s="115"/>
      <c r="AH320" s="115"/>
    </row>
    <row r="321" spans="1:34" s="35" customFormat="1" ht="75" x14ac:dyDescent="0.25">
      <c r="A321" s="69"/>
      <c r="B321" s="65" t="s">
        <v>899</v>
      </c>
      <c r="C321" s="16" t="s">
        <v>890</v>
      </c>
      <c r="D321" s="36" t="s">
        <v>1540</v>
      </c>
      <c r="E321" s="36" t="s">
        <v>993</v>
      </c>
      <c r="F321" s="116" t="s">
        <v>745</v>
      </c>
      <c r="G321" s="116"/>
      <c r="H321" s="116" t="s">
        <v>15</v>
      </c>
      <c r="I321" s="121"/>
      <c r="J321" s="116"/>
      <c r="K321" s="116" t="str">
        <f>K23</f>
        <v>Injuries</v>
      </c>
      <c r="L321" s="116">
        <v>3</v>
      </c>
      <c r="M321" s="116" t="s">
        <v>1399</v>
      </c>
      <c r="N321" s="116" t="s">
        <v>1626</v>
      </c>
      <c r="O321" s="49">
        <v>1</v>
      </c>
      <c r="P321" s="116"/>
      <c r="Q321" s="45">
        <f>Q23</f>
        <v>15.003544545047889</v>
      </c>
      <c r="R321" s="116">
        <f t="shared" si="27"/>
        <v>2</v>
      </c>
      <c r="S321" s="116">
        <f t="shared" si="35"/>
        <v>1</v>
      </c>
      <c r="T321" s="45">
        <f>VLOOKUP(K321,'Epi data'!A:C,3,TRUE)</f>
        <v>4.1644783330265299E-2</v>
      </c>
      <c r="U321" s="116">
        <f t="shared" si="28"/>
        <v>0</v>
      </c>
      <c r="V321" s="49">
        <f>VLOOKUP(K321,'Epi data'!A:C,2,TRUE)</f>
        <v>55.092810568908007</v>
      </c>
      <c r="W321" s="116">
        <f t="shared" si="29"/>
        <v>1</v>
      </c>
      <c r="X321" s="116"/>
      <c r="Y321" s="116">
        <f t="shared" si="31"/>
        <v>4</v>
      </c>
      <c r="Z321" s="116"/>
      <c r="AA321" s="44">
        <f>VLOOKUP(K321,'Epi data'!A:I,9,TRUE)</f>
        <v>58.18</v>
      </c>
      <c r="AB321" s="115">
        <f t="shared" si="30"/>
        <v>1</v>
      </c>
      <c r="AC321" s="116" t="s">
        <v>218</v>
      </c>
      <c r="AD321" s="116"/>
      <c r="AE321" s="116"/>
      <c r="AF321" s="116"/>
      <c r="AG321" s="116"/>
      <c r="AH321" s="116"/>
    </row>
    <row r="322" spans="1:34" s="20" customFormat="1" ht="45" x14ac:dyDescent="0.25">
      <c r="A322" s="68"/>
      <c r="B322" s="60" t="s">
        <v>900</v>
      </c>
      <c r="C322" s="21" t="s">
        <v>891</v>
      </c>
      <c r="D322" s="19" t="str">
        <f>C322</f>
        <v>Urgent, definitive surgical management of orthopedic injuries (e.g., by open reduction and internal fixation)</v>
      </c>
      <c r="E322" s="19" t="s">
        <v>900</v>
      </c>
      <c r="F322" s="115" t="s">
        <v>745</v>
      </c>
      <c r="G322" s="115"/>
      <c r="H322" s="115" t="s">
        <v>286</v>
      </c>
      <c r="I322" s="120"/>
      <c r="J322" s="115" t="s">
        <v>1332</v>
      </c>
      <c r="K322" s="115" t="str">
        <f>K321</f>
        <v>Injuries</v>
      </c>
      <c r="L322" s="115">
        <v>3</v>
      </c>
      <c r="M322" s="115" t="s">
        <v>1333</v>
      </c>
      <c r="N322" s="115"/>
      <c r="O322" s="44">
        <v>0</v>
      </c>
      <c r="P322" s="115"/>
      <c r="Q322" s="43">
        <v>93</v>
      </c>
      <c r="R322" s="115">
        <f t="shared" si="27"/>
        <v>3</v>
      </c>
      <c r="S322" s="115">
        <f t="shared" si="35"/>
        <v>1</v>
      </c>
      <c r="T322" s="43">
        <f>VLOOKUP(K322,'Epi data'!A:C,3,TRUE)</f>
        <v>4.1644783330265299E-2</v>
      </c>
      <c r="U322" s="115">
        <f t="shared" si="28"/>
        <v>0</v>
      </c>
      <c r="V322" s="44">
        <f>VLOOKUP(K322,'Epi data'!A:C,2,TRUE)</f>
        <v>55.092810568908007</v>
      </c>
      <c r="W322" s="115">
        <f t="shared" si="29"/>
        <v>1</v>
      </c>
      <c r="X322" s="115"/>
      <c r="Y322" s="115">
        <f t="shared" si="31"/>
        <v>5</v>
      </c>
      <c r="Z322" s="115"/>
      <c r="AA322" s="44">
        <f>VLOOKUP(K322,'Epi data'!A:I,9,TRUE)</f>
        <v>58.18</v>
      </c>
      <c r="AB322" s="115">
        <f t="shared" si="30"/>
        <v>1</v>
      </c>
      <c r="AC322" s="115" t="s">
        <v>218</v>
      </c>
      <c r="AD322" s="115"/>
      <c r="AE322" s="115"/>
      <c r="AF322" s="115"/>
      <c r="AG322" s="115"/>
      <c r="AH322" s="115"/>
    </row>
    <row r="323" spans="1:34" s="35" customFormat="1" ht="60" x14ac:dyDescent="0.25">
      <c r="A323" s="69"/>
      <c r="B323" s="65" t="s">
        <v>901</v>
      </c>
      <c r="C323" s="16" t="s">
        <v>892</v>
      </c>
      <c r="D323" s="36" t="str">
        <f>C323</f>
        <v>Elective surgical repair of common orthopedic injuries (e.g., meniscal and ligamentous tears) in individuals with severe functional limitation</v>
      </c>
      <c r="E323" s="36" t="s">
        <v>901</v>
      </c>
      <c r="F323" s="116" t="s">
        <v>745</v>
      </c>
      <c r="G323" s="116"/>
      <c r="H323" s="116" t="s">
        <v>286</v>
      </c>
      <c r="I323" s="121"/>
      <c r="J323" s="116" t="s">
        <v>1332</v>
      </c>
      <c r="K323" s="116" t="s">
        <v>1182</v>
      </c>
      <c r="L323" s="116">
        <v>2</v>
      </c>
      <c r="M323" s="116" t="s">
        <v>1333</v>
      </c>
      <c r="N323" s="116"/>
      <c r="O323" s="49">
        <v>0</v>
      </c>
      <c r="P323" s="116"/>
      <c r="Q323" s="45">
        <v>93</v>
      </c>
      <c r="R323" s="116">
        <f t="shared" si="27"/>
        <v>3</v>
      </c>
      <c r="S323" s="116">
        <f t="shared" si="35"/>
        <v>0</v>
      </c>
      <c r="T323" s="45">
        <f>VLOOKUP(K323,'Epi data'!A:C,3,TRUE)</f>
        <v>0.11262594458768949</v>
      </c>
      <c r="U323" s="116">
        <f t="shared" si="28"/>
        <v>1</v>
      </c>
      <c r="V323" s="49">
        <f>VLOOKUP(K323,'Epi data'!A:C,2,TRUE)</f>
        <v>39.014400966677336</v>
      </c>
      <c r="W323" s="116">
        <f t="shared" si="29"/>
        <v>0</v>
      </c>
      <c r="X323" s="116"/>
      <c r="Y323" s="116">
        <f t="shared" si="31"/>
        <v>4</v>
      </c>
      <c r="Z323" s="116"/>
      <c r="AA323" s="44">
        <f>VLOOKUP(K323,'Epi data'!A:I,9,TRUE)</f>
        <v>63.27</v>
      </c>
      <c r="AB323" s="115">
        <f t="shared" si="30"/>
        <v>1</v>
      </c>
      <c r="AC323" s="116" t="s">
        <v>220</v>
      </c>
      <c r="AD323" s="116"/>
      <c r="AE323" s="116"/>
      <c r="AF323" s="116"/>
      <c r="AG323" s="116"/>
      <c r="AH323" s="116"/>
    </row>
    <row r="324" spans="1:34" s="25" customFormat="1" ht="30" x14ac:dyDescent="0.25">
      <c r="A324" s="63" t="s">
        <v>761</v>
      </c>
      <c r="B324" s="25" t="s">
        <v>762</v>
      </c>
      <c r="C324" s="78" t="s">
        <v>761</v>
      </c>
      <c r="D324" s="24"/>
      <c r="E324" s="24"/>
      <c r="F324" s="112"/>
      <c r="G324" s="112"/>
      <c r="H324" s="112"/>
      <c r="I324" s="119"/>
      <c r="J324" s="112"/>
      <c r="K324" s="112"/>
      <c r="L324" s="112"/>
      <c r="M324" s="112"/>
      <c r="N324" s="112"/>
      <c r="O324" s="124"/>
      <c r="P324" s="112"/>
      <c r="Q324" s="92"/>
      <c r="R324" s="115">
        <f t="shared" ref="R324:R351" si="36">IF(Q324&gt;49,3,IF(Q324&lt;1.6,1,2))</f>
        <v>1</v>
      </c>
      <c r="S324" s="112"/>
      <c r="T324" s="43" t="e">
        <f>VLOOKUP(K324,'Epi data'!A:C,3,TRUE)</f>
        <v>#N/A</v>
      </c>
      <c r="U324" s="115" t="e">
        <f t="shared" ref="U324:U351" si="37">IF(T324&gt;0.1,1,0)</f>
        <v>#N/A</v>
      </c>
      <c r="V324" s="44" t="e">
        <f>VLOOKUP(K324,'Epi data'!A:C,2,TRUE)</f>
        <v>#N/A</v>
      </c>
      <c r="W324" s="115" t="e">
        <f t="shared" ref="W324:W351" si="38">IF(V324&gt;46,1,0)</f>
        <v>#N/A</v>
      </c>
      <c r="X324" s="112"/>
      <c r="Y324" s="112" t="e">
        <f t="shared" si="31"/>
        <v>#N/A</v>
      </c>
      <c r="Z324" s="112"/>
      <c r="AA324" s="44" t="e">
        <f>VLOOKUP(K324,'Epi data'!A:I,9,TRUE)</f>
        <v>#N/A</v>
      </c>
      <c r="AB324" s="115" t="e">
        <f t="shared" si="30"/>
        <v>#N/A</v>
      </c>
      <c r="AC324" s="112"/>
      <c r="AD324" s="112"/>
      <c r="AE324" s="112"/>
      <c r="AF324" s="112"/>
      <c r="AG324" s="112"/>
      <c r="AH324" s="112"/>
    </row>
    <row r="325" spans="1:34" s="20" customFormat="1" ht="90" x14ac:dyDescent="0.25">
      <c r="A325" s="76"/>
      <c r="B325" s="20" t="s">
        <v>933</v>
      </c>
      <c r="C325" s="21" t="s">
        <v>1434</v>
      </c>
      <c r="D325" s="19" t="str">
        <f t="shared" ref="D325:D334" si="39">C325</f>
        <v>Conduct a comprehensive assessment of International Health Regulations (IHR) competencies using the Joint External Evaluation tool and develop, cost, finance and implement an action plan to address gaps in preparedness and response</v>
      </c>
      <c r="E325" s="19" t="s">
        <v>933</v>
      </c>
      <c r="F325" s="115" t="s">
        <v>745</v>
      </c>
      <c r="G325" s="115"/>
      <c r="H325" s="115" t="s">
        <v>567</v>
      </c>
      <c r="I325" s="120"/>
      <c r="J325" s="115"/>
      <c r="K325" s="115"/>
      <c r="L325" s="115">
        <v>0</v>
      </c>
      <c r="M325" s="115"/>
      <c r="N325" s="115"/>
      <c r="O325" s="44">
        <v>0</v>
      </c>
      <c r="P325" s="115"/>
      <c r="Q325" s="43"/>
      <c r="R325" s="115">
        <f t="shared" si="36"/>
        <v>1</v>
      </c>
      <c r="S325" s="115">
        <f>IF(AC325="Urgent",1,0)</f>
        <v>0</v>
      </c>
      <c r="T325" s="43" t="e">
        <f>VLOOKUP(K325,'Epi data'!A:C,3,TRUE)</f>
        <v>#N/A</v>
      </c>
      <c r="U325" s="115" t="e">
        <f t="shared" si="37"/>
        <v>#N/A</v>
      </c>
      <c r="V325" s="44" t="e">
        <f>VLOOKUP(K325,'Epi data'!A:C,2,TRUE)</f>
        <v>#N/A</v>
      </c>
      <c r="W325" s="115" t="e">
        <f t="shared" si="38"/>
        <v>#N/A</v>
      </c>
      <c r="X325" s="115"/>
      <c r="Y325" s="115" t="e">
        <f t="shared" si="31"/>
        <v>#N/A</v>
      </c>
      <c r="Z325" s="115"/>
      <c r="AA325" s="44" t="e">
        <f>VLOOKUP(K325,'Epi data'!A:I,9,TRUE)</f>
        <v>#N/A</v>
      </c>
      <c r="AB325" s="115" t="e">
        <f t="shared" si="30"/>
        <v>#N/A</v>
      </c>
      <c r="AC325" s="115" t="s">
        <v>220</v>
      </c>
      <c r="AD325" s="115"/>
      <c r="AE325" s="115"/>
      <c r="AF325" s="115"/>
      <c r="AG325" s="115"/>
      <c r="AH325" s="115"/>
    </row>
    <row r="326" spans="1:34" s="35" customFormat="1" ht="60" x14ac:dyDescent="0.25">
      <c r="A326" s="34"/>
      <c r="B326" s="35" t="s">
        <v>934</v>
      </c>
      <c r="C326" s="16" t="s">
        <v>1435</v>
      </c>
      <c r="D326" s="36" t="str">
        <f t="shared" si="39"/>
        <v>Conduct simulation exercises and health worker training for outbreak events including outbreak investigation, contact tracing and emergency response</v>
      </c>
      <c r="E326" s="36" t="s">
        <v>934</v>
      </c>
      <c r="F326" s="116" t="s">
        <v>745</v>
      </c>
      <c r="G326" s="116"/>
      <c r="H326" s="116" t="s">
        <v>567</v>
      </c>
      <c r="I326" s="121"/>
      <c r="J326" s="116"/>
      <c r="K326" s="116"/>
      <c r="L326" s="116">
        <v>0</v>
      </c>
      <c r="M326" s="116"/>
      <c r="N326" s="116"/>
      <c r="O326" s="49">
        <v>0</v>
      </c>
      <c r="P326" s="116"/>
      <c r="Q326" s="45"/>
      <c r="R326" s="115">
        <f t="shared" si="36"/>
        <v>1</v>
      </c>
      <c r="S326" s="115">
        <f>IF(AC326="Urgent",1,0)</f>
        <v>0</v>
      </c>
      <c r="T326" s="43" t="e">
        <f>VLOOKUP(K326,'Epi data'!A:C,3,TRUE)</f>
        <v>#N/A</v>
      </c>
      <c r="U326" s="115" t="e">
        <f t="shared" si="37"/>
        <v>#N/A</v>
      </c>
      <c r="V326" s="44" t="e">
        <f>VLOOKUP(K326,'Epi data'!A:C,2,TRUE)</f>
        <v>#N/A</v>
      </c>
      <c r="W326" s="115" t="e">
        <f t="shared" si="38"/>
        <v>#N/A</v>
      </c>
      <c r="X326" s="116"/>
      <c r="Y326" s="116" t="e">
        <f t="shared" ref="Y326:Y351" si="40">R326+S326+U326+W326+X326</f>
        <v>#N/A</v>
      </c>
      <c r="Z326" s="116"/>
      <c r="AA326" s="44" t="e">
        <f>VLOOKUP(K326,'Epi data'!A:I,9,TRUE)</f>
        <v>#N/A</v>
      </c>
      <c r="AB326" s="115" t="e">
        <f t="shared" ref="AB326:AB351" si="41">IF(AA326&lt;40,3,IF(AA326&gt;49,1,2))</f>
        <v>#N/A</v>
      </c>
      <c r="AC326" s="116" t="s">
        <v>220</v>
      </c>
      <c r="AD326" s="116"/>
      <c r="AE326" s="116"/>
      <c r="AF326" s="116"/>
      <c r="AG326" s="116"/>
      <c r="AH326" s="116"/>
    </row>
    <row r="327" spans="1:34" s="20" customFormat="1" ht="30" x14ac:dyDescent="0.25">
      <c r="A327" s="102"/>
      <c r="B327" s="20" t="s">
        <v>1427</v>
      </c>
      <c r="C327" s="21" t="s">
        <v>1436</v>
      </c>
      <c r="D327" s="19" t="str">
        <f t="shared" si="39"/>
        <v>Ensure influenza vaccine security at national and subnational level</v>
      </c>
      <c r="E327" s="19" t="s">
        <v>1427</v>
      </c>
      <c r="F327" s="115" t="s">
        <v>745</v>
      </c>
      <c r="G327" s="115"/>
      <c r="H327" s="115" t="s">
        <v>567</v>
      </c>
      <c r="I327" s="120"/>
      <c r="J327" s="115"/>
      <c r="K327" s="115"/>
      <c r="L327" s="115">
        <v>0</v>
      </c>
      <c r="M327" s="115"/>
      <c r="N327" s="115"/>
      <c r="O327" s="44">
        <v>0</v>
      </c>
      <c r="P327" s="115"/>
      <c r="Q327" s="43"/>
      <c r="R327" s="115"/>
      <c r="S327" s="115"/>
      <c r="T327" s="43"/>
      <c r="U327" s="115"/>
      <c r="V327" s="44"/>
      <c r="W327" s="115"/>
      <c r="X327" s="115"/>
      <c r="Y327" s="115"/>
      <c r="Z327" s="115"/>
      <c r="AA327" s="44" t="e">
        <f>VLOOKUP(K327,'Epi data'!A:I,9,TRUE)</f>
        <v>#N/A</v>
      </c>
      <c r="AB327" s="115" t="e">
        <f t="shared" si="41"/>
        <v>#N/A</v>
      </c>
      <c r="AC327" s="115" t="s">
        <v>220</v>
      </c>
      <c r="AD327" s="115"/>
      <c r="AE327" s="115"/>
      <c r="AF327" s="115"/>
      <c r="AG327" s="115"/>
      <c r="AH327" s="115"/>
    </row>
    <row r="328" spans="1:34" s="35" customFormat="1" ht="75" x14ac:dyDescent="0.25">
      <c r="A328" s="103"/>
      <c r="B328" s="35" t="s">
        <v>1428</v>
      </c>
      <c r="C328" s="16" t="s">
        <v>1437</v>
      </c>
      <c r="D328" s="36" t="str">
        <f t="shared" si="39"/>
        <v>Develop plans and legal authority for curtaining interactions between infected persons and uninfected population and implement and evaluate infection control measures in health facilities</v>
      </c>
      <c r="E328" s="36" t="s">
        <v>1428</v>
      </c>
      <c r="F328" s="116" t="s">
        <v>745</v>
      </c>
      <c r="G328" s="116"/>
      <c r="H328" s="116" t="s">
        <v>567</v>
      </c>
      <c r="I328" s="121"/>
      <c r="J328" s="116"/>
      <c r="K328" s="116"/>
      <c r="L328" s="116">
        <v>0</v>
      </c>
      <c r="M328" s="116"/>
      <c r="N328" s="116"/>
      <c r="O328" s="49">
        <v>0</v>
      </c>
      <c r="P328" s="116"/>
      <c r="Q328" s="45"/>
      <c r="R328" s="115"/>
      <c r="S328" s="115"/>
      <c r="T328" s="43"/>
      <c r="U328" s="115"/>
      <c r="V328" s="44"/>
      <c r="W328" s="115"/>
      <c r="X328" s="116"/>
      <c r="Y328" s="116"/>
      <c r="Z328" s="116"/>
      <c r="AA328" s="44" t="e">
        <f>VLOOKUP(K328,'Epi data'!A:I,9,TRUE)</f>
        <v>#N/A</v>
      </c>
      <c r="AB328" s="115" t="e">
        <f t="shared" si="41"/>
        <v>#N/A</v>
      </c>
      <c r="AC328" s="116" t="s">
        <v>220</v>
      </c>
      <c r="AD328" s="116"/>
      <c r="AE328" s="116"/>
      <c r="AF328" s="116"/>
      <c r="AG328" s="116"/>
      <c r="AH328" s="116"/>
    </row>
    <row r="329" spans="1:34" s="20" customFormat="1" ht="45" x14ac:dyDescent="0.25">
      <c r="A329" s="102"/>
      <c r="B329" s="20" t="s">
        <v>1429</v>
      </c>
      <c r="C329" s="21" t="s">
        <v>1438</v>
      </c>
      <c r="D329" s="19" t="str">
        <f t="shared" si="39"/>
        <v>Decentralize stocks of anti viral medications in order to reach at risk groups and disadvantaged populations</v>
      </c>
      <c r="E329" s="19" t="s">
        <v>1429</v>
      </c>
      <c r="F329" s="115" t="s">
        <v>745</v>
      </c>
      <c r="G329" s="115"/>
      <c r="H329" s="115" t="s">
        <v>567</v>
      </c>
      <c r="I329" s="120"/>
      <c r="J329" s="115"/>
      <c r="K329" s="115"/>
      <c r="L329" s="115">
        <v>0</v>
      </c>
      <c r="M329" s="115"/>
      <c r="N329" s="115"/>
      <c r="O329" s="44">
        <v>0</v>
      </c>
      <c r="P329" s="115"/>
      <c r="Q329" s="43"/>
      <c r="R329" s="115"/>
      <c r="S329" s="115"/>
      <c r="T329" s="43"/>
      <c r="U329" s="115"/>
      <c r="V329" s="44"/>
      <c r="W329" s="115"/>
      <c r="X329" s="115"/>
      <c r="Y329" s="115"/>
      <c r="Z329" s="115"/>
      <c r="AA329" s="44" t="e">
        <f>VLOOKUP(K329,'Epi data'!A:I,9,TRUE)</f>
        <v>#N/A</v>
      </c>
      <c r="AB329" s="115" t="e">
        <f t="shared" si="41"/>
        <v>#N/A</v>
      </c>
      <c r="AC329" s="115" t="s">
        <v>220</v>
      </c>
      <c r="AD329" s="115"/>
      <c r="AE329" s="115"/>
      <c r="AF329" s="115"/>
      <c r="AG329" s="115"/>
      <c r="AH329" s="115"/>
    </row>
    <row r="330" spans="1:34" s="35" customFormat="1" ht="60" x14ac:dyDescent="0.25">
      <c r="A330" s="103"/>
      <c r="B330" s="35" t="s">
        <v>1430</v>
      </c>
      <c r="C330" s="16" t="s">
        <v>1439</v>
      </c>
      <c r="D330" s="36" t="str">
        <f t="shared" si="39"/>
        <v xml:space="preserve">Develop and implement a plan to ensure surge capacity in hospital beds, stockpiles of disinfectants, equipment for supportive care and personal protective equipment </v>
      </c>
      <c r="E330" s="36" t="s">
        <v>1430</v>
      </c>
      <c r="F330" s="116" t="s">
        <v>745</v>
      </c>
      <c r="G330" s="116"/>
      <c r="H330" s="116" t="s">
        <v>567</v>
      </c>
      <c r="I330" s="121"/>
      <c r="J330" s="116"/>
      <c r="K330" s="116"/>
      <c r="L330" s="116">
        <v>0</v>
      </c>
      <c r="M330" s="116"/>
      <c r="N330" s="116"/>
      <c r="O330" s="49">
        <v>0</v>
      </c>
      <c r="P330" s="116"/>
      <c r="Q330" s="45"/>
      <c r="R330" s="115"/>
      <c r="S330" s="115"/>
      <c r="T330" s="43"/>
      <c r="U330" s="115"/>
      <c r="V330" s="44"/>
      <c r="W330" s="115"/>
      <c r="X330" s="116"/>
      <c r="Y330" s="116"/>
      <c r="Z330" s="116"/>
      <c r="AA330" s="44" t="e">
        <f>VLOOKUP(K330,'Epi data'!A:I,9,TRUE)</f>
        <v>#N/A</v>
      </c>
      <c r="AB330" s="115" t="e">
        <f t="shared" si="41"/>
        <v>#N/A</v>
      </c>
      <c r="AC330" s="116" t="s">
        <v>220</v>
      </c>
      <c r="AD330" s="116"/>
      <c r="AE330" s="116"/>
      <c r="AF330" s="116"/>
      <c r="AG330" s="116"/>
      <c r="AH330" s="116"/>
    </row>
    <row r="331" spans="1:34" s="20" customFormat="1" ht="45" x14ac:dyDescent="0.25">
      <c r="A331" s="102"/>
      <c r="B331" s="20" t="s">
        <v>1431</v>
      </c>
      <c r="C331" s="21" t="s">
        <v>1440</v>
      </c>
      <c r="D331" s="19" t="str">
        <f t="shared" si="39"/>
        <v>Provide advice and guidance on how to recognize early symptoms and signs and when to seek medical attention</v>
      </c>
      <c r="E331" s="19" t="s">
        <v>1431</v>
      </c>
      <c r="F331" s="115" t="s">
        <v>745</v>
      </c>
      <c r="G331" s="115"/>
      <c r="H331" s="115" t="s">
        <v>13</v>
      </c>
      <c r="I331" s="120"/>
      <c r="J331" s="115"/>
      <c r="K331" s="115"/>
      <c r="L331" s="115">
        <v>0</v>
      </c>
      <c r="M331" s="115"/>
      <c r="N331" s="115"/>
      <c r="O331" s="44">
        <v>0</v>
      </c>
      <c r="P331" s="115"/>
      <c r="Q331" s="43"/>
      <c r="R331" s="115"/>
      <c r="S331" s="115"/>
      <c r="T331" s="43"/>
      <c r="U331" s="115"/>
      <c r="V331" s="44"/>
      <c r="W331" s="115"/>
      <c r="X331" s="115"/>
      <c r="Y331" s="115"/>
      <c r="Z331" s="115"/>
      <c r="AA331" s="44" t="e">
        <f>VLOOKUP(K331,'Epi data'!A:I,9,TRUE)</f>
        <v>#N/A</v>
      </c>
      <c r="AB331" s="115" t="e">
        <f t="shared" si="41"/>
        <v>#N/A</v>
      </c>
      <c r="AC331" s="115" t="s">
        <v>220</v>
      </c>
      <c r="AD331" s="115"/>
      <c r="AE331" s="115"/>
      <c r="AF331" s="115"/>
      <c r="AG331" s="115"/>
      <c r="AH331" s="115"/>
    </row>
    <row r="332" spans="1:34" s="35" customFormat="1" ht="60" x14ac:dyDescent="0.25">
      <c r="A332" s="103"/>
      <c r="B332" s="35" t="s">
        <v>1432</v>
      </c>
      <c r="C332" s="16" t="s">
        <v>1441</v>
      </c>
      <c r="D332" s="36" t="str">
        <f t="shared" si="39"/>
        <v xml:space="preserve">Identify and refer patients with high risk including pregnant women, young children and those with underlying medical conditions </v>
      </c>
      <c r="E332" s="36" t="s">
        <v>1432</v>
      </c>
      <c r="F332" s="116" t="s">
        <v>745</v>
      </c>
      <c r="G332" s="116"/>
      <c r="H332" s="116" t="s">
        <v>13</v>
      </c>
      <c r="I332" s="121"/>
      <c r="J332" s="116"/>
      <c r="K332" s="116"/>
      <c r="L332" s="116">
        <v>0</v>
      </c>
      <c r="M332" s="116"/>
      <c r="N332" s="116"/>
      <c r="O332" s="49">
        <v>0</v>
      </c>
      <c r="P332" s="116"/>
      <c r="Q332" s="45"/>
      <c r="R332" s="115"/>
      <c r="S332" s="115"/>
      <c r="T332" s="43"/>
      <c r="U332" s="115"/>
      <c r="V332" s="44"/>
      <c r="W332" s="115"/>
      <c r="X332" s="116"/>
      <c r="Y332" s="116"/>
      <c r="Z332" s="116"/>
      <c r="AA332" s="44" t="e">
        <f>VLOOKUP(K332,'Epi data'!A:I,9,TRUE)</f>
        <v>#N/A</v>
      </c>
      <c r="AB332" s="115" t="e">
        <f t="shared" si="41"/>
        <v>#N/A</v>
      </c>
      <c r="AC332" s="116" t="s">
        <v>218</v>
      </c>
      <c r="AD332" s="116"/>
      <c r="AE332" s="116"/>
      <c r="AF332" s="116"/>
      <c r="AG332" s="116"/>
      <c r="AH332" s="116"/>
    </row>
    <row r="333" spans="1:34" s="20" customFormat="1" ht="60" x14ac:dyDescent="0.25">
      <c r="A333" s="102"/>
      <c r="B333" s="20" t="s">
        <v>1433</v>
      </c>
      <c r="C333" s="21" t="s">
        <v>1443</v>
      </c>
      <c r="D333" s="19" t="str">
        <f t="shared" si="39"/>
        <v>Stockpile and consider treating early high risk patients with anti viral medications according to nationally endorsed guidelines</v>
      </c>
      <c r="E333" s="19" t="s">
        <v>1433</v>
      </c>
      <c r="F333" s="115" t="s">
        <v>745</v>
      </c>
      <c r="G333" s="115"/>
      <c r="H333" s="115" t="s">
        <v>566</v>
      </c>
      <c r="I333" s="120"/>
      <c r="J333" s="115"/>
      <c r="K333" s="115"/>
      <c r="L333" s="115">
        <v>0</v>
      </c>
      <c r="M333" s="115"/>
      <c r="N333" s="115"/>
      <c r="O333" s="44">
        <v>0</v>
      </c>
      <c r="P333" s="115"/>
      <c r="Q333" s="43"/>
      <c r="R333" s="115"/>
      <c r="S333" s="115"/>
      <c r="T333" s="43"/>
      <c r="U333" s="115"/>
      <c r="V333" s="44"/>
      <c r="W333" s="115"/>
      <c r="X333" s="115"/>
      <c r="Y333" s="115"/>
      <c r="Z333" s="115"/>
      <c r="AA333" s="44" t="e">
        <f>VLOOKUP(K333,'Epi data'!A:I,9,TRUE)</f>
        <v>#N/A</v>
      </c>
      <c r="AB333" s="115" t="e">
        <f t="shared" si="41"/>
        <v>#N/A</v>
      </c>
      <c r="AC333" s="115" t="s">
        <v>220</v>
      </c>
      <c r="AD333" s="115"/>
      <c r="AE333" s="115"/>
      <c r="AF333" s="115"/>
      <c r="AG333" s="115"/>
      <c r="AH333" s="115"/>
    </row>
    <row r="334" spans="1:34" s="35" customFormat="1" ht="45" x14ac:dyDescent="0.25">
      <c r="A334" s="103"/>
      <c r="B334" s="35" t="s">
        <v>1442</v>
      </c>
      <c r="C334" s="16" t="s">
        <v>1444</v>
      </c>
      <c r="D334" s="36" t="str">
        <f t="shared" si="39"/>
        <v>Identify and refer to higher levels of health care patients with sings of progressive illness</v>
      </c>
      <c r="E334" s="36" t="s">
        <v>1442</v>
      </c>
      <c r="F334" s="116" t="s">
        <v>745</v>
      </c>
      <c r="G334" s="116"/>
      <c r="H334" s="116" t="s">
        <v>566</v>
      </c>
      <c r="I334" s="121"/>
      <c r="J334" s="116"/>
      <c r="K334" s="116"/>
      <c r="L334" s="116">
        <v>0</v>
      </c>
      <c r="M334" s="116"/>
      <c r="N334" s="116"/>
      <c r="O334" s="49">
        <v>0</v>
      </c>
      <c r="P334" s="116"/>
      <c r="Q334" s="45"/>
      <c r="R334" s="116"/>
      <c r="S334" s="116"/>
      <c r="T334" s="45"/>
      <c r="U334" s="116"/>
      <c r="V334" s="49"/>
      <c r="W334" s="116"/>
      <c r="X334" s="116"/>
      <c r="Y334" s="116"/>
      <c r="Z334" s="116"/>
      <c r="AA334" s="44" t="e">
        <f>VLOOKUP(K334,'Epi data'!A:I,9,TRUE)</f>
        <v>#N/A</v>
      </c>
      <c r="AB334" s="115" t="e">
        <f t="shared" si="41"/>
        <v>#N/A</v>
      </c>
      <c r="AC334" s="116" t="s">
        <v>218</v>
      </c>
      <c r="AD334" s="116"/>
      <c r="AE334" s="116"/>
      <c r="AF334" s="116"/>
      <c r="AG334" s="116"/>
      <c r="AH334" s="116"/>
    </row>
    <row r="335" spans="1:34" s="25" customFormat="1" x14ac:dyDescent="0.25">
      <c r="A335" s="63" t="s">
        <v>12</v>
      </c>
      <c r="B335" s="23" t="s">
        <v>505</v>
      </c>
      <c r="C335" s="78" t="s">
        <v>12</v>
      </c>
      <c r="D335" s="24"/>
      <c r="E335" s="24"/>
      <c r="F335" s="112"/>
      <c r="G335" s="112"/>
      <c r="H335" s="112"/>
      <c r="I335" s="119"/>
      <c r="J335" s="112"/>
      <c r="K335" s="112"/>
      <c r="L335" s="112"/>
      <c r="M335" s="112"/>
      <c r="N335" s="112"/>
      <c r="O335" s="124"/>
      <c r="P335" s="112"/>
      <c r="Q335" s="92"/>
      <c r="R335" s="115">
        <f t="shared" si="36"/>
        <v>1</v>
      </c>
      <c r="S335" s="112"/>
      <c r="T335" s="43" t="e">
        <f>VLOOKUP(K335,'Epi data'!A:C,3,TRUE)</f>
        <v>#N/A</v>
      </c>
      <c r="U335" s="115" t="e">
        <f t="shared" si="37"/>
        <v>#N/A</v>
      </c>
      <c r="V335" s="44" t="e">
        <f>VLOOKUP(K335,'Epi data'!A:C,2,TRUE)</f>
        <v>#N/A</v>
      </c>
      <c r="W335" s="115" t="e">
        <f t="shared" si="38"/>
        <v>#N/A</v>
      </c>
      <c r="X335" s="112"/>
      <c r="Y335" s="112" t="e">
        <f t="shared" si="40"/>
        <v>#N/A</v>
      </c>
      <c r="Z335" s="112"/>
      <c r="AA335" s="44" t="e">
        <f>VLOOKUP(K335,'Epi data'!A:I,9,TRUE)</f>
        <v>#N/A</v>
      </c>
      <c r="AB335" s="115" t="e">
        <f t="shared" si="41"/>
        <v>#N/A</v>
      </c>
      <c r="AC335" s="112"/>
      <c r="AD335" s="112"/>
      <c r="AE335" s="112"/>
      <c r="AF335" s="112"/>
      <c r="AG335" s="112"/>
      <c r="AH335" s="112"/>
    </row>
    <row r="336" spans="1:34" s="20" customFormat="1" x14ac:dyDescent="0.25">
      <c r="A336" s="64"/>
      <c r="B336" s="20" t="s">
        <v>744</v>
      </c>
      <c r="C336" s="62" t="s">
        <v>945</v>
      </c>
      <c r="D336" s="62" t="s">
        <v>757</v>
      </c>
      <c r="E336" s="20" t="s">
        <v>744</v>
      </c>
      <c r="F336" s="115" t="s">
        <v>745</v>
      </c>
      <c r="G336" s="115"/>
      <c r="H336" s="115" t="s">
        <v>566</v>
      </c>
      <c r="I336" s="120"/>
      <c r="J336" s="115"/>
      <c r="K336" s="115" t="s">
        <v>1316</v>
      </c>
      <c r="L336" s="115">
        <v>0</v>
      </c>
      <c r="M336" s="115" t="s">
        <v>1333</v>
      </c>
      <c r="N336" s="115"/>
      <c r="O336" s="44" t="s">
        <v>1316</v>
      </c>
      <c r="P336" s="115" t="s">
        <v>1655</v>
      </c>
      <c r="Q336" s="43"/>
      <c r="R336" s="115">
        <f t="shared" si="36"/>
        <v>1</v>
      </c>
      <c r="S336" s="115" t="s">
        <v>1316</v>
      </c>
      <c r="T336" s="43">
        <f>VLOOKUP(K336,'Epi data'!A:C,3,TRUE)</f>
        <v>0.11262594458768949</v>
      </c>
      <c r="U336" s="115">
        <f t="shared" si="37"/>
        <v>1</v>
      </c>
      <c r="V336" s="44">
        <f>VLOOKUP(K336,'Epi data'!A:C,2,TRUE)</f>
        <v>39.014400966677336</v>
      </c>
      <c r="W336" s="115">
        <f t="shared" si="38"/>
        <v>0</v>
      </c>
      <c r="X336" s="115"/>
      <c r="Y336" s="115" t="e">
        <f t="shared" si="40"/>
        <v>#VALUE!</v>
      </c>
      <c r="Z336" s="115"/>
      <c r="AA336" s="44">
        <f>VLOOKUP(K336,'Epi data'!A:I,9,TRUE)</f>
        <v>63.27</v>
      </c>
      <c r="AB336" s="115">
        <f t="shared" si="41"/>
        <v>1</v>
      </c>
      <c r="AC336" s="115" t="s">
        <v>220</v>
      </c>
      <c r="AD336" s="115"/>
      <c r="AE336" s="115"/>
      <c r="AF336" s="115"/>
      <c r="AG336" s="115"/>
      <c r="AH336" s="115"/>
    </row>
    <row r="337" spans="1:34" s="35" customFormat="1" x14ac:dyDescent="0.25">
      <c r="A337" s="96"/>
      <c r="B337" s="35" t="s">
        <v>746</v>
      </c>
      <c r="C337" s="61" t="s">
        <v>946</v>
      </c>
      <c r="D337" s="61" t="s">
        <v>758</v>
      </c>
      <c r="E337" s="35" t="s">
        <v>746</v>
      </c>
      <c r="F337" s="116" t="s">
        <v>745</v>
      </c>
      <c r="G337" s="116"/>
      <c r="H337" s="116" t="s">
        <v>15</v>
      </c>
      <c r="I337" s="121"/>
      <c r="J337" s="116"/>
      <c r="K337" s="116" t="s">
        <v>1316</v>
      </c>
      <c r="L337" s="116">
        <v>0</v>
      </c>
      <c r="M337" s="116" t="s">
        <v>1333</v>
      </c>
      <c r="N337" s="116"/>
      <c r="O337" s="49" t="s">
        <v>1316</v>
      </c>
      <c r="P337" s="116" t="s">
        <v>1655</v>
      </c>
      <c r="Q337" s="45"/>
      <c r="R337" s="116">
        <f t="shared" si="36"/>
        <v>1</v>
      </c>
      <c r="S337" s="116" t="s">
        <v>1316</v>
      </c>
      <c r="T337" s="45">
        <f>VLOOKUP(K337,'Epi data'!A:C,3,TRUE)</f>
        <v>0.11262594458768949</v>
      </c>
      <c r="U337" s="116">
        <f t="shared" si="37"/>
        <v>1</v>
      </c>
      <c r="V337" s="49">
        <f>VLOOKUP(K337,'Epi data'!A:C,2,TRUE)</f>
        <v>39.014400966677336</v>
      </c>
      <c r="W337" s="116">
        <f t="shared" si="38"/>
        <v>0</v>
      </c>
      <c r="X337" s="116"/>
      <c r="Y337" s="116" t="e">
        <f t="shared" si="40"/>
        <v>#VALUE!</v>
      </c>
      <c r="Z337" s="116"/>
      <c r="AA337" s="44">
        <f>VLOOKUP(K337,'Epi data'!A:I,9,TRUE)</f>
        <v>63.27</v>
      </c>
      <c r="AB337" s="115">
        <f t="shared" si="41"/>
        <v>1</v>
      </c>
      <c r="AC337" s="116" t="s">
        <v>220</v>
      </c>
      <c r="AD337" s="116"/>
      <c r="AE337" s="116"/>
      <c r="AF337" s="116"/>
      <c r="AG337" s="116"/>
      <c r="AH337" s="116"/>
    </row>
    <row r="338" spans="1:34" s="20" customFormat="1" ht="30" x14ac:dyDescent="0.25">
      <c r="A338" s="64"/>
      <c r="B338" s="20" t="s">
        <v>747</v>
      </c>
      <c r="C338" s="62" t="s">
        <v>947</v>
      </c>
      <c r="D338" s="62" t="s">
        <v>759</v>
      </c>
      <c r="E338" s="20" t="s">
        <v>747</v>
      </c>
      <c r="F338" s="115" t="s">
        <v>745</v>
      </c>
      <c r="G338" s="115"/>
      <c r="H338" s="115" t="s">
        <v>286</v>
      </c>
      <c r="I338" s="120"/>
      <c r="J338" s="115"/>
      <c r="K338" s="115" t="s">
        <v>1316</v>
      </c>
      <c r="L338" s="115">
        <v>0</v>
      </c>
      <c r="M338" s="115" t="s">
        <v>1333</v>
      </c>
      <c r="N338" s="115"/>
      <c r="O338" s="44" t="s">
        <v>1316</v>
      </c>
      <c r="P338" s="115" t="s">
        <v>1655</v>
      </c>
      <c r="Q338" s="43"/>
      <c r="R338" s="115">
        <f t="shared" si="36"/>
        <v>1</v>
      </c>
      <c r="S338" s="115" t="s">
        <v>1316</v>
      </c>
      <c r="T338" s="43">
        <f>VLOOKUP(K338,'Epi data'!A:C,3,TRUE)</f>
        <v>0.11262594458768949</v>
      </c>
      <c r="U338" s="115">
        <f t="shared" si="37"/>
        <v>1</v>
      </c>
      <c r="V338" s="44">
        <f>VLOOKUP(K338,'Epi data'!A:C,2,TRUE)</f>
        <v>39.014400966677336</v>
      </c>
      <c r="W338" s="115">
        <f t="shared" si="38"/>
        <v>0</v>
      </c>
      <c r="X338" s="115"/>
      <c r="Y338" s="115" t="e">
        <f t="shared" si="40"/>
        <v>#VALUE!</v>
      </c>
      <c r="Z338" s="115"/>
      <c r="AA338" s="44">
        <f>VLOOKUP(K338,'Epi data'!A:I,9,TRUE)</f>
        <v>63.27</v>
      </c>
      <c r="AB338" s="115">
        <f t="shared" si="41"/>
        <v>1</v>
      </c>
      <c r="AC338" s="115" t="s">
        <v>220</v>
      </c>
      <c r="AD338" s="115"/>
      <c r="AE338" s="115"/>
      <c r="AF338" s="115"/>
      <c r="AG338" s="115"/>
      <c r="AH338" s="115"/>
    </row>
    <row r="339" spans="1:34" s="35" customFormat="1" ht="30" x14ac:dyDescent="0.25">
      <c r="A339" s="96"/>
      <c r="B339" s="35" t="s">
        <v>748</v>
      </c>
      <c r="C339" s="61" t="s">
        <v>948</v>
      </c>
      <c r="D339" s="61" t="s">
        <v>760</v>
      </c>
      <c r="E339" s="35" t="s">
        <v>748</v>
      </c>
      <c r="F339" s="116" t="s">
        <v>745</v>
      </c>
      <c r="G339" s="116"/>
      <c r="H339" s="116" t="s">
        <v>286</v>
      </c>
      <c r="I339" s="121"/>
      <c r="J339" s="116"/>
      <c r="K339" s="116" t="s">
        <v>1316</v>
      </c>
      <c r="L339" s="116">
        <v>0</v>
      </c>
      <c r="M339" s="116" t="s">
        <v>1333</v>
      </c>
      <c r="N339" s="116"/>
      <c r="O339" s="49" t="s">
        <v>1316</v>
      </c>
      <c r="P339" s="116" t="s">
        <v>1656</v>
      </c>
      <c r="Q339" s="45"/>
      <c r="R339" s="116">
        <f t="shared" si="36"/>
        <v>1</v>
      </c>
      <c r="S339" s="116" t="s">
        <v>1316</v>
      </c>
      <c r="T339" s="45">
        <f>VLOOKUP(K339,'Epi data'!A:C,3,TRUE)</f>
        <v>0.11262594458768949</v>
      </c>
      <c r="U339" s="116">
        <f t="shared" si="37"/>
        <v>1</v>
      </c>
      <c r="V339" s="49">
        <f>VLOOKUP(K339,'Epi data'!A:C,2,TRUE)</f>
        <v>39.014400966677336</v>
      </c>
      <c r="W339" s="116">
        <f t="shared" si="38"/>
        <v>0</v>
      </c>
      <c r="X339" s="116"/>
      <c r="Y339" s="116" t="e">
        <f t="shared" si="40"/>
        <v>#VALUE!</v>
      </c>
      <c r="Z339" s="116"/>
      <c r="AA339" s="44">
        <f>VLOOKUP(K339,'Epi data'!A:I,9,TRUE)</f>
        <v>63.27</v>
      </c>
      <c r="AB339" s="115">
        <f t="shared" si="41"/>
        <v>1</v>
      </c>
      <c r="AC339" s="116" t="s">
        <v>220</v>
      </c>
      <c r="AD339" s="116"/>
      <c r="AE339" s="116"/>
      <c r="AF339" s="116"/>
      <c r="AG339" s="116"/>
      <c r="AH339" s="116"/>
    </row>
    <row r="340" spans="1:34" s="73" customFormat="1" ht="30" x14ac:dyDescent="0.25">
      <c r="A340" s="73" t="s">
        <v>849</v>
      </c>
      <c r="B340" s="24" t="s">
        <v>850</v>
      </c>
      <c r="C340" s="78" t="s">
        <v>849</v>
      </c>
      <c r="F340" s="112"/>
      <c r="G340" s="112"/>
      <c r="H340" s="112"/>
      <c r="I340" s="119"/>
      <c r="J340" s="112"/>
      <c r="K340" s="112"/>
      <c r="L340" s="112"/>
      <c r="M340" s="112"/>
      <c r="N340" s="112"/>
      <c r="O340" s="124"/>
      <c r="P340" s="112"/>
      <c r="Q340" s="92"/>
      <c r="R340" s="115">
        <f t="shared" si="36"/>
        <v>1</v>
      </c>
      <c r="S340" s="112"/>
      <c r="T340" s="43" t="e">
        <f>VLOOKUP(K340,'Epi data'!A:C,3,TRUE)</f>
        <v>#N/A</v>
      </c>
      <c r="U340" s="115" t="e">
        <f t="shared" si="37"/>
        <v>#N/A</v>
      </c>
      <c r="V340" s="44" t="e">
        <f>VLOOKUP(K340,'Epi data'!A:C,2,TRUE)</f>
        <v>#N/A</v>
      </c>
      <c r="W340" s="115" t="e">
        <f t="shared" si="38"/>
        <v>#N/A</v>
      </c>
      <c r="X340" s="112"/>
      <c r="Y340" s="112" t="e">
        <f t="shared" si="40"/>
        <v>#N/A</v>
      </c>
      <c r="Z340" s="112"/>
      <c r="AA340" s="44" t="e">
        <f>VLOOKUP(K340,'Epi data'!A:I,9,TRUE)</f>
        <v>#N/A</v>
      </c>
      <c r="AB340" s="115" t="e">
        <f t="shared" si="41"/>
        <v>#N/A</v>
      </c>
      <c r="AC340" s="112"/>
      <c r="AD340" s="112"/>
      <c r="AE340" s="112"/>
      <c r="AF340" s="112"/>
      <c r="AG340" s="112"/>
      <c r="AH340" s="112"/>
    </row>
    <row r="341" spans="1:34" s="20" customFormat="1" ht="120" x14ac:dyDescent="0.25">
      <c r="A341" s="76"/>
      <c r="B341" s="20" t="s">
        <v>853</v>
      </c>
      <c r="C341" s="62" t="s">
        <v>851</v>
      </c>
      <c r="D341" s="20" t="s">
        <v>1541</v>
      </c>
      <c r="E341" s="20" t="s">
        <v>868</v>
      </c>
      <c r="F341" s="115" t="s">
        <v>745</v>
      </c>
      <c r="G341" s="115"/>
      <c r="H341" s="115" t="s">
        <v>13</v>
      </c>
      <c r="I341" s="120"/>
      <c r="J341" s="115" t="s">
        <v>1332</v>
      </c>
      <c r="K341" s="115" t="s">
        <v>1064</v>
      </c>
      <c r="L341" s="115">
        <v>2</v>
      </c>
      <c r="M341" s="115" t="s">
        <v>1360</v>
      </c>
      <c r="N341" s="115" t="s">
        <v>1567</v>
      </c>
      <c r="O341" s="44">
        <v>4</v>
      </c>
      <c r="P341" s="115"/>
      <c r="Q341" s="43">
        <f>Q59</f>
        <v>3.2453459069058641</v>
      </c>
      <c r="R341" s="115">
        <f t="shared" si="36"/>
        <v>2</v>
      </c>
      <c r="S341" s="115">
        <f t="shared" ref="S341:S351" si="42">IF(AC341="Urgent",1,0)</f>
        <v>0</v>
      </c>
      <c r="T341" s="43">
        <f>VLOOKUP(K341,'Epi data'!A:C,3,TRUE)</f>
        <v>8.1157436281728501E-2</v>
      </c>
      <c r="U341" s="115">
        <f t="shared" si="37"/>
        <v>0</v>
      </c>
      <c r="V341" s="44">
        <f>VLOOKUP(K341,'Epi data'!A:C,2,TRUE)</f>
        <v>83.121821999855612</v>
      </c>
      <c r="W341" s="115">
        <f t="shared" si="38"/>
        <v>1</v>
      </c>
      <c r="X341" s="115"/>
      <c r="Y341" s="115">
        <f t="shared" si="40"/>
        <v>3</v>
      </c>
      <c r="Z341" s="115"/>
      <c r="AA341" s="44">
        <f>VLOOKUP(K341,'Epi data'!A:I,9,TRUE)</f>
        <v>22.47</v>
      </c>
      <c r="AB341" s="115">
        <f t="shared" si="41"/>
        <v>3</v>
      </c>
      <c r="AC341" s="115" t="s">
        <v>220</v>
      </c>
      <c r="AD341" s="115"/>
      <c r="AE341" s="115"/>
      <c r="AF341" s="115"/>
      <c r="AG341" s="115"/>
      <c r="AH341" s="115"/>
    </row>
    <row r="342" spans="1:34" s="35" customFormat="1" ht="45" x14ac:dyDescent="0.25">
      <c r="A342" s="96"/>
      <c r="B342" s="35" t="s">
        <v>854</v>
      </c>
      <c r="C342" s="108" t="s">
        <v>866</v>
      </c>
      <c r="D342" s="107" t="s">
        <v>1542</v>
      </c>
      <c r="E342" s="35" t="s">
        <v>867</v>
      </c>
      <c r="F342" s="116" t="s">
        <v>745</v>
      </c>
      <c r="G342" s="116"/>
      <c r="H342" s="116" t="s">
        <v>13</v>
      </c>
      <c r="I342" s="121"/>
      <c r="J342" s="116"/>
      <c r="K342" s="116" t="str">
        <f>K341</f>
        <v>Congenital birth defects</v>
      </c>
      <c r="L342" s="116">
        <v>2</v>
      </c>
      <c r="M342" s="116">
        <v>95</v>
      </c>
      <c r="N342" s="116"/>
      <c r="O342" s="49"/>
      <c r="P342" s="116"/>
      <c r="Q342" s="45">
        <f>Q141</f>
        <v>1.5912831400889278</v>
      </c>
      <c r="R342" s="116">
        <f t="shared" si="36"/>
        <v>1</v>
      </c>
      <c r="S342" s="116">
        <f t="shared" si="42"/>
        <v>0</v>
      </c>
      <c r="T342" s="45">
        <f>VLOOKUP(K342,'Epi data'!A:C,3,TRUE)</f>
        <v>8.1157436281728501E-2</v>
      </c>
      <c r="U342" s="116">
        <f t="shared" si="37"/>
        <v>0</v>
      </c>
      <c r="V342" s="49">
        <f>VLOOKUP(K342,'Epi data'!A:C,2,TRUE)</f>
        <v>83.121821999855612</v>
      </c>
      <c r="W342" s="116">
        <f t="shared" si="38"/>
        <v>1</v>
      </c>
      <c r="X342" s="116"/>
      <c r="Y342" s="116">
        <f t="shared" si="40"/>
        <v>2</v>
      </c>
      <c r="Z342" s="116"/>
      <c r="AA342" s="44">
        <f>VLOOKUP(K342,'Epi data'!A:I,9,TRUE)</f>
        <v>22.47</v>
      </c>
      <c r="AB342" s="115">
        <f t="shared" si="41"/>
        <v>3</v>
      </c>
      <c r="AC342" s="116" t="s">
        <v>219</v>
      </c>
      <c r="AD342" s="116"/>
      <c r="AE342" s="116"/>
      <c r="AF342" s="116"/>
      <c r="AG342" s="116"/>
      <c r="AH342" s="116"/>
    </row>
    <row r="343" spans="1:34" s="20" customFormat="1" ht="45" x14ac:dyDescent="0.25">
      <c r="A343" s="76"/>
      <c r="B343" s="20" t="s">
        <v>855</v>
      </c>
      <c r="C343" s="62" t="s">
        <v>650</v>
      </c>
      <c r="D343" s="20" t="s">
        <v>650</v>
      </c>
      <c r="E343" s="20" t="s">
        <v>871</v>
      </c>
      <c r="F343" s="115" t="s">
        <v>745</v>
      </c>
      <c r="G343" s="115"/>
      <c r="H343" s="115" t="s">
        <v>566</v>
      </c>
      <c r="I343" s="120"/>
      <c r="J343" s="115" t="s">
        <v>1332</v>
      </c>
      <c r="K343" s="115" t="str">
        <f>K342</f>
        <v>Congenital birth defects</v>
      </c>
      <c r="L343" s="115">
        <v>2</v>
      </c>
      <c r="M343" s="115" t="s">
        <v>1351</v>
      </c>
      <c r="N343" s="115" t="s">
        <v>1567</v>
      </c>
      <c r="O343" s="44">
        <v>4</v>
      </c>
      <c r="P343" s="115"/>
      <c r="Q343" s="43">
        <f>Q194</f>
        <v>242.82014814243195</v>
      </c>
      <c r="R343" s="115">
        <f t="shared" si="36"/>
        <v>3</v>
      </c>
      <c r="S343" s="115">
        <f t="shared" si="42"/>
        <v>0</v>
      </c>
      <c r="T343" s="43">
        <f>VLOOKUP(K343,'Epi data'!A:C,3,TRUE)</f>
        <v>8.1157436281728501E-2</v>
      </c>
      <c r="U343" s="115">
        <f t="shared" si="37"/>
        <v>0</v>
      </c>
      <c r="V343" s="44">
        <f>VLOOKUP(K343,'Epi data'!A:C,2,TRUE)</f>
        <v>83.121821999855612</v>
      </c>
      <c r="W343" s="115">
        <f t="shared" si="38"/>
        <v>1</v>
      </c>
      <c r="X343" s="115"/>
      <c r="Y343" s="115">
        <f t="shared" si="40"/>
        <v>4</v>
      </c>
      <c r="Z343" s="115"/>
      <c r="AA343" s="44">
        <f>VLOOKUP(K343,'Epi data'!A:I,9,TRUE)</f>
        <v>22.47</v>
      </c>
      <c r="AB343" s="115">
        <f t="shared" si="41"/>
        <v>3</v>
      </c>
      <c r="AC343" s="115" t="s">
        <v>219</v>
      </c>
      <c r="AD343" s="115"/>
      <c r="AE343" s="115"/>
      <c r="AF343" s="115"/>
      <c r="AG343" s="115"/>
      <c r="AH343" s="115"/>
    </row>
    <row r="344" spans="1:34" s="35" customFormat="1" ht="45" x14ac:dyDescent="0.25">
      <c r="A344" s="96"/>
      <c r="B344" s="35" t="s">
        <v>856</v>
      </c>
      <c r="C344" s="61" t="s">
        <v>852</v>
      </c>
      <c r="D344" s="35" t="s">
        <v>1487</v>
      </c>
      <c r="E344" s="35" t="s">
        <v>874</v>
      </c>
      <c r="F344" s="116" t="s">
        <v>745</v>
      </c>
      <c r="G344" s="116"/>
      <c r="H344" s="116" t="s">
        <v>566</v>
      </c>
      <c r="I344" s="121"/>
      <c r="J344" s="116"/>
      <c r="K344" s="116" t="str">
        <f>K343</f>
        <v>Congenital birth defects</v>
      </c>
      <c r="L344" s="116">
        <v>2</v>
      </c>
      <c r="M344" s="116">
        <v>72799</v>
      </c>
      <c r="N344" s="116" t="s">
        <v>1567</v>
      </c>
      <c r="O344" s="49">
        <v>1</v>
      </c>
      <c r="P344" s="116"/>
      <c r="Q344" s="45">
        <f>Q149</f>
        <v>8.4837628169396542</v>
      </c>
      <c r="R344" s="116">
        <f t="shared" si="36"/>
        <v>2</v>
      </c>
      <c r="S344" s="116">
        <f t="shared" si="42"/>
        <v>0</v>
      </c>
      <c r="T344" s="45">
        <f>VLOOKUP(K344,'Epi data'!A:C,3,TRUE)</f>
        <v>8.1157436281728501E-2</v>
      </c>
      <c r="U344" s="116">
        <f t="shared" si="37"/>
        <v>0</v>
      </c>
      <c r="V344" s="49">
        <f>VLOOKUP(K344,'Epi data'!A:C,2,TRUE)</f>
        <v>83.121821999855612</v>
      </c>
      <c r="W344" s="116">
        <f t="shared" si="38"/>
        <v>1</v>
      </c>
      <c r="X344" s="116"/>
      <c r="Y344" s="116">
        <f t="shared" si="40"/>
        <v>3</v>
      </c>
      <c r="Z344" s="116"/>
      <c r="AA344" s="44">
        <f>VLOOKUP(K344,'Epi data'!A:I,9,TRUE)</f>
        <v>22.47</v>
      </c>
      <c r="AB344" s="115">
        <f t="shared" si="41"/>
        <v>3</v>
      </c>
      <c r="AC344" s="116" t="s">
        <v>220</v>
      </c>
      <c r="AD344" s="116"/>
      <c r="AE344" s="116"/>
      <c r="AF344" s="116"/>
      <c r="AG344" s="116"/>
      <c r="AH344" s="116"/>
    </row>
    <row r="345" spans="1:34" s="20" customFormat="1" ht="75" x14ac:dyDescent="0.25">
      <c r="A345" s="74"/>
      <c r="B345" s="20" t="s">
        <v>857</v>
      </c>
      <c r="C345" s="62" t="s">
        <v>876</v>
      </c>
      <c r="D345" s="20" t="s">
        <v>938</v>
      </c>
      <c r="E345" s="20" t="s">
        <v>1348</v>
      </c>
      <c r="F345" s="115" t="s">
        <v>745</v>
      </c>
      <c r="G345" s="115"/>
      <c r="H345" s="115" t="s">
        <v>566</v>
      </c>
      <c r="I345" s="120"/>
      <c r="J345" s="115"/>
      <c r="K345" s="115" t="str">
        <f>K344</f>
        <v>Congenital birth defects</v>
      </c>
      <c r="L345" s="115">
        <v>2</v>
      </c>
      <c r="M345" s="115">
        <v>285</v>
      </c>
      <c r="N345" s="115" t="s">
        <v>1567</v>
      </c>
      <c r="O345" s="44">
        <v>3</v>
      </c>
      <c r="P345" s="115"/>
      <c r="Q345" s="43">
        <f>Q74</f>
        <v>10.933</v>
      </c>
      <c r="R345" s="115">
        <f t="shared" si="36"/>
        <v>2</v>
      </c>
      <c r="S345" s="115">
        <f t="shared" si="42"/>
        <v>0</v>
      </c>
      <c r="T345" s="43">
        <f>VLOOKUP(K345,'Epi data'!A:C,3,TRUE)</f>
        <v>8.1157436281728501E-2</v>
      </c>
      <c r="U345" s="115">
        <f t="shared" si="37"/>
        <v>0</v>
      </c>
      <c r="V345" s="44">
        <f>VLOOKUP(K345,'Epi data'!A:C,2,TRUE)</f>
        <v>83.121821999855612</v>
      </c>
      <c r="W345" s="115">
        <f t="shared" si="38"/>
        <v>1</v>
      </c>
      <c r="X345" s="115"/>
      <c r="Y345" s="115">
        <f t="shared" si="40"/>
        <v>3</v>
      </c>
      <c r="Z345" s="115"/>
      <c r="AA345" s="44">
        <f>VLOOKUP(K345,'Epi data'!A:I,9,TRUE)</f>
        <v>22.47</v>
      </c>
      <c r="AB345" s="115">
        <f t="shared" si="41"/>
        <v>3</v>
      </c>
      <c r="AC345" s="115" t="s">
        <v>220</v>
      </c>
      <c r="AD345" s="115"/>
      <c r="AE345" s="115"/>
      <c r="AF345" s="115"/>
      <c r="AG345" s="115"/>
      <c r="AH345" s="115"/>
    </row>
    <row r="346" spans="1:34" s="35" customFormat="1" ht="45" x14ac:dyDescent="0.25">
      <c r="A346" s="96"/>
      <c r="B346" s="35" t="s">
        <v>858</v>
      </c>
      <c r="C346" s="61" t="s">
        <v>882</v>
      </c>
      <c r="D346" s="35" t="str">
        <f>C346</f>
        <v>Targeted screening for congenital hearing loss in high-risk children using otoacoustic emissions testing</v>
      </c>
      <c r="E346" s="35" t="s">
        <v>858</v>
      </c>
      <c r="F346" s="116" t="s">
        <v>745</v>
      </c>
      <c r="G346" s="116"/>
      <c r="H346" s="116" t="s">
        <v>566</v>
      </c>
      <c r="I346" s="121"/>
      <c r="J346" s="116"/>
      <c r="K346" s="116" t="s">
        <v>1208</v>
      </c>
      <c r="L346" s="116">
        <v>2</v>
      </c>
      <c r="M346" s="116">
        <v>4898</v>
      </c>
      <c r="N346" s="116" t="s">
        <v>1627</v>
      </c>
      <c r="O346" s="49">
        <v>1</v>
      </c>
      <c r="P346" s="116"/>
      <c r="Q346" s="45">
        <v>14.1275</v>
      </c>
      <c r="R346" s="116">
        <f t="shared" si="36"/>
        <v>2</v>
      </c>
      <c r="S346" s="116">
        <f t="shared" si="42"/>
        <v>0</v>
      </c>
      <c r="T346" s="45">
        <f>VLOOKUP(K346,'Epi data'!A:C,3,TRUE)</f>
        <v>8.6103650804815565E-2</v>
      </c>
      <c r="U346" s="116">
        <f t="shared" si="37"/>
        <v>0</v>
      </c>
      <c r="V346" s="49">
        <f>VLOOKUP(K346,'Epi data'!A:C,2,TRUE)</f>
        <v>82.062288009248647</v>
      </c>
      <c r="W346" s="116">
        <f t="shared" si="38"/>
        <v>1</v>
      </c>
      <c r="X346" s="116"/>
      <c r="Y346" s="116">
        <f t="shared" si="40"/>
        <v>3</v>
      </c>
      <c r="Z346" s="116"/>
      <c r="AA346" s="44">
        <f>VLOOKUP(K346,'Epi data'!A:I,9,TRUE)</f>
        <v>36.81</v>
      </c>
      <c r="AB346" s="115">
        <f t="shared" si="41"/>
        <v>3</v>
      </c>
      <c r="AC346" s="116" t="s">
        <v>220</v>
      </c>
      <c r="AD346" s="116"/>
      <c r="AE346" s="116"/>
      <c r="AF346" s="116"/>
      <c r="AG346" s="116"/>
      <c r="AH346" s="116"/>
    </row>
    <row r="347" spans="1:34" s="20" customFormat="1" ht="75" x14ac:dyDescent="0.25">
      <c r="A347" s="74"/>
      <c r="B347" s="20" t="s">
        <v>859</v>
      </c>
      <c r="C347" s="62" t="s">
        <v>1543</v>
      </c>
      <c r="D347" s="20" t="str">
        <f>C347</f>
        <v>In settings where sickle cell disease is a public health concern, universal newborn screening followed by standard prophylaxis against bacterial_x000D_infections and malaria</v>
      </c>
      <c r="E347" s="20" t="s">
        <v>859</v>
      </c>
      <c r="F347" s="115" t="s">
        <v>745</v>
      </c>
      <c r="G347" s="115"/>
      <c r="H347" s="115" t="s">
        <v>15</v>
      </c>
      <c r="I347" s="120"/>
      <c r="J347" s="115" t="s">
        <v>1332</v>
      </c>
      <c r="K347" s="115" t="s">
        <v>1275</v>
      </c>
      <c r="L347" s="115">
        <v>2</v>
      </c>
      <c r="M347" s="115" t="s">
        <v>1400</v>
      </c>
      <c r="N347" s="115" t="s">
        <v>1628</v>
      </c>
      <c r="O347" s="44">
        <v>4</v>
      </c>
      <c r="P347" s="115"/>
      <c r="Q347" s="43">
        <v>0.64</v>
      </c>
      <c r="R347" s="115">
        <f t="shared" si="36"/>
        <v>1</v>
      </c>
      <c r="S347" s="115">
        <f t="shared" si="42"/>
        <v>0</v>
      </c>
      <c r="T347" s="43">
        <f>VLOOKUP(K347,'Epi data'!A:C,3,TRUE)</f>
        <v>8.296968476034812E-2</v>
      </c>
      <c r="U347" s="115">
        <f t="shared" si="37"/>
        <v>0</v>
      </c>
      <c r="V347" s="44">
        <f>VLOOKUP(K347,'Epi data'!A:C,2,TRUE)</f>
        <v>77.366548284865743</v>
      </c>
      <c r="W347" s="115">
        <f t="shared" si="38"/>
        <v>1</v>
      </c>
      <c r="X347" s="115"/>
      <c r="Y347" s="115">
        <f t="shared" si="40"/>
        <v>2</v>
      </c>
      <c r="Z347" s="115"/>
      <c r="AA347" s="44">
        <f>VLOOKUP(K347,'Epi data'!A:I,9,TRUE)</f>
        <v>9.36</v>
      </c>
      <c r="AB347" s="115">
        <f t="shared" si="41"/>
        <v>3</v>
      </c>
      <c r="AC347" s="115" t="s">
        <v>220</v>
      </c>
      <c r="AD347" s="115"/>
      <c r="AE347" s="115"/>
      <c r="AF347" s="115"/>
      <c r="AG347" s="115"/>
      <c r="AH347" s="115"/>
    </row>
    <row r="348" spans="1:34" s="35" customFormat="1" ht="165" x14ac:dyDescent="0.25">
      <c r="A348" s="96"/>
      <c r="B348" s="35" t="s">
        <v>860</v>
      </c>
      <c r="C348" s="61" t="s">
        <v>1544</v>
      </c>
      <c r="D348" s="35" t="str">
        <f>C348</f>
        <v>Universal newborn screening for congenital endocrine or metabolic disorders (e.g., congenital hypothyroidism, phenylketonuria) that have high incidence rates and for which long-term treatment is feasible in limited resource settings</v>
      </c>
      <c r="E348" s="35" t="s">
        <v>860</v>
      </c>
      <c r="F348" s="116" t="s">
        <v>745</v>
      </c>
      <c r="G348" s="116"/>
      <c r="H348" s="116" t="s">
        <v>15</v>
      </c>
      <c r="I348" s="121"/>
      <c r="J348" s="116"/>
      <c r="K348" s="116" t="str">
        <f>K346</f>
        <v>Other congenital birth defects</v>
      </c>
      <c r="L348" s="116">
        <v>2</v>
      </c>
      <c r="M348" s="116" t="s">
        <v>1401</v>
      </c>
      <c r="N348" s="117" t="s">
        <v>1629</v>
      </c>
      <c r="O348" s="125">
        <v>0</v>
      </c>
      <c r="P348" s="116"/>
      <c r="Q348" s="45">
        <v>133.5</v>
      </c>
      <c r="R348" s="116">
        <f t="shared" si="36"/>
        <v>3</v>
      </c>
      <c r="S348" s="116">
        <f t="shared" si="42"/>
        <v>0</v>
      </c>
      <c r="T348" s="45">
        <f>VLOOKUP(K348,'Epi data'!A:C,3,TRUE)</f>
        <v>8.6103650804815565E-2</v>
      </c>
      <c r="U348" s="116">
        <f t="shared" si="37"/>
        <v>0</v>
      </c>
      <c r="V348" s="49">
        <f>VLOOKUP(K348,'Epi data'!A:C,2,TRUE)</f>
        <v>82.062288009248647</v>
      </c>
      <c r="W348" s="116">
        <f t="shared" si="38"/>
        <v>1</v>
      </c>
      <c r="X348" s="116"/>
      <c r="Y348" s="116">
        <f t="shared" si="40"/>
        <v>4</v>
      </c>
      <c r="Z348" s="116"/>
      <c r="AA348" s="44">
        <f>VLOOKUP(K348,'Epi data'!A:I,9,TRUE)</f>
        <v>36.81</v>
      </c>
      <c r="AB348" s="115">
        <f t="shared" si="41"/>
        <v>3</v>
      </c>
      <c r="AC348" s="116" t="s">
        <v>220</v>
      </c>
      <c r="AD348" s="116"/>
      <c r="AE348" s="116"/>
      <c r="AF348" s="116"/>
      <c r="AG348" s="116"/>
      <c r="AH348" s="116"/>
    </row>
    <row r="349" spans="1:34" s="20" customFormat="1" ht="90" x14ac:dyDescent="0.25">
      <c r="A349" s="74"/>
      <c r="B349" s="20" t="s">
        <v>861</v>
      </c>
      <c r="C349" s="62" t="s">
        <v>1545</v>
      </c>
      <c r="D349" s="20" t="str">
        <f>C349</f>
        <v>In settings where specific single-gene disorders are a public health concern (e.g., thalassemias), retrospective identification of carriers plus prospective (premarital) screening and counseling to reduce rates of conception</v>
      </c>
      <c r="E349" s="20" t="s">
        <v>861</v>
      </c>
      <c r="F349" s="115" t="s">
        <v>745</v>
      </c>
      <c r="G349" s="115"/>
      <c r="H349" s="115" t="s">
        <v>15</v>
      </c>
      <c r="I349" s="120"/>
      <c r="J349" s="115"/>
      <c r="K349" s="115" t="str">
        <f>K346</f>
        <v>Other congenital birth defects</v>
      </c>
      <c r="L349" s="115">
        <v>2</v>
      </c>
      <c r="M349" s="115" t="s">
        <v>1333</v>
      </c>
      <c r="N349" s="115"/>
      <c r="O349" s="44">
        <v>0</v>
      </c>
      <c r="P349" s="115"/>
      <c r="Q349" s="43">
        <v>33.5</v>
      </c>
      <c r="R349" s="115">
        <f t="shared" si="36"/>
        <v>2</v>
      </c>
      <c r="S349" s="115">
        <f t="shared" si="42"/>
        <v>0</v>
      </c>
      <c r="T349" s="43">
        <f>VLOOKUP(K349,'Epi data'!A:C,3,TRUE)</f>
        <v>8.6103650804815565E-2</v>
      </c>
      <c r="U349" s="115">
        <f t="shared" si="37"/>
        <v>0</v>
      </c>
      <c r="V349" s="44">
        <f>VLOOKUP(K349,'Epi data'!A:C,2,TRUE)</f>
        <v>82.062288009248647</v>
      </c>
      <c r="W349" s="115">
        <f t="shared" si="38"/>
        <v>1</v>
      </c>
      <c r="X349" s="115"/>
      <c r="Y349" s="115">
        <f t="shared" si="40"/>
        <v>3</v>
      </c>
      <c r="Z349" s="115"/>
      <c r="AA349" s="44">
        <f>VLOOKUP(K349,'Epi data'!A:I,9,TRUE)</f>
        <v>36.81</v>
      </c>
      <c r="AB349" s="115">
        <f t="shared" si="41"/>
        <v>3</v>
      </c>
      <c r="AC349" s="115" t="s">
        <v>220</v>
      </c>
      <c r="AD349" s="115"/>
      <c r="AE349" s="115"/>
      <c r="AF349" s="115"/>
      <c r="AG349" s="115"/>
      <c r="AH349" s="115"/>
    </row>
    <row r="350" spans="1:34" s="35" customFormat="1" ht="30" x14ac:dyDescent="0.25">
      <c r="A350" s="96"/>
      <c r="B350" s="35" t="s">
        <v>862</v>
      </c>
      <c r="C350" s="61" t="s">
        <v>58</v>
      </c>
      <c r="D350" s="35" t="s">
        <v>1450</v>
      </c>
      <c r="E350" s="35" t="s">
        <v>878</v>
      </c>
      <c r="F350" s="116" t="s">
        <v>745</v>
      </c>
      <c r="G350" s="116"/>
      <c r="H350" s="116" t="s">
        <v>286</v>
      </c>
      <c r="I350" s="121"/>
      <c r="J350" s="116" t="s">
        <v>1332</v>
      </c>
      <c r="K350" s="116" t="str">
        <f>K43</f>
        <v>Cleft lip and cleft palate</v>
      </c>
      <c r="L350" s="116">
        <v>2</v>
      </c>
      <c r="M350" s="116">
        <v>31.18</v>
      </c>
      <c r="N350" s="116" t="s">
        <v>1567</v>
      </c>
      <c r="O350" s="49">
        <v>4</v>
      </c>
      <c r="P350" s="116"/>
      <c r="Q350" s="45">
        <f>Q43</f>
        <v>3.4813939081262508</v>
      </c>
      <c r="R350" s="116">
        <f t="shared" si="36"/>
        <v>2</v>
      </c>
      <c r="S350" s="116">
        <f t="shared" si="42"/>
        <v>0</v>
      </c>
      <c r="T350" s="45">
        <f>VLOOKUP(K350,'Epi data'!A:C,3,TRUE)</f>
        <v>1.7067934087155571E-2</v>
      </c>
      <c r="U350" s="116">
        <f t="shared" si="37"/>
        <v>0</v>
      </c>
      <c r="V350" s="49">
        <f>VLOOKUP(K350,'Epi data'!A:C,2,TRUE)</f>
        <v>86.212094013925935</v>
      </c>
      <c r="W350" s="116">
        <f t="shared" si="38"/>
        <v>1</v>
      </c>
      <c r="X350" s="116"/>
      <c r="Y350" s="116">
        <f t="shared" si="40"/>
        <v>3</v>
      </c>
      <c r="Z350" s="116"/>
      <c r="AA350" s="44">
        <f>VLOOKUP(K350,'Epi data'!A:I,9,TRUE)</f>
        <v>52.33</v>
      </c>
      <c r="AB350" s="115">
        <f t="shared" si="41"/>
        <v>1</v>
      </c>
      <c r="AC350" s="116" t="s">
        <v>220</v>
      </c>
      <c r="AD350" s="116"/>
      <c r="AE350" s="116"/>
      <c r="AF350" s="116"/>
      <c r="AG350" s="116"/>
      <c r="AH350" s="116"/>
    </row>
    <row r="351" spans="1:34" s="20" customFormat="1" ht="30" x14ac:dyDescent="0.25">
      <c r="A351" s="74"/>
      <c r="B351" s="20" t="s">
        <v>863</v>
      </c>
      <c r="C351" s="62" t="s">
        <v>59</v>
      </c>
      <c r="D351" s="20" t="s">
        <v>59</v>
      </c>
      <c r="E351" s="20" t="s">
        <v>879</v>
      </c>
      <c r="F351" s="115" t="s">
        <v>745</v>
      </c>
      <c r="G351" s="115"/>
      <c r="H351" s="115" t="s">
        <v>286</v>
      </c>
      <c r="I351" s="120"/>
      <c r="J351" s="115"/>
      <c r="K351" s="115" t="str">
        <f>K44</f>
        <v>Congenital birth defects</v>
      </c>
      <c r="L351" s="115">
        <v>2</v>
      </c>
      <c r="M351" s="115" t="s">
        <v>1333</v>
      </c>
      <c r="N351" s="115"/>
      <c r="O351" s="44">
        <v>0</v>
      </c>
      <c r="P351" s="115"/>
      <c r="Q351" s="43">
        <f>Q350</f>
        <v>3.4813939081262508</v>
      </c>
      <c r="R351" s="115">
        <f t="shared" si="36"/>
        <v>2</v>
      </c>
      <c r="S351" s="115">
        <f t="shared" si="42"/>
        <v>0</v>
      </c>
      <c r="T351" s="43">
        <f>VLOOKUP(K351,'Epi data'!A:C,3,TRUE)</f>
        <v>8.1157436281728501E-2</v>
      </c>
      <c r="U351" s="115">
        <f t="shared" si="37"/>
        <v>0</v>
      </c>
      <c r="V351" s="44">
        <f>VLOOKUP(K351,'Epi data'!A:C,2,TRUE)</f>
        <v>83.121821999855612</v>
      </c>
      <c r="W351" s="115">
        <f t="shared" si="38"/>
        <v>1</v>
      </c>
      <c r="X351" s="115"/>
      <c r="Y351" s="115">
        <f t="shared" si="40"/>
        <v>3</v>
      </c>
      <c r="Z351" s="115"/>
      <c r="AA351" s="44">
        <f>VLOOKUP(K351,'Epi data'!A:I,9,TRUE)</f>
        <v>22.47</v>
      </c>
      <c r="AB351" s="115">
        <f t="shared" si="41"/>
        <v>3</v>
      </c>
      <c r="AC351" s="115" t="s">
        <v>220</v>
      </c>
      <c r="AD351" s="115"/>
      <c r="AE351" s="115"/>
      <c r="AF351" s="115"/>
      <c r="AG351" s="115"/>
      <c r="AH351" s="115"/>
    </row>
  </sheetData>
  <mergeCells count="13">
    <mergeCell ref="AF243:AH243"/>
    <mergeCell ref="AF117:AH117"/>
    <mergeCell ref="A1:J1"/>
    <mergeCell ref="AF130:AH130"/>
    <mergeCell ref="AF140:AH140"/>
    <mergeCell ref="A2:J2"/>
    <mergeCell ref="AF15:AH15"/>
    <mergeCell ref="AF20:AH20"/>
    <mergeCell ref="AF25:AH25"/>
    <mergeCell ref="AE2:AH2"/>
    <mergeCell ref="AA2:AD2"/>
    <mergeCell ref="M2:P2"/>
    <mergeCell ref="Q2:Z2"/>
  </mergeCells>
  <phoneticPr fontId="1" type="noConversion"/>
  <pageMargins left="0.25" right="0.25" top="0.75" bottom="0.75" header="0.3" footer="0.3"/>
  <pageSetup fitToHeight="0" orientation="portrait"/>
  <headerFooter>
    <oddHeader>&amp;LTable 3A.1: Interventions in Essential UHC&amp;R&amp;D</oddHeader>
    <oddFooter>Page &amp;P of &amp;N</oddFooter>
  </headerFooter>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Notes!$A$2:$A$5</xm:f>
          </x14:formula1>
          <xm:sqref>H364:I504 G4:G169 G171:G504</xm:sqref>
        </x14:dataValidation>
        <x14:dataValidation type="list" allowBlank="1" showInputMessage="1" showErrorMessage="1">
          <x14:formula1>
            <xm:f>Notes!$D$2:$D$4</xm:f>
          </x14:formula1>
          <xm:sqref>AC4:AC169 AC171:AC503</xm:sqref>
        </x14:dataValidation>
        <x14:dataValidation type="list" allowBlank="1" showInputMessage="1" showErrorMessage="1">
          <x14:formula1>
            <xm:f>Notes!$A$8:$A$12</xm:f>
          </x14:formula1>
          <xm:sqref>H171:I363 H4:I169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9"/>
  <sheetViews>
    <sheetView topLeftCell="E1" workbookViewId="0">
      <selection activeCell="B5" sqref="B5"/>
    </sheetView>
  </sheetViews>
  <sheetFormatPr defaultColWidth="8.875" defaultRowHeight="15.75" x14ac:dyDescent="0.25"/>
  <cols>
    <col min="3" max="4" width="9" customWidth="1"/>
    <col min="5" max="5" width="29" customWidth="1"/>
    <col min="6" max="6" width="16.625" customWidth="1"/>
  </cols>
  <sheetData>
    <row r="1" spans="1:20" x14ac:dyDescent="0.25">
      <c r="A1" s="156" t="s">
        <v>280</v>
      </c>
      <c r="B1" s="156"/>
      <c r="C1" s="156"/>
      <c r="D1" s="156"/>
      <c r="E1" s="156"/>
      <c r="F1" s="156"/>
      <c r="G1" s="156"/>
    </row>
    <row r="2" spans="1:20" s="2" customFormat="1" ht="69" customHeight="1" x14ac:dyDescent="0.25">
      <c r="A2" s="9"/>
      <c r="B2" s="3" t="s">
        <v>5</v>
      </c>
      <c r="C2" s="3" t="s">
        <v>1</v>
      </c>
      <c r="D2" s="3" t="s">
        <v>278</v>
      </c>
      <c r="E2" s="3" t="s">
        <v>0</v>
      </c>
      <c r="F2" s="12" t="s">
        <v>279</v>
      </c>
      <c r="G2" s="3" t="s">
        <v>2</v>
      </c>
      <c r="H2" s="3" t="s">
        <v>3</v>
      </c>
      <c r="I2" s="3" t="s">
        <v>4</v>
      </c>
      <c r="J2" s="12" t="s">
        <v>18</v>
      </c>
      <c r="K2" s="12" t="s">
        <v>19</v>
      </c>
      <c r="L2" s="11" t="s">
        <v>270</v>
      </c>
      <c r="M2" s="11" t="s">
        <v>271</v>
      </c>
      <c r="N2" s="12" t="s">
        <v>272</v>
      </c>
      <c r="O2" s="12" t="s">
        <v>273</v>
      </c>
      <c r="P2" s="10" t="s">
        <v>274</v>
      </c>
      <c r="Q2" s="10" t="s">
        <v>275</v>
      </c>
      <c r="R2" s="14" t="s">
        <v>200</v>
      </c>
      <c r="S2" s="10" t="s">
        <v>276</v>
      </c>
      <c r="T2" s="10" t="s">
        <v>277</v>
      </c>
    </row>
    <row r="3" spans="1:20" s="2" customFormat="1" ht="45" x14ac:dyDescent="0.25">
      <c r="A3" s="1"/>
      <c r="B3" s="8"/>
      <c r="C3" s="8"/>
      <c r="D3" s="9"/>
      <c r="E3" s="16" t="s">
        <v>139</v>
      </c>
      <c r="F3" s="7" t="s">
        <v>226</v>
      </c>
      <c r="G3" s="1" t="s">
        <v>13</v>
      </c>
      <c r="H3" s="4"/>
      <c r="I3" s="4"/>
      <c r="J3" s="4"/>
      <c r="K3" s="4"/>
      <c r="R3" s="2" t="s">
        <v>220</v>
      </c>
    </row>
    <row r="4" spans="1:20" s="2" customFormat="1" ht="75" x14ac:dyDescent="0.25">
      <c r="A4" s="1"/>
      <c r="B4" s="8"/>
      <c r="C4" s="8"/>
      <c r="D4" s="9"/>
      <c r="E4" s="16" t="s">
        <v>140</v>
      </c>
      <c r="F4" s="7" t="s">
        <v>266</v>
      </c>
      <c r="G4" s="1" t="s">
        <v>13</v>
      </c>
      <c r="H4" s="4"/>
      <c r="I4" s="4"/>
      <c r="J4" s="4"/>
      <c r="K4" s="4"/>
      <c r="R4" s="2" t="s">
        <v>220</v>
      </c>
    </row>
    <row r="5" spans="1:20" s="2" customFormat="1" ht="90" x14ac:dyDescent="0.25">
      <c r="A5" s="1"/>
      <c r="B5" s="8"/>
      <c r="C5" s="8"/>
      <c r="D5" s="9"/>
      <c r="E5" s="16" t="s">
        <v>141</v>
      </c>
      <c r="F5" s="7" t="s">
        <v>226</v>
      </c>
      <c r="G5" s="1" t="s">
        <v>13</v>
      </c>
      <c r="H5" s="4"/>
      <c r="I5" s="4"/>
      <c r="J5" s="4"/>
      <c r="K5" s="4"/>
      <c r="R5" s="2" t="s">
        <v>220</v>
      </c>
    </row>
    <row r="6" spans="1:20" s="2" customFormat="1" ht="45" x14ac:dyDescent="0.25">
      <c r="A6" s="1"/>
      <c r="B6" s="8"/>
      <c r="C6" s="8"/>
      <c r="D6" s="9"/>
      <c r="E6" s="16" t="s">
        <v>142</v>
      </c>
      <c r="F6" s="7" t="s">
        <v>267</v>
      </c>
      <c r="G6" s="1" t="s">
        <v>13</v>
      </c>
      <c r="H6" s="4"/>
      <c r="I6" s="4"/>
      <c r="J6" s="4"/>
      <c r="K6" s="4"/>
      <c r="R6" s="2" t="s">
        <v>220</v>
      </c>
    </row>
    <row r="7" spans="1:20" s="2" customFormat="1" ht="30" x14ac:dyDescent="0.25">
      <c r="A7" s="1"/>
      <c r="B7" s="8"/>
      <c r="C7" s="8"/>
      <c r="D7" s="9">
        <v>125</v>
      </c>
      <c r="E7" s="16" t="s">
        <v>144</v>
      </c>
      <c r="F7" s="7" t="s">
        <v>226</v>
      </c>
      <c r="G7" s="1" t="s">
        <v>13</v>
      </c>
      <c r="H7" s="4"/>
      <c r="I7" s="4"/>
      <c r="J7" s="4"/>
      <c r="K7" s="4"/>
      <c r="R7" s="2" t="s">
        <v>220</v>
      </c>
    </row>
    <row r="8" spans="1:20" s="2" customFormat="1" ht="30" x14ac:dyDescent="0.25">
      <c r="A8" s="1"/>
      <c r="B8" s="8"/>
      <c r="C8" s="8"/>
      <c r="D8" s="9">
        <v>126</v>
      </c>
      <c r="E8" s="16" t="s">
        <v>145</v>
      </c>
      <c r="F8" s="7" t="s">
        <v>226</v>
      </c>
      <c r="G8" s="1" t="s">
        <v>13</v>
      </c>
      <c r="H8" s="4"/>
      <c r="I8" s="4"/>
      <c r="J8" s="4"/>
      <c r="K8" s="4"/>
      <c r="R8" s="2" t="s">
        <v>220</v>
      </c>
    </row>
    <row r="9" spans="1:20" s="2" customFormat="1" ht="30" x14ac:dyDescent="0.25">
      <c r="A9" s="1"/>
      <c r="B9" s="8"/>
      <c r="C9" s="8"/>
      <c r="D9" s="9">
        <v>127</v>
      </c>
      <c r="E9" s="16" t="s">
        <v>146</v>
      </c>
      <c r="F9" s="7" t="s">
        <v>226</v>
      </c>
      <c r="G9" s="1" t="s">
        <v>13</v>
      </c>
      <c r="H9" s="4"/>
      <c r="I9" s="4"/>
      <c r="J9" s="4"/>
      <c r="K9" s="4"/>
      <c r="R9" s="2" t="s">
        <v>220</v>
      </c>
    </row>
    <row r="10" spans="1:20" s="2" customFormat="1" ht="45" x14ac:dyDescent="0.25">
      <c r="A10" s="1"/>
      <c r="B10" s="8"/>
      <c r="C10" s="8"/>
      <c r="D10" s="9">
        <v>128</v>
      </c>
      <c r="E10" s="16" t="s">
        <v>147</v>
      </c>
      <c r="F10" s="7" t="s">
        <v>226</v>
      </c>
      <c r="G10" s="1" t="s">
        <v>13</v>
      </c>
      <c r="H10" s="4"/>
      <c r="I10" s="4"/>
      <c r="J10" s="4"/>
      <c r="K10" s="4"/>
      <c r="R10" s="2" t="s">
        <v>220</v>
      </c>
    </row>
    <row r="11" spans="1:20" s="2" customFormat="1" ht="30" x14ac:dyDescent="0.25">
      <c r="A11" s="1"/>
      <c r="B11" s="8"/>
      <c r="C11" s="8"/>
      <c r="D11" s="9">
        <v>129</v>
      </c>
      <c r="E11" s="16" t="s">
        <v>148</v>
      </c>
      <c r="F11" s="7" t="s">
        <v>226</v>
      </c>
      <c r="G11" s="1" t="s">
        <v>13</v>
      </c>
      <c r="H11" s="4"/>
      <c r="I11" s="4"/>
      <c r="J11" s="4"/>
      <c r="K11" s="4"/>
      <c r="R11" s="2" t="s">
        <v>220</v>
      </c>
    </row>
    <row r="12" spans="1:20" s="2" customFormat="1" ht="30" x14ac:dyDescent="0.25">
      <c r="A12" s="1"/>
      <c r="B12" s="8"/>
      <c r="C12" s="8"/>
      <c r="D12" s="9">
        <v>130</v>
      </c>
      <c r="E12" s="16" t="s">
        <v>149</v>
      </c>
      <c r="F12" s="7" t="s">
        <v>226</v>
      </c>
      <c r="G12" s="1" t="s">
        <v>13</v>
      </c>
      <c r="H12" s="4"/>
      <c r="I12" s="4"/>
      <c r="J12" s="4"/>
      <c r="K12" s="4"/>
      <c r="R12" s="2" t="s">
        <v>220</v>
      </c>
    </row>
    <row r="13" spans="1:20" s="2" customFormat="1" ht="30" x14ac:dyDescent="0.25">
      <c r="A13" s="1"/>
      <c r="B13" s="8"/>
      <c r="C13" s="8"/>
      <c r="D13" s="9">
        <v>131</v>
      </c>
      <c r="E13" s="16" t="s">
        <v>150</v>
      </c>
      <c r="F13" s="7" t="s">
        <v>226</v>
      </c>
      <c r="G13" s="1" t="s">
        <v>13</v>
      </c>
      <c r="H13" s="4"/>
      <c r="I13" s="4"/>
      <c r="J13" s="4"/>
      <c r="K13" s="4"/>
      <c r="R13" s="2" t="s">
        <v>220</v>
      </c>
    </row>
    <row r="14" spans="1:20" s="2" customFormat="1" ht="45" x14ac:dyDescent="0.25">
      <c r="A14" s="1"/>
      <c r="B14" s="8"/>
      <c r="C14" s="8"/>
      <c r="D14" s="9">
        <v>132</v>
      </c>
      <c r="E14" s="16" t="s">
        <v>151</v>
      </c>
      <c r="F14" s="7" t="s">
        <v>226</v>
      </c>
      <c r="G14" s="1" t="s">
        <v>13</v>
      </c>
      <c r="H14" s="4"/>
      <c r="I14" s="4"/>
      <c r="J14" s="4"/>
      <c r="K14" s="4"/>
      <c r="R14" s="2" t="s">
        <v>220</v>
      </c>
    </row>
    <row r="15" spans="1:20" s="2" customFormat="1" ht="30" x14ac:dyDescent="0.25">
      <c r="A15" s="1"/>
      <c r="B15" s="8"/>
      <c r="C15" s="8"/>
      <c r="D15" s="9">
        <v>133</v>
      </c>
      <c r="E15" s="16" t="s">
        <v>152</v>
      </c>
      <c r="F15" s="7" t="s">
        <v>226</v>
      </c>
      <c r="G15" s="1" t="s">
        <v>13</v>
      </c>
      <c r="H15" s="4"/>
      <c r="I15" s="4"/>
      <c r="J15" s="4"/>
      <c r="K15" s="4"/>
      <c r="R15" s="2" t="s">
        <v>220</v>
      </c>
    </row>
    <row r="16" spans="1:20" s="2" customFormat="1" ht="30" x14ac:dyDescent="0.25">
      <c r="A16" s="1"/>
      <c r="B16" s="8"/>
      <c r="C16" s="8"/>
      <c r="D16" s="9">
        <v>134</v>
      </c>
      <c r="E16" s="16" t="s">
        <v>153</v>
      </c>
      <c r="F16" s="7" t="s">
        <v>226</v>
      </c>
      <c r="G16" s="1" t="s">
        <v>13</v>
      </c>
      <c r="H16" s="4"/>
      <c r="I16" s="4"/>
      <c r="J16" s="4"/>
      <c r="K16" s="4"/>
      <c r="R16" s="2" t="s">
        <v>220</v>
      </c>
    </row>
    <row r="17" spans="1:18" s="2" customFormat="1" ht="45" x14ac:dyDescent="0.25">
      <c r="A17" s="1"/>
      <c r="B17" s="8"/>
      <c r="C17" s="8"/>
      <c r="D17" s="9">
        <v>136</v>
      </c>
      <c r="E17" s="16" t="s">
        <v>155</v>
      </c>
      <c r="F17" s="7" t="s">
        <v>254</v>
      </c>
      <c r="G17" s="1" t="s">
        <v>13</v>
      </c>
      <c r="H17" s="4"/>
      <c r="I17" s="4"/>
      <c r="J17" s="4"/>
      <c r="K17" s="4"/>
      <c r="R17" s="2" t="s">
        <v>220</v>
      </c>
    </row>
    <row r="18" spans="1:18" s="2" customFormat="1" ht="45" x14ac:dyDescent="0.25">
      <c r="A18" s="1"/>
      <c r="B18" s="8"/>
      <c r="C18" s="8"/>
      <c r="D18" s="9">
        <v>137</v>
      </c>
      <c r="E18" s="16" t="s">
        <v>156</v>
      </c>
      <c r="F18" s="7" t="s">
        <v>226</v>
      </c>
      <c r="G18" s="1" t="s">
        <v>13</v>
      </c>
      <c r="H18" s="4"/>
      <c r="I18" s="4"/>
      <c r="J18" s="4"/>
      <c r="K18" s="4"/>
      <c r="R18" s="2" t="s">
        <v>220</v>
      </c>
    </row>
    <row r="19" spans="1:18" s="2" customFormat="1" ht="45" x14ac:dyDescent="0.25">
      <c r="A19" s="1"/>
      <c r="B19" s="8"/>
      <c r="C19" s="8"/>
      <c r="D19" s="9">
        <v>138</v>
      </c>
      <c r="E19" s="16" t="s">
        <v>157</v>
      </c>
      <c r="F19" s="7" t="s">
        <v>226</v>
      </c>
      <c r="G19" s="1" t="s">
        <v>14</v>
      </c>
      <c r="H19" s="4"/>
      <c r="I19" s="4"/>
      <c r="J19" s="4"/>
      <c r="K19" s="4"/>
      <c r="R19" s="2" t="s">
        <v>218</v>
      </c>
    </row>
    <row r="20" spans="1:18" s="2" customFormat="1" ht="45" x14ac:dyDescent="0.25">
      <c r="A20" s="1"/>
      <c r="B20" s="8"/>
      <c r="C20" s="8"/>
      <c r="D20" s="9">
        <v>139</v>
      </c>
      <c r="E20" s="16" t="s">
        <v>158</v>
      </c>
      <c r="F20" s="7" t="s">
        <v>226</v>
      </c>
      <c r="G20" s="1" t="s">
        <v>14</v>
      </c>
      <c r="H20" s="4"/>
      <c r="I20" s="4"/>
      <c r="J20" s="4"/>
      <c r="K20" s="4"/>
      <c r="R20" s="2" t="s">
        <v>218</v>
      </c>
    </row>
    <row r="21" spans="1:18" s="2" customFormat="1" ht="45" x14ac:dyDescent="0.25">
      <c r="A21" s="1"/>
      <c r="B21" s="8"/>
      <c r="C21" s="8"/>
      <c r="D21" s="9">
        <v>143</v>
      </c>
      <c r="E21" s="16" t="s">
        <v>162</v>
      </c>
      <c r="F21" s="7" t="s">
        <v>226</v>
      </c>
      <c r="G21" s="1" t="s">
        <v>14</v>
      </c>
      <c r="H21" s="4"/>
      <c r="I21" s="4"/>
      <c r="J21" s="4"/>
      <c r="K21" s="4"/>
      <c r="R21" s="2" t="s">
        <v>219</v>
      </c>
    </row>
    <row r="22" spans="1:18" s="2" customFormat="1" ht="45" x14ac:dyDescent="0.25">
      <c r="A22" s="1"/>
      <c r="B22" s="8"/>
      <c r="C22" s="8"/>
      <c r="D22" s="9">
        <v>147</v>
      </c>
      <c r="E22" s="16" t="s">
        <v>166</v>
      </c>
      <c r="F22" s="7" t="s">
        <v>226</v>
      </c>
      <c r="G22" s="1" t="s">
        <v>14</v>
      </c>
      <c r="H22" s="4"/>
      <c r="I22" s="4"/>
      <c r="J22" s="4"/>
      <c r="K22" s="4"/>
      <c r="R22" s="2" t="s">
        <v>219</v>
      </c>
    </row>
    <row r="23" spans="1:18" s="2" customFormat="1" ht="45" x14ac:dyDescent="0.25">
      <c r="A23" s="1"/>
      <c r="B23" s="8"/>
      <c r="C23" s="8"/>
      <c r="D23" s="9">
        <v>148</v>
      </c>
      <c r="E23" s="16" t="s">
        <v>167</v>
      </c>
      <c r="F23" s="7" t="s">
        <v>226</v>
      </c>
      <c r="G23" s="1" t="s">
        <v>14</v>
      </c>
      <c r="H23" s="4"/>
      <c r="I23" s="4"/>
      <c r="J23" s="4"/>
      <c r="K23" s="4"/>
      <c r="R23" s="2" t="s">
        <v>219</v>
      </c>
    </row>
    <row r="24" spans="1:18" s="2" customFormat="1" ht="45" x14ac:dyDescent="0.25">
      <c r="A24" s="1"/>
      <c r="B24" s="8"/>
      <c r="C24" s="8"/>
      <c r="D24" s="9">
        <v>149</v>
      </c>
      <c r="E24" s="16" t="s">
        <v>168</v>
      </c>
      <c r="F24" s="7" t="s">
        <v>226</v>
      </c>
      <c r="G24" s="1" t="s">
        <v>14</v>
      </c>
      <c r="H24" s="4"/>
      <c r="I24" s="4"/>
      <c r="J24" s="4"/>
      <c r="K24" s="4"/>
      <c r="R24" s="2" t="s">
        <v>220</v>
      </c>
    </row>
    <row r="25" spans="1:18" s="2" customFormat="1" ht="45" x14ac:dyDescent="0.25">
      <c r="A25" s="1"/>
      <c r="B25" s="8"/>
      <c r="C25" s="8"/>
      <c r="D25" s="9">
        <v>151</v>
      </c>
      <c r="E25" s="16" t="s">
        <v>170</v>
      </c>
      <c r="F25" s="7" t="s">
        <v>226</v>
      </c>
      <c r="G25" s="1" t="s">
        <v>14</v>
      </c>
      <c r="H25" s="4"/>
      <c r="I25" s="4"/>
      <c r="J25" s="4"/>
      <c r="K25" s="4"/>
      <c r="R25" s="2" t="s">
        <v>220</v>
      </c>
    </row>
    <row r="26" spans="1:18" s="2" customFormat="1" ht="45" x14ac:dyDescent="0.25">
      <c r="A26" s="1"/>
      <c r="B26" s="8"/>
      <c r="C26" s="8"/>
      <c r="D26" s="9">
        <v>152</v>
      </c>
      <c r="E26" s="16" t="s">
        <v>171</v>
      </c>
      <c r="F26" s="7" t="s">
        <v>226</v>
      </c>
      <c r="G26" s="1" t="s">
        <v>14</v>
      </c>
      <c r="H26" s="4"/>
      <c r="I26" s="4"/>
      <c r="J26" s="4"/>
      <c r="K26" s="4"/>
      <c r="R26" s="2" t="s">
        <v>220</v>
      </c>
    </row>
    <row r="27" spans="1:18" s="2" customFormat="1" ht="30" x14ac:dyDescent="0.25">
      <c r="A27" s="1"/>
      <c r="B27" s="8"/>
      <c r="C27" s="8"/>
      <c r="D27" s="9">
        <v>153</v>
      </c>
      <c r="E27" s="16" t="s">
        <v>172</v>
      </c>
      <c r="F27" s="7" t="s">
        <v>226</v>
      </c>
      <c r="G27" s="1" t="s">
        <v>15</v>
      </c>
      <c r="H27" s="4"/>
      <c r="I27" s="4"/>
      <c r="J27" s="4"/>
      <c r="K27" s="4"/>
      <c r="R27" s="2" t="s">
        <v>218</v>
      </c>
    </row>
    <row r="28" spans="1:18" s="2" customFormat="1" ht="30" x14ac:dyDescent="0.25">
      <c r="A28" s="1"/>
      <c r="B28" s="8"/>
      <c r="C28" s="8"/>
      <c r="D28" s="9">
        <v>154</v>
      </c>
      <c r="E28" s="16" t="s">
        <v>173</v>
      </c>
      <c r="F28" s="7" t="s">
        <v>226</v>
      </c>
      <c r="G28" s="1" t="s">
        <v>15</v>
      </c>
      <c r="H28" s="4"/>
      <c r="I28" s="4"/>
      <c r="J28" s="4"/>
      <c r="K28" s="4"/>
      <c r="R28" s="2" t="s">
        <v>218</v>
      </c>
    </row>
    <row r="29" spans="1:18" s="2" customFormat="1" ht="60" x14ac:dyDescent="0.25">
      <c r="A29" s="1"/>
      <c r="B29" s="8"/>
      <c r="C29" s="8"/>
      <c r="D29" s="9">
        <v>155</v>
      </c>
      <c r="E29" s="16" t="s">
        <v>174</v>
      </c>
      <c r="F29" s="7" t="s">
        <v>226</v>
      </c>
      <c r="G29" s="1" t="s">
        <v>15</v>
      </c>
      <c r="H29" s="4"/>
      <c r="I29" s="4"/>
      <c r="J29" s="4"/>
      <c r="K29" s="4"/>
      <c r="R29" s="2" t="s">
        <v>219</v>
      </c>
    </row>
    <row r="30" spans="1:18" s="2" customFormat="1" ht="30" x14ac:dyDescent="0.25">
      <c r="A30" s="1"/>
      <c r="B30" s="8"/>
      <c r="C30" s="8"/>
      <c r="D30" s="9">
        <v>156</v>
      </c>
      <c r="E30" s="16" t="s">
        <v>175</v>
      </c>
      <c r="F30" s="7" t="s">
        <v>226</v>
      </c>
      <c r="G30" s="1" t="s">
        <v>15</v>
      </c>
      <c r="H30" s="4"/>
      <c r="I30" s="4"/>
      <c r="J30" s="4"/>
      <c r="K30" s="4"/>
      <c r="R30" s="2" t="s">
        <v>219</v>
      </c>
    </row>
    <row r="31" spans="1:18" s="2" customFormat="1" ht="30" x14ac:dyDescent="0.25">
      <c r="A31" s="1"/>
      <c r="B31" s="8"/>
      <c r="C31" s="8"/>
      <c r="D31" s="9">
        <v>157</v>
      </c>
      <c r="E31" s="16" t="s">
        <v>176</v>
      </c>
      <c r="F31" s="7" t="s">
        <v>226</v>
      </c>
      <c r="G31" s="1" t="s">
        <v>15</v>
      </c>
      <c r="H31" s="4"/>
      <c r="I31" s="4"/>
      <c r="J31" s="4"/>
      <c r="K31" s="4"/>
      <c r="R31" s="2" t="s">
        <v>219</v>
      </c>
    </row>
    <row r="32" spans="1:18" s="2" customFormat="1" ht="45" x14ac:dyDescent="0.25">
      <c r="A32" s="1"/>
      <c r="B32" s="8"/>
      <c r="C32" s="8"/>
      <c r="D32" s="9">
        <v>158</v>
      </c>
      <c r="E32" s="16" t="s">
        <v>177</v>
      </c>
      <c r="F32" s="7" t="s">
        <v>263</v>
      </c>
      <c r="G32" s="1" t="s">
        <v>15</v>
      </c>
      <c r="H32" s="4"/>
      <c r="I32" s="4"/>
      <c r="J32" s="4"/>
      <c r="K32" s="4"/>
      <c r="R32" s="2" t="s">
        <v>220</v>
      </c>
    </row>
    <row r="33" spans="1:18" s="2" customFormat="1" ht="30" x14ac:dyDescent="0.25">
      <c r="A33" s="1"/>
      <c r="B33" s="8"/>
      <c r="C33" s="8"/>
      <c r="D33" s="9">
        <v>159</v>
      </c>
      <c r="E33" s="16" t="s">
        <v>178</v>
      </c>
      <c r="F33" s="7" t="s">
        <v>226</v>
      </c>
      <c r="G33" s="1" t="s">
        <v>15</v>
      </c>
      <c r="H33" s="4"/>
      <c r="I33" s="4"/>
      <c r="J33" s="4"/>
      <c r="K33" s="4"/>
      <c r="R33" s="2" t="s">
        <v>220</v>
      </c>
    </row>
    <row r="34" spans="1:18" s="2" customFormat="1" ht="30" x14ac:dyDescent="0.25">
      <c r="A34" s="1"/>
      <c r="B34" s="8"/>
      <c r="C34" s="8"/>
      <c r="D34" s="9">
        <v>160</v>
      </c>
      <c r="E34" s="16" t="s">
        <v>179</v>
      </c>
      <c r="F34" s="7" t="s">
        <v>226</v>
      </c>
      <c r="G34" s="1" t="s">
        <v>15</v>
      </c>
      <c r="H34" s="4"/>
      <c r="I34" s="4"/>
      <c r="J34" s="4"/>
      <c r="K34" s="4"/>
      <c r="R34" s="2" t="s">
        <v>220</v>
      </c>
    </row>
    <row r="35" spans="1:18" s="2" customFormat="1" ht="105" x14ac:dyDescent="0.25">
      <c r="A35" s="1"/>
      <c r="B35" s="8"/>
      <c r="C35" s="8"/>
      <c r="D35" s="9">
        <v>161</v>
      </c>
      <c r="E35" s="16" t="s">
        <v>180</v>
      </c>
      <c r="F35" s="7" t="s">
        <v>226</v>
      </c>
      <c r="G35" s="1" t="s">
        <v>16</v>
      </c>
      <c r="H35" s="4"/>
      <c r="I35" s="4"/>
      <c r="J35" s="4"/>
      <c r="K35" s="4"/>
      <c r="R35" s="2" t="s">
        <v>218</v>
      </c>
    </row>
    <row r="36" spans="1:18" s="2" customFormat="1" ht="105" x14ac:dyDescent="0.25">
      <c r="A36" s="1"/>
      <c r="B36" s="8"/>
      <c r="C36" s="8"/>
      <c r="D36" s="9">
        <v>162</v>
      </c>
      <c r="E36" s="16" t="s">
        <v>181</v>
      </c>
      <c r="F36" s="7" t="s">
        <v>226</v>
      </c>
      <c r="G36" s="1" t="s">
        <v>16</v>
      </c>
      <c r="H36" s="4"/>
      <c r="I36" s="4"/>
      <c r="J36" s="4"/>
      <c r="K36" s="4"/>
      <c r="R36" s="2" t="s">
        <v>219</v>
      </c>
    </row>
    <row r="37" spans="1:18" s="2" customFormat="1" ht="105" x14ac:dyDescent="0.25">
      <c r="A37" s="1"/>
      <c r="B37" s="8"/>
      <c r="C37" s="8"/>
      <c r="D37" s="9">
        <v>163</v>
      </c>
      <c r="E37" s="16" t="s">
        <v>182</v>
      </c>
      <c r="F37" s="7" t="s">
        <v>226</v>
      </c>
      <c r="G37" s="1" t="s">
        <v>16</v>
      </c>
      <c r="H37" s="4"/>
      <c r="I37" s="4"/>
      <c r="J37" s="4"/>
      <c r="K37" s="4"/>
      <c r="R37" s="2" t="s">
        <v>220</v>
      </c>
    </row>
    <row r="38" spans="1:18" s="2" customFormat="1" ht="105" x14ac:dyDescent="0.25">
      <c r="A38" s="1"/>
      <c r="B38" s="8"/>
      <c r="C38" s="8"/>
      <c r="D38" s="9">
        <v>164</v>
      </c>
      <c r="E38" s="16" t="s">
        <v>183</v>
      </c>
      <c r="F38" s="7" t="s">
        <v>226</v>
      </c>
      <c r="G38" s="1" t="s">
        <v>16</v>
      </c>
      <c r="H38" s="4"/>
      <c r="I38" s="4"/>
      <c r="J38" s="4"/>
      <c r="K38" s="4"/>
      <c r="R38" s="2" t="s">
        <v>220</v>
      </c>
    </row>
    <row r="39" spans="1:18" s="2" customFormat="1" ht="15" x14ac:dyDescent="0.25">
      <c r="A39" s="1"/>
      <c r="B39" s="8"/>
      <c r="C39" s="8"/>
      <c r="D39" s="9">
        <v>165</v>
      </c>
      <c r="E39" s="16" t="s">
        <v>223</v>
      </c>
      <c r="F39" s="7" t="s">
        <v>226</v>
      </c>
      <c r="G39" s="1"/>
      <c r="H39" s="5"/>
      <c r="I39" s="5"/>
      <c r="J39" s="5"/>
      <c r="K39" s="5"/>
    </row>
  </sheetData>
  <mergeCells count="1">
    <mergeCell ref="A1:G1"/>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Notes!$D$2:$D$4</xm:f>
          </x14:formula1>
          <xm:sqref>R3:R39</xm:sqref>
        </x14:dataValidation>
        <x14:dataValidation type="list" allowBlank="1" showInputMessage="1" showErrorMessage="1">
          <x14:formula1>
            <xm:f>Notes!$A$2:$A$5</xm:f>
          </x14:formula1>
          <xm:sqref>G3:G39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14"/>
  <sheetViews>
    <sheetView zoomScale="90" zoomScaleNormal="90" zoomScalePageLayoutView="90" workbookViewId="0">
      <selection activeCell="B3" sqref="B3"/>
    </sheetView>
  </sheetViews>
  <sheetFormatPr defaultColWidth="8.875" defaultRowHeight="15.75" x14ac:dyDescent="0.25"/>
  <cols>
    <col min="1" max="1" width="9.625" style="13" bestFit="1" customWidth="1"/>
    <col min="2" max="3" width="26.625" style="35" customWidth="1"/>
    <col min="4" max="4" width="15.125" style="34" customWidth="1"/>
    <col min="5" max="6" width="10.125" style="34" customWidth="1"/>
    <col min="7" max="7" width="6.875" style="34" customWidth="1"/>
    <col min="8" max="8" width="7.375" style="35" customWidth="1"/>
    <col min="9" max="9" width="8.125" style="35" customWidth="1"/>
    <col min="10" max="10" width="8.875" style="35" customWidth="1"/>
  </cols>
  <sheetData>
    <row r="1" spans="1:10" x14ac:dyDescent="0.25">
      <c r="A1"/>
      <c r="B1"/>
      <c r="C1"/>
      <c r="D1"/>
      <c r="E1"/>
      <c r="F1"/>
      <c r="G1"/>
      <c r="H1"/>
      <c r="I1"/>
      <c r="J1"/>
    </row>
    <row r="2" spans="1:10" ht="42.75" x14ac:dyDescent="0.25">
      <c r="A2"/>
      <c r="B2"/>
      <c r="C2"/>
      <c r="D2"/>
      <c r="E2" s="157" t="s">
        <v>269</v>
      </c>
      <c r="F2" s="157"/>
      <c r="G2" s="157" t="s">
        <v>559</v>
      </c>
      <c r="H2" s="157"/>
      <c r="I2" s="17" t="s">
        <v>282</v>
      </c>
      <c r="J2" s="17" t="s">
        <v>283</v>
      </c>
    </row>
    <row r="3" spans="1:10" ht="57" x14ac:dyDescent="0.25">
      <c r="A3" s="39" t="s">
        <v>1</v>
      </c>
      <c r="B3" s="3" t="s">
        <v>0</v>
      </c>
      <c r="C3" s="3" t="s">
        <v>517</v>
      </c>
      <c r="D3" s="3" t="s">
        <v>2</v>
      </c>
      <c r="E3" s="39" t="s">
        <v>541</v>
      </c>
      <c r="F3" s="39" t="s">
        <v>542</v>
      </c>
      <c r="G3" s="10" t="s">
        <v>281</v>
      </c>
      <c r="H3" s="39" t="s">
        <v>273</v>
      </c>
    </row>
    <row r="4" spans="1:10" ht="15.75" customHeight="1" x14ac:dyDescent="0.25">
      <c r="A4" s="23" t="s">
        <v>332</v>
      </c>
      <c r="B4" s="24"/>
      <c r="C4" s="24"/>
      <c r="D4" s="41"/>
      <c r="E4" s="41"/>
      <c r="F4" s="41"/>
      <c r="G4" s="41"/>
      <c r="H4" s="25"/>
      <c r="I4" s="148" t="s">
        <v>507</v>
      </c>
      <c r="J4" s="149"/>
    </row>
    <row r="5" spans="1:10" ht="30" x14ac:dyDescent="0.25">
      <c r="A5" s="18" t="s">
        <v>288</v>
      </c>
      <c r="B5" s="21" t="s">
        <v>20</v>
      </c>
      <c r="C5" s="21"/>
      <c r="D5" s="42" t="s">
        <v>14</v>
      </c>
      <c r="E5" s="43">
        <v>5.2915026221291814</v>
      </c>
      <c r="F5" s="44">
        <v>188982.2365046136</v>
      </c>
      <c r="G5" s="42" t="s">
        <v>338</v>
      </c>
      <c r="H5" s="20"/>
      <c r="I5" s="20"/>
      <c r="J5" s="20"/>
    </row>
    <row r="6" spans="1:10" ht="30" x14ac:dyDescent="0.25">
      <c r="A6" s="13" t="s">
        <v>289</v>
      </c>
      <c r="B6" s="16" t="s">
        <v>21</v>
      </c>
      <c r="C6" s="16"/>
      <c r="D6" s="34" t="s">
        <v>14</v>
      </c>
      <c r="E6" s="45"/>
      <c r="F6" s="45"/>
      <c r="G6" s="34" t="s">
        <v>338</v>
      </c>
      <c r="I6" s="20"/>
      <c r="J6" s="20"/>
    </row>
    <row r="7" spans="1:10" ht="30" x14ac:dyDescent="0.25">
      <c r="A7" s="18" t="s">
        <v>290</v>
      </c>
      <c r="B7" s="21" t="s">
        <v>22</v>
      </c>
      <c r="C7" s="21"/>
      <c r="D7" s="42" t="s">
        <v>14</v>
      </c>
      <c r="E7" s="43"/>
      <c r="F7" s="43"/>
      <c r="G7" s="42"/>
      <c r="H7" s="20"/>
      <c r="I7" s="20"/>
      <c r="J7" s="20"/>
    </row>
    <row r="8" spans="1:10" ht="30" x14ac:dyDescent="0.25">
      <c r="A8" s="13" t="s">
        <v>291</v>
      </c>
      <c r="B8" s="16" t="s">
        <v>23</v>
      </c>
      <c r="C8" s="16"/>
      <c r="D8" s="34" t="s">
        <v>14</v>
      </c>
      <c r="E8" s="45"/>
      <c r="F8" s="45"/>
      <c r="G8" s="34" t="s">
        <v>338</v>
      </c>
      <c r="I8" s="20"/>
      <c r="J8" s="20"/>
    </row>
    <row r="9" spans="1:10" ht="75" x14ac:dyDescent="0.25">
      <c r="A9" s="18" t="s">
        <v>292</v>
      </c>
      <c r="B9" s="21" t="s">
        <v>24</v>
      </c>
      <c r="C9" s="21" t="s">
        <v>93</v>
      </c>
      <c r="D9" s="42" t="s">
        <v>14</v>
      </c>
      <c r="E9" s="43">
        <v>147</v>
      </c>
      <c r="F9" s="44">
        <v>6802.7210884353744</v>
      </c>
      <c r="G9" s="42" t="s">
        <v>338</v>
      </c>
      <c r="H9" s="20"/>
      <c r="I9" s="153" t="s">
        <v>333</v>
      </c>
      <c r="J9" s="153"/>
    </row>
    <row r="10" spans="1:10" ht="30" x14ac:dyDescent="0.25">
      <c r="A10" s="13" t="s">
        <v>293</v>
      </c>
      <c r="B10" s="16" t="s">
        <v>25</v>
      </c>
      <c r="C10" s="16"/>
      <c r="D10" s="34" t="s">
        <v>14</v>
      </c>
      <c r="E10" s="45">
        <v>5.2915026221291814</v>
      </c>
      <c r="F10" s="49">
        <v>188982.2365046136</v>
      </c>
      <c r="G10" s="34">
        <v>0</v>
      </c>
      <c r="I10" s="153"/>
      <c r="J10" s="153"/>
    </row>
    <row r="11" spans="1:10" ht="30" x14ac:dyDescent="0.25">
      <c r="A11" s="18" t="s">
        <v>294</v>
      </c>
      <c r="B11" s="21" t="s">
        <v>26</v>
      </c>
      <c r="C11" s="21"/>
      <c r="D11" s="42" t="s">
        <v>14</v>
      </c>
      <c r="E11" s="43"/>
      <c r="F11" s="43"/>
      <c r="G11" s="42">
        <v>0</v>
      </c>
      <c r="H11" s="20"/>
      <c r="I11" s="20"/>
      <c r="J11" s="20"/>
    </row>
    <row r="12" spans="1:10" ht="30" x14ac:dyDescent="0.25">
      <c r="A12" s="13" t="s">
        <v>295</v>
      </c>
      <c r="B12" s="16" t="s">
        <v>27</v>
      </c>
      <c r="C12" s="16"/>
      <c r="D12" s="34" t="s">
        <v>14</v>
      </c>
      <c r="E12" s="45"/>
      <c r="F12" s="45"/>
      <c r="G12" s="34">
        <v>0</v>
      </c>
      <c r="I12" s="20"/>
      <c r="J12" s="20"/>
    </row>
    <row r="13" spans="1:10" ht="30" x14ac:dyDescent="0.25">
      <c r="A13" s="18" t="s">
        <v>296</v>
      </c>
      <c r="B13" s="21" t="s">
        <v>28</v>
      </c>
      <c r="C13" s="21"/>
      <c r="D13" s="42" t="s">
        <v>14</v>
      </c>
      <c r="E13" s="43">
        <v>3.1622776601683795</v>
      </c>
      <c r="F13" s="43">
        <v>316227.76601683791</v>
      </c>
      <c r="G13" s="42"/>
      <c r="H13" s="20"/>
      <c r="I13" s="20"/>
      <c r="J13" s="20"/>
    </row>
    <row r="14" spans="1:10" x14ac:dyDescent="0.25">
      <c r="A14" s="13" t="s">
        <v>297</v>
      </c>
      <c r="B14" s="16" t="s">
        <v>29</v>
      </c>
      <c r="C14" s="16"/>
      <c r="D14" s="34" t="s">
        <v>15</v>
      </c>
      <c r="E14" s="47">
        <v>5</v>
      </c>
      <c r="F14" s="47">
        <v>200000</v>
      </c>
      <c r="G14" s="34">
        <v>0</v>
      </c>
      <c r="I14" s="20"/>
      <c r="J14" s="20"/>
    </row>
    <row r="15" spans="1:10" ht="30" customHeight="1" x14ac:dyDescent="0.25">
      <c r="A15" s="18" t="s">
        <v>298</v>
      </c>
      <c r="B15" s="21" t="s">
        <v>30</v>
      </c>
      <c r="C15" s="21" t="s">
        <v>521</v>
      </c>
      <c r="D15" s="42" t="s">
        <v>15</v>
      </c>
      <c r="E15" s="43">
        <v>47.24404724407087</v>
      </c>
      <c r="F15" s="43">
        <v>21166.687833365082</v>
      </c>
      <c r="G15" s="42">
        <v>0</v>
      </c>
      <c r="H15" s="20"/>
      <c r="I15" s="153" t="s">
        <v>334</v>
      </c>
      <c r="J15" s="153"/>
    </row>
    <row r="16" spans="1:10" x14ac:dyDescent="0.25">
      <c r="A16" s="13" t="s">
        <v>299</v>
      </c>
      <c r="B16" s="16" t="s">
        <v>31</v>
      </c>
      <c r="C16" s="16"/>
      <c r="D16" s="34" t="s">
        <v>15</v>
      </c>
      <c r="E16" s="45">
        <v>47.24404724407087</v>
      </c>
      <c r="F16" s="45">
        <v>21166.687833365082</v>
      </c>
      <c r="G16" s="34">
        <v>0</v>
      </c>
      <c r="I16" s="31">
        <v>154448.25266961101</v>
      </c>
      <c r="J16" s="31">
        <v>108427.407011143</v>
      </c>
    </row>
    <row r="17" spans="1:10" ht="45" customHeight="1" x14ac:dyDescent="0.25">
      <c r="A17" s="18" t="s">
        <v>300</v>
      </c>
      <c r="B17" s="21" t="s">
        <v>32</v>
      </c>
      <c r="C17" s="21"/>
      <c r="D17" s="42" t="s">
        <v>15</v>
      </c>
      <c r="E17" s="43">
        <v>47.24404724407087</v>
      </c>
      <c r="F17" s="43">
        <v>21166.687833365082</v>
      </c>
      <c r="G17" s="42">
        <v>0</v>
      </c>
      <c r="H17" s="20"/>
      <c r="I17" s="153" t="s">
        <v>335</v>
      </c>
      <c r="J17" s="153"/>
    </row>
    <row r="18" spans="1:10" ht="45" x14ac:dyDescent="0.25">
      <c r="A18" s="13" t="s">
        <v>301</v>
      </c>
      <c r="B18" s="16" t="s">
        <v>33</v>
      </c>
      <c r="C18" s="16"/>
      <c r="D18" s="34" t="s">
        <v>15</v>
      </c>
      <c r="E18" s="45">
        <v>47.24404724407087</v>
      </c>
      <c r="F18" s="45">
        <v>21166.687833365082</v>
      </c>
      <c r="G18" s="34">
        <v>0</v>
      </c>
      <c r="I18" s="153"/>
      <c r="J18" s="153"/>
    </row>
    <row r="19" spans="1:10" x14ac:dyDescent="0.25">
      <c r="A19" s="18" t="s">
        <v>302</v>
      </c>
      <c r="B19" s="21" t="s">
        <v>34</v>
      </c>
      <c r="C19" s="21"/>
      <c r="D19" s="42" t="s">
        <v>15</v>
      </c>
      <c r="E19" s="43"/>
      <c r="F19" s="43"/>
      <c r="G19" s="42" t="s">
        <v>338</v>
      </c>
      <c r="H19" s="20"/>
      <c r="I19" s="20"/>
      <c r="J19" s="20"/>
    </row>
    <row r="20" spans="1:10" ht="45" x14ac:dyDescent="0.25">
      <c r="A20" s="13" t="s">
        <v>303</v>
      </c>
      <c r="B20" s="16" t="s">
        <v>35</v>
      </c>
      <c r="C20" s="16"/>
      <c r="D20" s="34" t="s">
        <v>15</v>
      </c>
      <c r="E20" s="45"/>
      <c r="F20" s="45"/>
      <c r="G20" s="34" t="s">
        <v>338</v>
      </c>
      <c r="I20" s="153" t="s">
        <v>336</v>
      </c>
      <c r="J20" s="153"/>
    </row>
    <row r="21" spans="1:10" x14ac:dyDescent="0.25">
      <c r="A21" s="18" t="s">
        <v>304</v>
      </c>
      <c r="B21" s="21" t="s">
        <v>36</v>
      </c>
      <c r="C21" s="21"/>
      <c r="D21" s="42" t="s">
        <v>15</v>
      </c>
      <c r="E21" s="43">
        <v>69</v>
      </c>
      <c r="F21" s="43">
        <v>14492.753623188406</v>
      </c>
      <c r="G21" s="42" t="s">
        <v>339</v>
      </c>
      <c r="H21" s="20"/>
      <c r="I21" s="31">
        <v>37508.861362619697</v>
      </c>
      <c r="J21" s="31">
        <v>32528.2221033428</v>
      </c>
    </row>
    <row r="22" spans="1:10" ht="30" x14ac:dyDescent="0.25">
      <c r="A22" s="13" t="s">
        <v>305</v>
      </c>
      <c r="B22" s="16" t="s">
        <v>37</v>
      </c>
      <c r="C22" s="16"/>
      <c r="D22" s="34" t="s">
        <v>15</v>
      </c>
      <c r="E22" s="45">
        <v>226</v>
      </c>
      <c r="F22" s="45">
        <v>4424.7787610619471</v>
      </c>
      <c r="G22" s="34" t="s">
        <v>339</v>
      </c>
      <c r="I22" s="20"/>
      <c r="J22" s="20"/>
    </row>
    <row r="23" spans="1:10" ht="30" x14ac:dyDescent="0.25">
      <c r="A23" s="18" t="s">
        <v>306</v>
      </c>
      <c r="B23" s="21" t="s">
        <v>38</v>
      </c>
      <c r="C23" s="21"/>
      <c r="D23" s="42" t="s">
        <v>15</v>
      </c>
      <c r="E23" s="43">
        <v>226</v>
      </c>
      <c r="F23" s="43">
        <v>4424.7787610619471</v>
      </c>
      <c r="G23" s="42" t="s">
        <v>339</v>
      </c>
      <c r="H23" s="20"/>
      <c r="I23" s="20"/>
      <c r="J23" s="20"/>
    </row>
    <row r="24" spans="1:10" ht="45" x14ac:dyDescent="0.25">
      <c r="A24" s="13" t="s">
        <v>307</v>
      </c>
      <c r="B24" s="16" t="s">
        <v>39</v>
      </c>
      <c r="C24" s="16"/>
      <c r="D24" s="34" t="s">
        <v>15</v>
      </c>
      <c r="E24" s="45"/>
      <c r="F24" s="45"/>
      <c r="I24" s="20"/>
      <c r="J24" s="20"/>
    </row>
    <row r="25" spans="1:10" ht="15.75" customHeight="1" x14ac:dyDescent="0.25">
      <c r="A25" s="18" t="s">
        <v>308</v>
      </c>
      <c r="B25" s="21" t="s">
        <v>40</v>
      </c>
      <c r="C25" s="21"/>
      <c r="D25" s="42" t="s">
        <v>15</v>
      </c>
      <c r="E25" s="43">
        <v>9</v>
      </c>
      <c r="F25" s="43">
        <v>111111.11111111111</v>
      </c>
      <c r="G25" s="42" t="s">
        <v>338</v>
      </c>
      <c r="H25" s="20"/>
      <c r="I25" s="153" t="s">
        <v>337</v>
      </c>
      <c r="J25" s="153"/>
    </row>
    <row r="26" spans="1:10" x14ac:dyDescent="0.25">
      <c r="A26" s="13" t="s">
        <v>309</v>
      </c>
      <c r="B26" s="16" t="s">
        <v>41</v>
      </c>
      <c r="C26" s="16"/>
      <c r="D26" s="34" t="s">
        <v>15</v>
      </c>
      <c r="E26" s="45">
        <v>18</v>
      </c>
      <c r="F26" s="45">
        <v>55555.555555555555</v>
      </c>
      <c r="G26" s="34" t="s">
        <v>338</v>
      </c>
      <c r="I26" s="31">
        <v>8600</v>
      </c>
      <c r="J26" s="31">
        <v>17200</v>
      </c>
    </row>
    <row r="27" spans="1:10" x14ac:dyDescent="0.25">
      <c r="A27" s="18" t="s">
        <v>310</v>
      </c>
      <c r="B27" s="21" t="s">
        <v>42</v>
      </c>
      <c r="C27" s="21"/>
      <c r="D27" s="42" t="s">
        <v>15</v>
      </c>
      <c r="E27" s="43"/>
      <c r="F27" s="43"/>
      <c r="G27" s="42"/>
      <c r="H27" s="20"/>
      <c r="I27" s="20"/>
      <c r="J27" s="20"/>
    </row>
    <row r="28" spans="1:10" x14ac:dyDescent="0.25">
      <c r="A28" s="13" t="s">
        <v>311</v>
      </c>
      <c r="B28" s="16" t="s">
        <v>43</v>
      </c>
      <c r="C28" s="16"/>
      <c r="D28" s="34" t="s">
        <v>15</v>
      </c>
      <c r="E28" s="45">
        <v>440.29535541497597</v>
      </c>
      <c r="F28" s="45">
        <v>2271.2026999637674</v>
      </c>
      <c r="I28" s="20"/>
      <c r="J28" s="20"/>
    </row>
    <row r="29" spans="1:10" x14ac:dyDescent="0.25">
      <c r="A29" s="18" t="s">
        <v>312</v>
      </c>
      <c r="B29" s="21" t="s">
        <v>44</v>
      </c>
      <c r="C29" s="21"/>
      <c r="D29" s="42" t="s">
        <v>15</v>
      </c>
      <c r="E29" s="43">
        <v>440.29535541497597</v>
      </c>
      <c r="F29" s="43">
        <v>2271.2026999637674</v>
      </c>
      <c r="G29" s="42"/>
      <c r="H29" s="20"/>
      <c r="I29" s="20"/>
      <c r="J29" s="20"/>
    </row>
    <row r="30" spans="1:10" ht="45" x14ac:dyDescent="0.25">
      <c r="A30" s="13" t="s">
        <v>313</v>
      </c>
      <c r="B30" s="16" t="s">
        <v>45</v>
      </c>
      <c r="C30" s="16" t="s">
        <v>107</v>
      </c>
      <c r="D30" s="34" t="s">
        <v>15</v>
      </c>
      <c r="E30" s="45">
        <v>2039.6078054371139</v>
      </c>
      <c r="F30" s="45">
        <v>490.2903378454601</v>
      </c>
      <c r="G30" s="34" t="s">
        <v>338</v>
      </c>
      <c r="I30" s="20"/>
      <c r="J30" s="20"/>
    </row>
    <row r="31" spans="1:10" ht="30" x14ac:dyDescent="0.25">
      <c r="A31" s="18" t="s">
        <v>314</v>
      </c>
      <c r="B31" s="21" t="s">
        <v>46</v>
      </c>
      <c r="C31" s="21" t="s">
        <v>112</v>
      </c>
      <c r="D31" s="42" t="s">
        <v>15</v>
      </c>
      <c r="E31" s="43">
        <v>322.19869645918806</v>
      </c>
      <c r="F31" s="43">
        <v>3103.6748782336149</v>
      </c>
      <c r="G31" s="42" t="s">
        <v>338</v>
      </c>
      <c r="H31" s="20"/>
      <c r="I31" s="20"/>
      <c r="J31" s="20"/>
    </row>
    <row r="32" spans="1:10" ht="45" x14ac:dyDescent="0.25">
      <c r="A32" s="13" t="s">
        <v>315</v>
      </c>
      <c r="B32" s="16" t="s">
        <v>47</v>
      </c>
      <c r="C32" s="16"/>
      <c r="D32" s="34" t="s">
        <v>15</v>
      </c>
      <c r="E32" s="45">
        <v>322.19869645918806</v>
      </c>
      <c r="F32" s="45">
        <v>3103.6748782336149</v>
      </c>
      <c r="G32" s="34" t="s">
        <v>338</v>
      </c>
      <c r="I32" s="20"/>
      <c r="J32" s="20"/>
    </row>
    <row r="33" spans="1:10" ht="30" x14ac:dyDescent="0.25">
      <c r="A33" s="18" t="s">
        <v>316</v>
      </c>
      <c r="B33" s="21" t="s">
        <v>48</v>
      </c>
      <c r="C33" s="21"/>
      <c r="D33" s="42" t="s">
        <v>15</v>
      </c>
      <c r="E33" s="43">
        <v>14</v>
      </c>
      <c r="F33" s="43">
        <v>71428.571428571435</v>
      </c>
      <c r="G33" s="42" t="s">
        <v>338</v>
      </c>
      <c r="H33" s="20"/>
      <c r="I33" s="20"/>
      <c r="J33" s="20"/>
    </row>
    <row r="34" spans="1:10" ht="30" x14ac:dyDescent="0.25">
      <c r="A34" s="13" t="s">
        <v>317</v>
      </c>
      <c r="B34" s="16" t="s">
        <v>49</v>
      </c>
      <c r="C34" s="16"/>
      <c r="D34" s="34" t="s">
        <v>15</v>
      </c>
      <c r="E34" s="45">
        <v>322.19869645918806</v>
      </c>
      <c r="F34" s="45">
        <v>3103.6748782336149</v>
      </c>
      <c r="G34" s="34" t="s">
        <v>338</v>
      </c>
      <c r="I34" s="20"/>
      <c r="J34" s="20"/>
    </row>
    <row r="35" spans="1:10" ht="30" x14ac:dyDescent="0.25">
      <c r="A35" s="18" t="s">
        <v>318</v>
      </c>
      <c r="B35" s="21" t="s">
        <v>50</v>
      </c>
      <c r="C35" s="21"/>
      <c r="D35" s="42" t="s">
        <v>15</v>
      </c>
      <c r="E35" s="43">
        <v>47.24404724407087</v>
      </c>
      <c r="F35" s="43">
        <v>21166.687833365082</v>
      </c>
      <c r="G35" s="42">
        <v>0</v>
      </c>
      <c r="H35" s="20"/>
      <c r="I35" s="20"/>
      <c r="J35" s="20"/>
    </row>
    <row r="36" spans="1:10" ht="30" x14ac:dyDescent="0.25">
      <c r="A36" s="13" t="s">
        <v>319</v>
      </c>
      <c r="B36" s="16" t="s">
        <v>51</v>
      </c>
      <c r="C36" s="16"/>
      <c r="D36" s="34" t="s">
        <v>15</v>
      </c>
      <c r="E36" s="45">
        <v>33.331666624997915</v>
      </c>
      <c r="F36" s="45">
        <v>30001.500112509377</v>
      </c>
      <c r="G36" s="34">
        <v>0</v>
      </c>
      <c r="I36" s="20"/>
      <c r="J36" s="20"/>
    </row>
    <row r="37" spans="1:10" x14ac:dyDescent="0.25">
      <c r="A37" s="18" t="s">
        <v>320</v>
      </c>
      <c r="B37" s="21" t="s">
        <v>52</v>
      </c>
      <c r="C37" s="21"/>
      <c r="D37" s="42" t="s">
        <v>15</v>
      </c>
      <c r="E37" s="43"/>
      <c r="F37" s="43"/>
      <c r="G37" s="42">
        <v>0</v>
      </c>
      <c r="H37" s="20"/>
      <c r="I37" s="20"/>
      <c r="J37" s="20"/>
    </row>
    <row r="38" spans="1:10" x14ac:dyDescent="0.25">
      <c r="A38" s="13" t="s">
        <v>321</v>
      </c>
      <c r="B38" s="16" t="s">
        <v>53</v>
      </c>
      <c r="C38" s="16"/>
      <c r="D38" s="34" t="s">
        <v>15</v>
      </c>
      <c r="E38" s="45">
        <v>60</v>
      </c>
      <c r="F38" s="45">
        <v>16666.666666666668</v>
      </c>
      <c r="G38" s="34" t="s">
        <v>338</v>
      </c>
      <c r="I38" s="20"/>
      <c r="J38" s="20"/>
    </row>
    <row r="39" spans="1:10" x14ac:dyDescent="0.25">
      <c r="A39" s="18" t="s">
        <v>322</v>
      </c>
      <c r="B39" s="21" t="s">
        <v>54</v>
      </c>
      <c r="C39" s="21" t="s">
        <v>523</v>
      </c>
      <c r="D39" s="42" t="s">
        <v>15</v>
      </c>
      <c r="E39" s="43">
        <v>14</v>
      </c>
      <c r="F39" s="43">
        <v>71428.571428571435</v>
      </c>
      <c r="G39" s="42"/>
      <c r="H39" s="20"/>
      <c r="I39" s="20"/>
      <c r="J39" s="20"/>
    </row>
    <row r="40" spans="1:10" x14ac:dyDescent="0.25">
      <c r="A40" s="13" t="s">
        <v>323</v>
      </c>
      <c r="B40" s="16" t="s">
        <v>55</v>
      </c>
      <c r="C40" s="16" t="s">
        <v>523</v>
      </c>
      <c r="D40" s="34" t="s">
        <v>15</v>
      </c>
      <c r="E40" s="45">
        <v>14</v>
      </c>
      <c r="F40" s="45">
        <v>71428.571428571435</v>
      </c>
      <c r="I40" s="20"/>
      <c r="J40" s="20"/>
    </row>
    <row r="41" spans="1:10" ht="75" x14ac:dyDescent="0.25">
      <c r="A41" s="18" t="s">
        <v>324</v>
      </c>
      <c r="B41" s="21" t="s">
        <v>56</v>
      </c>
      <c r="C41" s="21" t="s">
        <v>525</v>
      </c>
      <c r="D41" s="42" t="s">
        <v>15</v>
      </c>
      <c r="E41" s="43">
        <v>75</v>
      </c>
      <c r="F41" s="43">
        <v>13333.333333333334</v>
      </c>
      <c r="G41" s="42">
        <v>0</v>
      </c>
      <c r="H41" s="20"/>
      <c r="I41" s="20"/>
      <c r="J41" s="20"/>
    </row>
    <row r="42" spans="1:10" ht="30" x14ac:dyDescent="0.25">
      <c r="A42" s="13" t="s">
        <v>325</v>
      </c>
      <c r="B42" s="16" t="s">
        <v>57</v>
      </c>
      <c r="C42" s="16"/>
      <c r="D42" s="34" t="s">
        <v>286</v>
      </c>
      <c r="E42" s="45"/>
      <c r="F42" s="45"/>
      <c r="G42" s="34" t="s">
        <v>339</v>
      </c>
      <c r="I42" s="20"/>
      <c r="J42" s="20"/>
    </row>
    <row r="43" spans="1:10" ht="30" x14ac:dyDescent="0.25">
      <c r="A43" s="18" t="s">
        <v>326</v>
      </c>
      <c r="B43" s="21" t="s">
        <v>58</v>
      </c>
      <c r="C43" s="21"/>
      <c r="D43" s="42" t="s">
        <v>286</v>
      </c>
      <c r="E43" s="43">
        <v>31.176914536239789</v>
      </c>
      <c r="F43" s="43">
        <v>32075.014954979211</v>
      </c>
      <c r="G43" s="42" t="s">
        <v>339</v>
      </c>
      <c r="H43" s="20"/>
      <c r="I43" s="20"/>
      <c r="J43" s="20"/>
    </row>
    <row r="44" spans="1:10" ht="30" x14ac:dyDescent="0.25">
      <c r="A44" s="13" t="s">
        <v>327</v>
      </c>
      <c r="B44" s="16" t="s">
        <v>59</v>
      </c>
      <c r="C44" s="16"/>
      <c r="D44" s="34" t="s">
        <v>286</v>
      </c>
      <c r="E44" s="45"/>
      <c r="F44" s="45"/>
      <c r="G44" s="34" t="s">
        <v>338</v>
      </c>
      <c r="I44" s="20"/>
      <c r="J44" s="20"/>
    </row>
    <row r="45" spans="1:10" ht="30" x14ac:dyDescent="0.25">
      <c r="A45" s="18" t="s">
        <v>328</v>
      </c>
      <c r="B45" s="21" t="s">
        <v>60</v>
      </c>
      <c r="C45" s="21"/>
      <c r="D45" s="42" t="s">
        <v>286</v>
      </c>
      <c r="E45" s="43">
        <v>124.37845472588893</v>
      </c>
      <c r="F45" s="43">
        <v>8039.9776810529356</v>
      </c>
      <c r="G45" s="42">
        <v>0</v>
      </c>
      <c r="H45" s="20"/>
      <c r="I45" s="20"/>
      <c r="J45" s="20"/>
    </row>
    <row r="46" spans="1:10" ht="30" x14ac:dyDescent="0.25">
      <c r="A46" s="13" t="s">
        <v>329</v>
      </c>
      <c r="B46" s="16" t="s">
        <v>61</v>
      </c>
      <c r="C46" s="16"/>
      <c r="D46" s="34" t="s">
        <v>286</v>
      </c>
      <c r="E46" s="45"/>
      <c r="F46" s="45"/>
      <c r="G46" s="34" t="s">
        <v>338</v>
      </c>
      <c r="I46" s="20"/>
      <c r="J46" s="20"/>
    </row>
    <row r="47" spans="1:10" ht="30" x14ac:dyDescent="0.25">
      <c r="A47" s="18" t="s">
        <v>330</v>
      </c>
      <c r="B47" s="21" t="s">
        <v>62</v>
      </c>
      <c r="C47" s="21"/>
      <c r="D47" s="42" t="s">
        <v>286</v>
      </c>
      <c r="E47" s="43">
        <v>20.493901531919196</v>
      </c>
      <c r="F47" s="43">
        <v>48795.00364742666</v>
      </c>
      <c r="G47" s="42"/>
      <c r="H47" s="20"/>
      <c r="I47" s="20"/>
      <c r="J47" s="20"/>
    </row>
    <row r="48" spans="1:10" ht="30" x14ac:dyDescent="0.25">
      <c r="A48" s="13" t="s">
        <v>331</v>
      </c>
      <c r="B48" s="16" t="s">
        <v>63</v>
      </c>
      <c r="C48" s="16"/>
      <c r="D48" s="34" t="s">
        <v>286</v>
      </c>
      <c r="E48" s="45">
        <v>42.731721238442994</v>
      </c>
      <c r="F48" s="45">
        <v>23401.818860045452</v>
      </c>
      <c r="I48" s="20"/>
      <c r="J48" s="20"/>
    </row>
    <row r="49" spans="1:10" ht="15.75" customHeight="1" x14ac:dyDescent="0.25">
      <c r="A49" s="23"/>
      <c r="B49" s="24"/>
      <c r="C49" s="24"/>
      <c r="D49" s="41"/>
      <c r="E49" s="41"/>
      <c r="F49" s="41"/>
      <c r="G49" s="41"/>
      <c r="H49" s="25"/>
      <c r="I49" s="148" t="s">
        <v>508</v>
      </c>
      <c r="J49" s="149"/>
    </row>
    <row r="50" spans="1:10" x14ac:dyDescent="0.25">
      <c r="A50" s="23" t="s">
        <v>341</v>
      </c>
      <c r="B50" s="24"/>
      <c r="C50" s="24"/>
      <c r="D50" s="41"/>
      <c r="E50" s="41"/>
      <c r="F50" s="41"/>
      <c r="G50" s="41"/>
      <c r="H50" s="25"/>
      <c r="I50" s="25"/>
      <c r="J50" s="25"/>
    </row>
    <row r="51" spans="1:10" ht="30" x14ac:dyDescent="0.25">
      <c r="A51" s="18" t="s">
        <v>342</v>
      </c>
      <c r="B51" s="21" t="s">
        <v>64</v>
      </c>
      <c r="C51" s="21"/>
      <c r="D51" s="42"/>
      <c r="E51" s="42">
        <v>178</v>
      </c>
      <c r="F51" s="42">
        <v>5617.9775280898875</v>
      </c>
      <c r="G51" s="42">
        <v>0</v>
      </c>
      <c r="H51" s="20"/>
      <c r="I51" s="20"/>
      <c r="J51" s="20"/>
    </row>
    <row r="52" spans="1:10" ht="30" x14ac:dyDescent="0.25">
      <c r="A52" s="13" t="s">
        <v>343</v>
      </c>
      <c r="B52" s="16" t="s">
        <v>65</v>
      </c>
      <c r="C52" s="16" t="s">
        <v>221</v>
      </c>
      <c r="D52" s="38"/>
      <c r="E52" s="34">
        <v>95</v>
      </c>
      <c r="F52" s="34">
        <v>10526.315789473685</v>
      </c>
      <c r="G52" s="34" t="s">
        <v>339</v>
      </c>
    </row>
    <row r="53" spans="1:10" ht="45" x14ac:dyDescent="0.25">
      <c r="A53" s="18" t="s">
        <v>344</v>
      </c>
      <c r="B53" s="21" t="s">
        <v>66</v>
      </c>
      <c r="C53" s="21"/>
      <c r="D53" s="26" t="s">
        <v>13</v>
      </c>
      <c r="E53" s="42"/>
      <c r="F53" s="42"/>
      <c r="G53" s="42"/>
      <c r="H53" s="20"/>
      <c r="I53" s="20"/>
      <c r="J53" s="20"/>
    </row>
    <row r="54" spans="1:10" x14ac:dyDescent="0.25">
      <c r="A54" s="13" t="s">
        <v>345</v>
      </c>
      <c r="B54" s="16" t="s">
        <v>67</v>
      </c>
      <c r="C54" s="16" t="s">
        <v>214</v>
      </c>
      <c r="D54" s="38"/>
      <c r="E54" s="34">
        <v>742</v>
      </c>
      <c r="F54" s="34">
        <v>1347.7088948787061</v>
      </c>
    </row>
    <row r="55" spans="1:10" ht="45" x14ac:dyDescent="0.25">
      <c r="A55" s="18" t="s">
        <v>346</v>
      </c>
      <c r="B55" s="21" t="s">
        <v>68</v>
      </c>
      <c r="C55" s="21"/>
      <c r="D55" s="26"/>
      <c r="E55" s="43">
        <v>212.13203435596427</v>
      </c>
      <c r="F55" s="42">
        <v>4714.045207910317</v>
      </c>
      <c r="G55" s="42"/>
      <c r="H55" s="20"/>
      <c r="I55" s="20"/>
      <c r="J55" s="20"/>
    </row>
    <row r="56" spans="1:10" x14ac:dyDescent="0.25">
      <c r="A56" s="13" t="s">
        <v>347</v>
      </c>
      <c r="B56" s="16" t="s">
        <v>69</v>
      </c>
      <c r="C56" s="16"/>
      <c r="D56" s="38" t="s">
        <v>13</v>
      </c>
      <c r="E56" s="34">
        <v>2908</v>
      </c>
      <c r="F56" s="34">
        <v>343.87895460797802</v>
      </c>
      <c r="G56" s="34" t="s">
        <v>338</v>
      </c>
    </row>
    <row r="57" spans="1:10" ht="30" x14ac:dyDescent="0.25">
      <c r="A57" s="18" t="s">
        <v>348</v>
      </c>
      <c r="B57" s="21" t="s">
        <v>70</v>
      </c>
      <c r="C57" s="21"/>
      <c r="D57" s="26"/>
      <c r="E57" s="42">
        <v>166</v>
      </c>
      <c r="F57" s="42">
        <v>6024.0963855421687</v>
      </c>
      <c r="G57" s="42" t="s">
        <v>339</v>
      </c>
      <c r="H57" s="20"/>
      <c r="I57" s="20"/>
      <c r="J57" s="20"/>
    </row>
    <row r="58" spans="1:10" ht="30" x14ac:dyDescent="0.25">
      <c r="A58" s="13" t="s">
        <v>349</v>
      </c>
      <c r="B58" s="16" t="s">
        <v>71</v>
      </c>
      <c r="C58" s="16"/>
      <c r="D58" s="38" t="s">
        <v>13</v>
      </c>
      <c r="G58" s="34" t="s">
        <v>338</v>
      </c>
    </row>
    <row r="59" spans="1:10" x14ac:dyDescent="0.25">
      <c r="A59" s="18" t="s">
        <v>350</v>
      </c>
      <c r="B59" s="21" t="s">
        <v>72</v>
      </c>
      <c r="C59" s="21"/>
      <c r="D59" s="26"/>
      <c r="E59" s="42"/>
      <c r="F59" s="42"/>
      <c r="G59" s="42" t="s">
        <v>339</v>
      </c>
      <c r="H59" s="20"/>
      <c r="I59" s="20"/>
      <c r="J59" s="20"/>
    </row>
    <row r="60" spans="1:10" ht="90" x14ac:dyDescent="0.25">
      <c r="A60" s="13" t="s">
        <v>351</v>
      </c>
      <c r="B60" s="16" t="s">
        <v>73</v>
      </c>
      <c r="C60" s="16" t="s">
        <v>533</v>
      </c>
      <c r="D60" s="38"/>
      <c r="E60" s="34" t="s">
        <v>543</v>
      </c>
      <c r="F60" s="34" t="s">
        <v>544</v>
      </c>
      <c r="G60" s="34">
        <v>0</v>
      </c>
    </row>
    <row r="61" spans="1:10" ht="45" x14ac:dyDescent="0.25">
      <c r="A61" s="18" t="s">
        <v>352</v>
      </c>
      <c r="B61" s="21" t="s">
        <v>74</v>
      </c>
      <c r="C61" s="21"/>
      <c r="D61" s="42" t="s">
        <v>14</v>
      </c>
      <c r="E61" s="42">
        <v>2908</v>
      </c>
      <c r="F61" s="42">
        <v>343.87895460797802</v>
      </c>
      <c r="G61" s="42"/>
      <c r="H61" s="20"/>
      <c r="I61" s="20"/>
      <c r="J61" s="20"/>
    </row>
    <row r="62" spans="1:10" ht="75" x14ac:dyDescent="0.25">
      <c r="A62" s="13" t="s">
        <v>353</v>
      </c>
      <c r="B62" s="16" t="s">
        <v>75</v>
      </c>
      <c r="C62" s="16" t="s">
        <v>525</v>
      </c>
      <c r="D62" s="34" t="s">
        <v>14</v>
      </c>
      <c r="E62" s="45">
        <v>681.94501244601827</v>
      </c>
      <c r="F62" s="34">
        <v>1466.3938906352196</v>
      </c>
      <c r="G62" s="34">
        <v>0</v>
      </c>
    </row>
    <row r="63" spans="1:10" ht="60" x14ac:dyDescent="0.25">
      <c r="A63" s="18" t="s">
        <v>354</v>
      </c>
      <c r="B63" s="21" t="s">
        <v>76</v>
      </c>
      <c r="C63" s="21" t="s">
        <v>522</v>
      </c>
      <c r="D63" s="42" t="s">
        <v>14</v>
      </c>
      <c r="E63" s="42">
        <v>14</v>
      </c>
      <c r="F63" s="42">
        <v>71428.571428571435</v>
      </c>
      <c r="G63" s="42"/>
      <c r="H63" s="20"/>
      <c r="I63" s="20"/>
      <c r="J63" s="20"/>
    </row>
    <row r="64" spans="1:10" ht="30" x14ac:dyDescent="0.25">
      <c r="A64" s="13" t="s">
        <v>355</v>
      </c>
      <c r="B64" s="16" t="s">
        <v>77</v>
      </c>
      <c r="C64" s="16"/>
      <c r="D64" s="34" t="s">
        <v>14</v>
      </c>
      <c r="E64" s="45">
        <v>62.545983084447556</v>
      </c>
      <c r="F64" s="34">
        <v>15988.236984776984</v>
      </c>
      <c r="G64" s="34">
        <v>0</v>
      </c>
    </row>
    <row r="65" spans="1:10" ht="30" x14ac:dyDescent="0.25">
      <c r="A65" s="18" t="s">
        <v>356</v>
      </c>
      <c r="B65" s="21" t="s">
        <v>78</v>
      </c>
      <c r="C65" s="21"/>
      <c r="D65" s="42" t="s">
        <v>14</v>
      </c>
      <c r="E65" s="42"/>
      <c r="F65" s="42"/>
      <c r="G65" s="42">
        <v>0</v>
      </c>
      <c r="H65" s="20"/>
      <c r="I65" s="20"/>
      <c r="J65" s="20"/>
    </row>
    <row r="66" spans="1:10" ht="45" x14ac:dyDescent="0.25">
      <c r="A66" s="13" t="s">
        <v>357</v>
      </c>
      <c r="B66" s="16" t="s">
        <v>79</v>
      </c>
      <c r="C66" s="16" t="s">
        <v>534</v>
      </c>
      <c r="D66" s="34" t="s">
        <v>15</v>
      </c>
      <c r="E66" s="34" t="s">
        <v>545</v>
      </c>
      <c r="F66" s="34" t="s">
        <v>546</v>
      </c>
      <c r="G66" s="34">
        <v>0</v>
      </c>
    </row>
    <row r="67" spans="1:10" ht="30" x14ac:dyDescent="0.25">
      <c r="A67" s="18" t="s">
        <v>358</v>
      </c>
      <c r="B67" s="21" t="s">
        <v>80</v>
      </c>
      <c r="C67" s="21"/>
      <c r="D67" s="42" t="s">
        <v>15</v>
      </c>
      <c r="E67" s="43">
        <v>212.13203435596427</v>
      </c>
      <c r="F67" s="42">
        <v>4714.045207910317</v>
      </c>
      <c r="G67" s="42">
        <v>0</v>
      </c>
      <c r="H67" s="20"/>
      <c r="I67" s="20"/>
      <c r="J67" s="20"/>
    </row>
    <row r="68" spans="1:10" x14ac:dyDescent="0.25">
      <c r="A68" s="23" t="s">
        <v>360</v>
      </c>
      <c r="B68" s="24"/>
      <c r="C68" s="24"/>
      <c r="D68" s="41"/>
      <c r="E68" s="41"/>
      <c r="F68" s="41"/>
      <c r="G68" s="41"/>
      <c r="H68" s="25"/>
      <c r="I68" s="25"/>
      <c r="J68" s="25"/>
    </row>
    <row r="69" spans="1:10" ht="45" x14ac:dyDescent="0.25">
      <c r="A69" s="18" t="s">
        <v>361</v>
      </c>
      <c r="B69" s="21" t="s">
        <v>81</v>
      </c>
      <c r="C69" s="21"/>
      <c r="D69" s="42"/>
      <c r="E69" s="42">
        <v>3</v>
      </c>
      <c r="F69" s="42">
        <v>333333.33333333331</v>
      </c>
      <c r="G69" s="42" t="s">
        <v>338</v>
      </c>
      <c r="H69" s="20"/>
      <c r="I69" s="20"/>
      <c r="J69" s="20"/>
    </row>
    <row r="70" spans="1:10" x14ac:dyDescent="0.25">
      <c r="A70" s="13" t="s">
        <v>362</v>
      </c>
      <c r="B70" s="16" t="s">
        <v>82</v>
      </c>
      <c r="C70" s="16"/>
      <c r="D70" s="38"/>
      <c r="E70" s="34">
        <v>0.05</v>
      </c>
      <c r="F70" s="34">
        <v>20000000</v>
      </c>
      <c r="G70" s="34" t="s">
        <v>339</v>
      </c>
    </row>
    <row r="71" spans="1:10" x14ac:dyDescent="0.25">
      <c r="A71" s="18" t="s">
        <v>363</v>
      </c>
      <c r="B71" s="21" t="s">
        <v>83</v>
      </c>
      <c r="C71" s="21"/>
      <c r="D71" s="26"/>
      <c r="E71" s="42"/>
      <c r="F71" s="42"/>
      <c r="G71" s="42" t="s">
        <v>339</v>
      </c>
      <c r="H71" s="20"/>
      <c r="I71" s="20"/>
      <c r="J71" s="20"/>
    </row>
    <row r="72" spans="1:10" ht="30" x14ac:dyDescent="0.25">
      <c r="A72" s="13" t="s">
        <v>364</v>
      </c>
      <c r="B72" s="16" t="s">
        <v>84</v>
      </c>
      <c r="C72" s="16"/>
      <c r="D72" s="38"/>
      <c r="E72" s="45">
        <v>237.02320561497771</v>
      </c>
      <c r="F72" s="34">
        <v>4218.9961839618672</v>
      </c>
      <c r="G72" s="34" t="s">
        <v>339</v>
      </c>
    </row>
    <row r="73" spans="1:10" x14ac:dyDescent="0.25">
      <c r="A73" s="18" t="s">
        <v>365</v>
      </c>
      <c r="B73" s="21" t="s">
        <v>85</v>
      </c>
      <c r="C73" s="21"/>
      <c r="D73" s="26" t="s">
        <v>13</v>
      </c>
      <c r="E73" s="42" t="s">
        <v>547</v>
      </c>
      <c r="F73" s="42">
        <v>1000000</v>
      </c>
      <c r="G73" s="42"/>
      <c r="H73" s="20"/>
      <c r="I73" s="20"/>
      <c r="J73" s="20"/>
    </row>
    <row r="74" spans="1:10" x14ac:dyDescent="0.25">
      <c r="A74" s="13" t="s">
        <v>366</v>
      </c>
      <c r="B74" s="16" t="s">
        <v>86</v>
      </c>
      <c r="C74" s="16"/>
      <c r="D74" s="38" t="s">
        <v>13</v>
      </c>
      <c r="E74" s="49">
        <v>1206</v>
      </c>
      <c r="F74" s="49">
        <v>829.18739635157544</v>
      </c>
      <c r="G74" s="34" t="s">
        <v>339</v>
      </c>
    </row>
    <row r="75" spans="1:10" x14ac:dyDescent="0.25">
      <c r="A75" s="18" t="s">
        <v>367</v>
      </c>
      <c r="B75" s="21" t="s">
        <v>87</v>
      </c>
      <c r="C75" s="21"/>
      <c r="D75" s="26"/>
      <c r="E75" s="44"/>
      <c r="F75" s="44"/>
      <c r="G75" s="42" t="s">
        <v>339</v>
      </c>
      <c r="H75" s="20"/>
      <c r="I75" s="20"/>
      <c r="J75" s="20"/>
    </row>
    <row r="76" spans="1:10" x14ac:dyDescent="0.25">
      <c r="A76" s="13" t="s">
        <v>368</v>
      </c>
      <c r="B76" s="16" t="s">
        <v>88</v>
      </c>
      <c r="C76" s="16"/>
      <c r="D76" s="38"/>
      <c r="E76" s="49">
        <v>48.620983124572874</v>
      </c>
      <c r="F76" s="49">
        <v>20567.251744743178</v>
      </c>
    </row>
    <row r="77" spans="1:10" x14ac:dyDescent="0.25">
      <c r="A77" s="18" t="s">
        <v>369</v>
      </c>
      <c r="B77" s="21" t="s">
        <v>89</v>
      </c>
      <c r="C77" s="21"/>
      <c r="D77" s="26"/>
      <c r="E77" s="44">
        <v>285</v>
      </c>
      <c r="F77" s="44">
        <v>3508.7719298245615</v>
      </c>
      <c r="G77" s="42" t="s">
        <v>339</v>
      </c>
      <c r="H77" s="20"/>
      <c r="I77" s="20"/>
      <c r="J77" s="20"/>
    </row>
    <row r="78" spans="1:10" x14ac:dyDescent="0.25">
      <c r="A78" s="13" t="s">
        <v>370</v>
      </c>
      <c r="B78" s="16" t="s">
        <v>90</v>
      </c>
      <c r="C78" s="16"/>
      <c r="D78" s="38" t="s">
        <v>13</v>
      </c>
      <c r="E78" s="49">
        <v>95</v>
      </c>
      <c r="F78" s="49">
        <v>10526.315789473685</v>
      </c>
      <c r="G78" s="34" t="s">
        <v>339</v>
      </c>
    </row>
    <row r="79" spans="1:10" ht="45" x14ac:dyDescent="0.25">
      <c r="A79" s="18" t="s">
        <v>371</v>
      </c>
      <c r="B79" s="21" t="s">
        <v>91</v>
      </c>
      <c r="C79" s="21"/>
      <c r="D79" s="26"/>
      <c r="E79" s="44">
        <v>77</v>
      </c>
      <c r="F79" s="44">
        <v>12987.012987012988</v>
      </c>
      <c r="G79" s="42"/>
      <c r="H79" s="20"/>
      <c r="I79" s="20"/>
      <c r="J79" s="20"/>
    </row>
    <row r="80" spans="1:10" x14ac:dyDescent="0.25">
      <c r="A80" s="13" t="s">
        <v>372</v>
      </c>
      <c r="B80" s="16" t="s">
        <v>92</v>
      </c>
      <c r="C80" s="16"/>
      <c r="D80" s="38"/>
      <c r="E80" s="49"/>
      <c r="F80" s="49"/>
      <c r="G80" s="34" t="s">
        <v>338</v>
      </c>
    </row>
    <row r="81" spans="1:10" ht="75" x14ac:dyDescent="0.25">
      <c r="A81" s="18" t="s">
        <v>373</v>
      </c>
      <c r="B81" s="21" t="s">
        <v>93</v>
      </c>
      <c r="C81" s="21" t="s">
        <v>93</v>
      </c>
      <c r="D81" s="42" t="s">
        <v>14</v>
      </c>
      <c r="E81" s="44">
        <v>79.460682101275722</v>
      </c>
      <c r="F81" s="44">
        <v>12584.840370807051</v>
      </c>
      <c r="G81" s="42" t="s">
        <v>338</v>
      </c>
      <c r="H81" s="20"/>
      <c r="I81" s="20"/>
      <c r="J81" s="20"/>
    </row>
    <row r="82" spans="1:10" ht="30" x14ac:dyDescent="0.25">
      <c r="A82" s="13" t="s">
        <v>374</v>
      </c>
      <c r="B82" s="16" t="s">
        <v>94</v>
      </c>
      <c r="C82" s="16"/>
      <c r="D82" s="34" t="s">
        <v>14</v>
      </c>
      <c r="E82" s="49">
        <v>5488.1186211670019</v>
      </c>
      <c r="F82" s="49">
        <v>182.21180499691138</v>
      </c>
      <c r="G82" s="34" t="s">
        <v>339</v>
      </c>
    </row>
    <row r="83" spans="1:10" ht="30" x14ac:dyDescent="0.25">
      <c r="A83" s="18" t="s">
        <v>375</v>
      </c>
      <c r="B83" s="21" t="s">
        <v>95</v>
      </c>
      <c r="C83" s="21"/>
      <c r="D83" s="42" t="s">
        <v>14</v>
      </c>
      <c r="E83" s="44"/>
      <c r="F83" s="44"/>
      <c r="G83" s="42" t="s">
        <v>339</v>
      </c>
      <c r="H83" s="20"/>
      <c r="I83" s="20"/>
      <c r="J83" s="20"/>
    </row>
    <row r="84" spans="1:10" ht="30" x14ac:dyDescent="0.25">
      <c r="A84" s="13" t="s">
        <v>376</v>
      </c>
      <c r="B84" s="16" t="s">
        <v>96</v>
      </c>
      <c r="C84" s="16"/>
      <c r="D84" s="34" t="s">
        <v>14</v>
      </c>
      <c r="E84" s="49">
        <v>237.02320561497771</v>
      </c>
      <c r="F84" s="49">
        <v>4218.9961839618672</v>
      </c>
      <c r="G84" s="34" t="s">
        <v>339</v>
      </c>
    </row>
    <row r="85" spans="1:10" ht="30" x14ac:dyDescent="0.25">
      <c r="A85" s="18" t="s">
        <v>377</v>
      </c>
      <c r="B85" s="21" t="s">
        <v>97</v>
      </c>
      <c r="C85" s="21"/>
      <c r="D85" s="42" t="s">
        <v>14</v>
      </c>
      <c r="E85" s="44">
        <v>1675.2602782851386</v>
      </c>
      <c r="F85" s="44">
        <v>596.92216962467398</v>
      </c>
      <c r="G85" s="42" t="s">
        <v>338</v>
      </c>
      <c r="H85" s="20"/>
      <c r="I85" s="20"/>
      <c r="J85" s="20"/>
    </row>
    <row r="86" spans="1:10" ht="30" x14ac:dyDescent="0.25">
      <c r="A86" s="13" t="s">
        <v>378</v>
      </c>
      <c r="B86" s="16" t="s">
        <v>98</v>
      </c>
      <c r="C86" s="16"/>
      <c r="D86" s="34" t="s">
        <v>14</v>
      </c>
      <c r="E86" s="49">
        <v>190.3943276465977</v>
      </c>
      <c r="F86" s="49">
        <v>5252.2573143889022</v>
      </c>
      <c r="G86" s="34" t="s">
        <v>339</v>
      </c>
    </row>
    <row r="87" spans="1:10" ht="45" x14ac:dyDescent="0.25">
      <c r="A87" s="18" t="s">
        <v>379</v>
      </c>
      <c r="B87" s="21" t="s">
        <v>99</v>
      </c>
      <c r="C87" s="21"/>
      <c r="D87" s="42" t="s">
        <v>14</v>
      </c>
      <c r="E87" s="44">
        <v>3337.5428087142195</v>
      </c>
      <c r="F87" s="44">
        <v>299.62162504373919</v>
      </c>
      <c r="G87" s="42" t="s">
        <v>339</v>
      </c>
      <c r="H87" s="20"/>
      <c r="I87" s="20"/>
      <c r="J87" s="20"/>
    </row>
    <row r="88" spans="1:10" ht="30" x14ac:dyDescent="0.25">
      <c r="A88" s="13" t="s">
        <v>380</v>
      </c>
      <c r="B88" s="16" t="s">
        <v>100</v>
      </c>
      <c r="C88" s="16"/>
      <c r="D88" s="34" t="s">
        <v>14</v>
      </c>
    </row>
    <row r="89" spans="1:10" ht="45" x14ac:dyDescent="0.25">
      <c r="A89" s="18" t="s">
        <v>381</v>
      </c>
      <c r="B89" s="21" t="s">
        <v>101</v>
      </c>
      <c r="C89" s="21"/>
      <c r="D89" s="42" t="s">
        <v>14</v>
      </c>
      <c r="E89" s="42"/>
      <c r="F89" s="42"/>
      <c r="G89" s="42" t="s">
        <v>339</v>
      </c>
      <c r="H89" s="20"/>
      <c r="I89" s="20"/>
      <c r="J89" s="20"/>
    </row>
    <row r="90" spans="1:10" ht="30" x14ac:dyDescent="0.25">
      <c r="A90" s="13" t="s">
        <v>382</v>
      </c>
      <c r="B90" s="16" t="s">
        <v>102</v>
      </c>
      <c r="C90" s="16"/>
      <c r="D90" s="34" t="s">
        <v>14</v>
      </c>
      <c r="E90" s="34" t="s">
        <v>547</v>
      </c>
      <c r="F90" s="34">
        <v>1000000</v>
      </c>
      <c r="G90" s="34" t="s">
        <v>339</v>
      </c>
    </row>
    <row r="91" spans="1:10" ht="30" x14ac:dyDescent="0.25">
      <c r="A91" s="18" t="s">
        <v>383</v>
      </c>
      <c r="B91" s="21" t="s">
        <v>103</v>
      </c>
      <c r="C91" s="21"/>
      <c r="D91" s="42" t="s">
        <v>14</v>
      </c>
      <c r="E91" s="44">
        <v>136.91603266235842</v>
      </c>
      <c r="F91" s="44">
        <v>7303.7465412545844</v>
      </c>
      <c r="G91" s="42" t="s">
        <v>338</v>
      </c>
      <c r="H91" s="20"/>
      <c r="I91" s="20"/>
      <c r="J91" s="20"/>
    </row>
    <row r="92" spans="1:10" ht="30" x14ac:dyDescent="0.25">
      <c r="A92" s="13" t="s">
        <v>384</v>
      </c>
      <c r="B92" s="16" t="s">
        <v>104</v>
      </c>
      <c r="C92" s="16" t="s">
        <v>203</v>
      </c>
      <c r="D92" s="34" t="s">
        <v>14</v>
      </c>
      <c r="E92" s="49">
        <v>1830</v>
      </c>
      <c r="F92" s="49">
        <v>546.44808743169403</v>
      </c>
      <c r="G92" s="34" t="s">
        <v>339</v>
      </c>
    </row>
    <row r="93" spans="1:10" ht="30" x14ac:dyDescent="0.25">
      <c r="A93" s="18" t="s">
        <v>385</v>
      </c>
      <c r="B93" s="21" t="s">
        <v>105</v>
      </c>
      <c r="C93" s="21"/>
      <c r="D93" s="42" t="s">
        <v>14</v>
      </c>
      <c r="E93" s="42"/>
      <c r="F93" s="42"/>
      <c r="G93" s="42">
        <v>0</v>
      </c>
      <c r="H93" s="20"/>
      <c r="I93" s="20"/>
      <c r="J93" s="20"/>
    </row>
    <row r="94" spans="1:10" ht="45" x14ac:dyDescent="0.25">
      <c r="A94" s="13" t="s">
        <v>386</v>
      </c>
      <c r="B94" s="16" t="s">
        <v>106</v>
      </c>
      <c r="C94" s="16"/>
      <c r="D94" s="34" t="s">
        <v>14</v>
      </c>
      <c r="E94" s="34" t="s">
        <v>548</v>
      </c>
      <c r="F94" s="34" t="s">
        <v>549</v>
      </c>
      <c r="G94" s="34" t="s">
        <v>338</v>
      </c>
    </row>
    <row r="95" spans="1:10" ht="45" x14ac:dyDescent="0.25">
      <c r="A95" s="18" t="s">
        <v>387</v>
      </c>
      <c r="B95" s="21" t="s">
        <v>107</v>
      </c>
      <c r="C95" s="21" t="s">
        <v>107</v>
      </c>
      <c r="D95" s="42" t="s">
        <v>15</v>
      </c>
      <c r="E95" s="42"/>
      <c r="F95" s="42"/>
      <c r="G95" s="42" t="s">
        <v>338</v>
      </c>
      <c r="H95" s="20"/>
      <c r="I95" s="20"/>
      <c r="J95" s="20"/>
    </row>
    <row r="96" spans="1:10" ht="30" x14ac:dyDescent="0.25">
      <c r="A96" s="13" t="s">
        <v>388</v>
      </c>
      <c r="B96" s="16" t="s">
        <v>108</v>
      </c>
      <c r="C96" s="16"/>
      <c r="D96" s="34" t="s">
        <v>15</v>
      </c>
      <c r="E96" s="49">
        <v>237.02320561497771</v>
      </c>
      <c r="F96" s="49">
        <v>4218.9961839618672</v>
      </c>
      <c r="G96" s="34" t="s">
        <v>339</v>
      </c>
    </row>
    <row r="97" spans="1:10" ht="45" x14ac:dyDescent="0.25">
      <c r="A97" s="18" t="s">
        <v>389</v>
      </c>
      <c r="B97" s="21" t="s">
        <v>109</v>
      </c>
      <c r="C97" s="21"/>
      <c r="D97" s="42" t="s">
        <v>15</v>
      </c>
      <c r="E97" s="44"/>
      <c r="F97" s="44"/>
      <c r="G97" s="42" t="s">
        <v>339</v>
      </c>
      <c r="H97" s="20"/>
      <c r="I97" s="20"/>
      <c r="J97" s="20"/>
    </row>
    <row r="98" spans="1:10" x14ac:dyDescent="0.25">
      <c r="A98" s="13" t="s">
        <v>390</v>
      </c>
      <c r="B98" s="16" t="s">
        <v>110</v>
      </c>
      <c r="C98" s="16"/>
      <c r="D98" s="34" t="s">
        <v>15</v>
      </c>
      <c r="E98" s="49">
        <v>3337.5428087142195</v>
      </c>
      <c r="F98" s="49">
        <v>299.62162504373919</v>
      </c>
      <c r="G98" s="34" t="s">
        <v>339</v>
      </c>
    </row>
    <row r="99" spans="1:10" ht="30" x14ac:dyDescent="0.25">
      <c r="A99" s="18" t="s">
        <v>391</v>
      </c>
      <c r="B99" s="21" t="s">
        <v>111</v>
      </c>
      <c r="C99" s="21"/>
      <c r="D99" s="42" t="s">
        <v>15</v>
      </c>
      <c r="E99" s="44"/>
      <c r="F99" s="44"/>
      <c r="G99" s="42" t="s">
        <v>339</v>
      </c>
      <c r="H99" s="20"/>
      <c r="I99" s="20"/>
      <c r="J99" s="20"/>
    </row>
    <row r="100" spans="1:10" ht="30" x14ac:dyDescent="0.25">
      <c r="A100" s="13" t="s">
        <v>392</v>
      </c>
      <c r="B100" s="16" t="s">
        <v>112</v>
      </c>
      <c r="C100" s="16" t="s">
        <v>112</v>
      </c>
      <c r="D100" s="34" t="s">
        <v>15</v>
      </c>
      <c r="E100" s="49">
        <v>322.19869645918806</v>
      </c>
      <c r="F100" s="49">
        <v>3103.6748782336149</v>
      </c>
      <c r="G100" s="34" t="s">
        <v>338</v>
      </c>
    </row>
    <row r="101" spans="1:10" x14ac:dyDescent="0.25">
      <c r="A101" s="18" t="s">
        <v>393</v>
      </c>
      <c r="B101" s="21" t="s">
        <v>113</v>
      </c>
      <c r="C101" s="21"/>
      <c r="D101" s="42" t="s">
        <v>15</v>
      </c>
      <c r="E101" s="44"/>
      <c r="F101" s="44"/>
      <c r="G101" s="42" t="s">
        <v>339</v>
      </c>
      <c r="H101" s="20"/>
      <c r="I101" s="20"/>
      <c r="J101" s="20"/>
    </row>
    <row r="102" spans="1:10" x14ac:dyDescent="0.25">
      <c r="A102" s="13" t="s">
        <v>394</v>
      </c>
      <c r="B102" s="16" t="s">
        <v>114</v>
      </c>
      <c r="C102" s="16"/>
      <c r="D102" s="34" t="s">
        <v>15</v>
      </c>
      <c r="E102" s="49">
        <v>7.416198487095663</v>
      </c>
      <c r="F102" s="49">
        <v>134839.97249264841</v>
      </c>
      <c r="G102" s="34" t="s">
        <v>339</v>
      </c>
    </row>
    <row r="103" spans="1:10" x14ac:dyDescent="0.25">
      <c r="A103" s="18" t="s">
        <v>395</v>
      </c>
      <c r="B103" s="21" t="s">
        <v>115</v>
      </c>
      <c r="C103" s="21"/>
      <c r="D103" s="42" t="s">
        <v>15</v>
      </c>
      <c r="E103" s="44">
        <v>190.3943276465977</v>
      </c>
      <c r="F103" s="44">
        <v>5252.2573143889022</v>
      </c>
      <c r="G103" s="42" t="s">
        <v>339</v>
      </c>
      <c r="H103" s="20"/>
      <c r="I103" s="20"/>
      <c r="J103" s="20"/>
    </row>
    <row r="104" spans="1:10" x14ac:dyDescent="0.25">
      <c r="A104" s="23" t="s">
        <v>397</v>
      </c>
      <c r="B104" s="24"/>
      <c r="C104" s="24"/>
      <c r="D104" s="41"/>
      <c r="E104" s="41"/>
      <c r="F104" s="41"/>
      <c r="G104" s="41"/>
      <c r="H104" s="25"/>
      <c r="I104" s="25"/>
      <c r="J104" s="25"/>
    </row>
    <row r="105" spans="1:10" ht="45" x14ac:dyDescent="0.25">
      <c r="A105" s="18" t="s">
        <v>398</v>
      </c>
      <c r="B105" s="21" t="s">
        <v>116</v>
      </c>
      <c r="C105" s="21"/>
      <c r="D105" s="42"/>
      <c r="E105" s="42"/>
      <c r="F105" s="42"/>
      <c r="G105" s="42" t="s">
        <v>339</v>
      </c>
      <c r="H105" s="20"/>
      <c r="I105" s="20"/>
      <c r="J105" s="20"/>
    </row>
    <row r="106" spans="1:10" ht="30" x14ac:dyDescent="0.25">
      <c r="A106" s="13" t="s">
        <v>399</v>
      </c>
      <c r="B106" s="16" t="s">
        <v>117</v>
      </c>
      <c r="C106" s="16"/>
      <c r="D106" s="38"/>
      <c r="E106" s="49">
        <v>31.622776601683793</v>
      </c>
      <c r="F106" s="49">
        <v>31622.776601683796</v>
      </c>
      <c r="G106" s="34" t="s">
        <v>339</v>
      </c>
    </row>
    <row r="107" spans="1:10" ht="30" x14ac:dyDescent="0.25">
      <c r="A107" s="18" t="s">
        <v>400</v>
      </c>
      <c r="B107" s="21" t="s">
        <v>118</v>
      </c>
      <c r="C107" s="21"/>
      <c r="D107" s="26"/>
      <c r="E107" s="44">
        <v>95</v>
      </c>
      <c r="F107" s="44">
        <v>10526.315789473685</v>
      </c>
      <c r="G107" s="42" t="s">
        <v>339</v>
      </c>
      <c r="H107" s="20"/>
      <c r="I107" s="20"/>
      <c r="J107" s="20"/>
    </row>
    <row r="108" spans="1:10" ht="30" x14ac:dyDescent="0.25">
      <c r="A108" s="13" t="s">
        <v>401</v>
      </c>
      <c r="B108" s="16" t="s">
        <v>119</v>
      </c>
      <c r="C108" s="16"/>
      <c r="D108" s="38"/>
      <c r="E108" s="49">
        <v>75.723180070570194</v>
      </c>
      <c r="F108" s="49">
        <v>13205.995826747507</v>
      </c>
      <c r="G108" s="34" t="s">
        <v>339</v>
      </c>
    </row>
    <row r="109" spans="1:10" ht="30" x14ac:dyDescent="0.25">
      <c r="A109" s="18" t="s">
        <v>402</v>
      </c>
      <c r="B109" s="21" t="s">
        <v>120</v>
      </c>
      <c r="C109" s="21"/>
      <c r="D109" s="26"/>
      <c r="E109" s="44">
        <v>64</v>
      </c>
      <c r="F109" s="44">
        <v>15625</v>
      </c>
      <c r="G109" s="42" t="s">
        <v>338</v>
      </c>
      <c r="H109" s="20"/>
      <c r="I109" s="20"/>
      <c r="J109" s="20"/>
    </row>
    <row r="110" spans="1:10" x14ac:dyDescent="0.25">
      <c r="A110" s="13" t="s">
        <v>403</v>
      </c>
      <c r="B110" s="16" t="s">
        <v>121</v>
      </c>
      <c r="C110" s="16" t="s">
        <v>536</v>
      </c>
      <c r="D110" s="38"/>
      <c r="E110" s="49">
        <v>9</v>
      </c>
      <c r="F110" s="49">
        <v>111111.11111111111</v>
      </c>
      <c r="G110" s="34" t="s">
        <v>339</v>
      </c>
    </row>
    <row r="111" spans="1:10" ht="45" x14ac:dyDescent="0.25">
      <c r="A111" s="18" t="s">
        <v>404</v>
      </c>
      <c r="B111" s="21" t="s">
        <v>122</v>
      </c>
      <c r="C111" s="21"/>
      <c r="D111" s="26"/>
      <c r="E111" s="44">
        <v>1206</v>
      </c>
      <c r="F111" s="44">
        <v>829.18739635157544</v>
      </c>
      <c r="G111" s="42" t="s">
        <v>339</v>
      </c>
      <c r="H111" s="20"/>
      <c r="I111" s="20"/>
      <c r="J111" s="20"/>
    </row>
    <row r="112" spans="1:10" ht="30" x14ac:dyDescent="0.25">
      <c r="A112" s="13" t="s">
        <v>405</v>
      </c>
      <c r="B112" s="16" t="s">
        <v>123</v>
      </c>
      <c r="C112" s="16" t="s">
        <v>123</v>
      </c>
      <c r="D112" s="38"/>
      <c r="E112" s="50">
        <v>44.721359549995796</v>
      </c>
      <c r="F112" s="50">
        <v>22360.679774997894</v>
      </c>
      <c r="G112" s="34" t="s">
        <v>339</v>
      </c>
    </row>
    <row r="113" spans="1:10" ht="30" x14ac:dyDescent="0.25">
      <c r="A113" s="18" t="s">
        <v>406</v>
      </c>
      <c r="B113" s="21" t="s">
        <v>124</v>
      </c>
      <c r="C113" s="21"/>
      <c r="D113" s="42" t="s">
        <v>14</v>
      </c>
      <c r="E113" s="44">
        <v>58.27520913733386</v>
      </c>
      <c r="F113" s="44">
        <v>17159.955576364508</v>
      </c>
      <c r="G113" s="42" t="s">
        <v>339</v>
      </c>
      <c r="H113" s="20"/>
      <c r="I113" s="20"/>
      <c r="J113" s="20"/>
    </row>
    <row r="114" spans="1:10" ht="30" x14ac:dyDescent="0.25">
      <c r="A114" s="13" t="s">
        <v>407</v>
      </c>
      <c r="B114" s="16" t="s">
        <v>125</v>
      </c>
      <c r="C114" s="16"/>
      <c r="D114" s="34" t="s">
        <v>14</v>
      </c>
      <c r="E114" s="49">
        <v>31.622776601683793</v>
      </c>
      <c r="F114" s="49">
        <v>31622.776601683796</v>
      </c>
      <c r="G114" s="34" t="s">
        <v>339</v>
      </c>
    </row>
    <row r="115" spans="1:10" ht="30" x14ac:dyDescent="0.25">
      <c r="A115" s="18" t="s">
        <v>408</v>
      </c>
      <c r="B115" s="21" t="s">
        <v>126</v>
      </c>
      <c r="C115" s="21"/>
      <c r="D115" s="42" t="s">
        <v>14</v>
      </c>
      <c r="E115" s="44">
        <v>64</v>
      </c>
      <c r="F115" s="44">
        <v>15625</v>
      </c>
      <c r="G115" s="42" t="s">
        <v>338</v>
      </c>
      <c r="H115" s="20"/>
      <c r="I115" s="20"/>
      <c r="J115" s="20"/>
    </row>
    <row r="116" spans="1:10" ht="45" x14ac:dyDescent="0.25">
      <c r="A116" s="13" t="s">
        <v>409</v>
      </c>
      <c r="B116" s="16" t="s">
        <v>127</v>
      </c>
      <c r="C116" s="16"/>
      <c r="D116" s="34" t="s">
        <v>15</v>
      </c>
      <c r="E116" s="49"/>
      <c r="F116" s="49"/>
      <c r="G116" s="34" t="s">
        <v>339</v>
      </c>
    </row>
    <row r="117" spans="1:10" ht="30" x14ac:dyDescent="0.25">
      <c r="A117" s="18" t="s">
        <v>410</v>
      </c>
      <c r="B117" s="21" t="s">
        <v>128</v>
      </c>
      <c r="C117" s="21"/>
      <c r="D117" s="42" t="s">
        <v>15</v>
      </c>
      <c r="E117" s="44">
        <v>26</v>
      </c>
      <c r="F117" s="44">
        <v>38461.538461538461</v>
      </c>
      <c r="G117" s="42" t="s">
        <v>339</v>
      </c>
      <c r="H117" s="20"/>
      <c r="I117" s="20"/>
      <c r="J117" s="20"/>
    </row>
    <row r="118" spans="1:10" ht="15.75" customHeight="1" x14ac:dyDescent="0.25">
      <c r="A118" s="23" t="s">
        <v>411</v>
      </c>
      <c r="B118" s="24"/>
      <c r="C118" s="24"/>
      <c r="D118" s="41"/>
      <c r="E118" s="41"/>
      <c r="F118" s="41"/>
      <c r="G118" s="41"/>
      <c r="H118" s="25"/>
      <c r="I118" s="148" t="s">
        <v>506</v>
      </c>
      <c r="J118" s="149"/>
    </row>
    <row r="119" spans="1:10" ht="75" x14ac:dyDescent="0.25">
      <c r="A119" s="18" t="s">
        <v>412</v>
      </c>
      <c r="B119" s="21" t="s">
        <v>129</v>
      </c>
      <c r="C119" s="21"/>
      <c r="D119" s="42"/>
      <c r="E119" s="44"/>
      <c r="F119" s="44"/>
      <c r="G119" s="42">
        <v>0</v>
      </c>
      <c r="H119" s="20"/>
      <c r="I119" s="20"/>
      <c r="J119" s="20"/>
    </row>
    <row r="120" spans="1:10" ht="30" x14ac:dyDescent="0.25">
      <c r="A120" s="13" t="s">
        <v>413</v>
      </c>
      <c r="B120" s="16" t="s">
        <v>130</v>
      </c>
      <c r="C120" s="16"/>
      <c r="E120" s="49">
        <v>16630</v>
      </c>
      <c r="F120" s="49">
        <v>60.132291040288635</v>
      </c>
      <c r="G120" s="34">
        <v>0</v>
      </c>
    </row>
    <row r="121" spans="1:10" ht="60" x14ac:dyDescent="0.25">
      <c r="A121" s="18" t="s">
        <v>414</v>
      </c>
      <c r="B121" s="21" t="s">
        <v>131</v>
      </c>
      <c r="C121" s="21" t="s">
        <v>131</v>
      </c>
      <c r="D121" s="42"/>
      <c r="E121" s="44" t="s">
        <v>550</v>
      </c>
      <c r="F121" s="44" t="s">
        <v>551</v>
      </c>
      <c r="G121" s="42">
        <v>0</v>
      </c>
      <c r="H121" s="20"/>
      <c r="I121" s="31">
        <v>5060</v>
      </c>
      <c r="J121" s="31">
        <v>2898</v>
      </c>
    </row>
    <row r="122" spans="1:10" ht="30" x14ac:dyDescent="0.25">
      <c r="A122" s="13" t="s">
        <v>415</v>
      </c>
      <c r="B122" s="16" t="s">
        <v>132</v>
      </c>
      <c r="C122" s="16" t="s">
        <v>132</v>
      </c>
      <c r="D122" s="34" t="s">
        <v>14</v>
      </c>
      <c r="E122" s="49">
        <v>67.520367297579185</v>
      </c>
      <c r="F122" s="49">
        <v>14810.345974463517</v>
      </c>
      <c r="G122" s="34">
        <v>0</v>
      </c>
      <c r="I122" s="40">
        <v>1760</v>
      </c>
      <c r="J122" s="40">
        <v>672</v>
      </c>
    </row>
    <row r="123" spans="1:10" ht="75" x14ac:dyDescent="0.25">
      <c r="A123" s="18" t="s">
        <v>416</v>
      </c>
      <c r="B123" s="21" t="s">
        <v>133</v>
      </c>
      <c r="C123" s="21" t="s">
        <v>525</v>
      </c>
      <c r="D123" s="42" t="s">
        <v>14</v>
      </c>
      <c r="E123" s="44">
        <v>681.94501244601827</v>
      </c>
      <c r="F123" s="44">
        <v>1466.3938906352196</v>
      </c>
      <c r="G123" s="42">
        <v>0</v>
      </c>
      <c r="H123" s="20"/>
      <c r="I123" s="31">
        <v>9183</v>
      </c>
      <c r="J123" s="31">
        <v>3227</v>
      </c>
    </row>
    <row r="124" spans="1:10" ht="45" x14ac:dyDescent="0.25">
      <c r="A124" s="13" t="s">
        <v>417</v>
      </c>
      <c r="B124" s="16" t="s">
        <v>134</v>
      </c>
      <c r="C124" s="16" t="s">
        <v>184</v>
      </c>
      <c r="D124" s="34" t="s">
        <v>14</v>
      </c>
      <c r="E124" s="49">
        <v>168</v>
      </c>
      <c r="F124" s="49">
        <v>5952.3809523809523</v>
      </c>
      <c r="G124" s="34">
        <v>0</v>
      </c>
    </row>
    <row r="125" spans="1:10" ht="30" x14ac:dyDescent="0.25">
      <c r="A125" s="18" t="s">
        <v>418</v>
      </c>
      <c r="B125" s="21" t="s">
        <v>135</v>
      </c>
      <c r="C125" s="21" t="s">
        <v>521</v>
      </c>
      <c r="D125" s="42" t="s">
        <v>15</v>
      </c>
      <c r="E125" s="44">
        <v>47.24404724407087</v>
      </c>
      <c r="F125" s="44">
        <v>21166.687833365082</v>
      </c>
      <c r="G125" s="42">
        <v>0</v>
      </c>
      <c r="H125" s="20"/>
      <c r="I125" s="20"/>
      <c r="J125" s="20"/>
    </row>
    <row r="126" spans="1:10" x14ac:dyDescent="0.25">
      <c r="A126" s="13" t="s">
        <v>419</v>
      </c>
      <c r="B126" s="16" t="s">
        <v>136</v>
      </c>
      <c r="C126" s="16"/>
      <c r="D126" s="34" t="s">
        <v>15</v>
      </c>
      <c r="E126" s="49">
        <v>75</v>
      </c>
      <c r="F126" s="49">
        <v>13333.333333333334</v>
      </c>
      <c r="G126" s="34">
        <v>0</v>
      </c>
    </row>
    <row r="127" spans="1:10" ht="30" x14ac:dyDescent="0.25">
      <c r="A127" s="18" t="s">
        <v>420</v>
      </c>
      <c r="B127" s="21" t="s">
        <v>137</v>
      </c>
      <c r="C127" s="21" t="s">
        <v>534</v>
      </c>
      <c r="D127" s="42" t="s">
        <v>286</v>
      </c>
      <c r="E127" s="42" t="s">
        <v>552</v>
      </c>
      <c r="F127" s="42" t="s">
        <v>553</v>
      </c>
      <c r="G127" s="42">
        <v>0</v>
      </c>
      <c r="H127" s="20"/>
      <c r="I127" s="31">
        <v>28655</v>
      </c>
      <c r="J127" s="31">
        <v>17750</v>
      </c>
    </row>
    <row r="128" spans="1:10" ht="30" x14ac:dyDescent="0.25">
      <c r="A128" s="13" t="s">
        <v>421</v>
      </c>
      <c r="B128" s="16" t="s">
        <v>138</v>
      </c>
      <c r="C128" s="16"/>
      <c r="D128" s="34" t="s">
        <v>286</v>
      </c>
      <c r="G128" s="34">
        <v>0</v>
      </c>
      <c r="I128" s="40">
        <v>750</v>
      </c>
      <c r="J128" s="40">
        <v>630</v>
      </c>
    </row>
    <row r="129" spans="1:10" ht="15.75" customHeight="1" x14ac:dyDescent="0.25">
      <c r="A129" s="23" t="s">
        <v>226</v>
      </c>
      <c r="B129" s="24"/>
      <c r="C129" s="24"/>
      <c r="D129" s="41"/>
      <c r="E129" s="41"/>
      <c r="F129" s="41"/>
      <c r="G129" s="41"/>
      <c r="H129" s="25"/>
      <c r="I129" s="148" t="s">
        <v>510</v>
      </c>
      <c r="J129" s="149"/>
    </row>
    <row r="130" spans="1:10" ht="45" x14ac:dyDescent="0.25">
      <c r="A130" s="18" t="s">
        <v>422</v>
      </c>
      <c r="B130" s="21" t="s">
        <v>143</v>
      </c>
      <c r="C130" s="21"/>
      <c r="D130" s="42"/>
      <c r="E130" s="42"/>
      <c r="F130" s="42"/>
      <c r="G130" s="42" t="s">
        <v>338</v>
      </c>
      <c r="H130" s="20"/>
      <c r="I130" s="20"/>
      <c r="J130" s="20"/>
    </row>
    <row r="131" spans="1:10" ht="30" x14ac:dyDescent="0.25">
      <c r="A131" s="13" t="s">
        <v>423</v>
      </c>
      <c r="B131" s="16" t="s">
        <v>154</v>
      </c>
      <c r="C131" s="16"/>
      <c r="G131" s="34">
        <v>0</v>
      </c>
      <c r="I131" s="40">
        <v>13423</v>
      </c>
      <c r="J131" s="40">
        <v>45482</v>
      </c>
    </row>
    <row r="132" spans="1:10" ht="30" x14ac:dyDescent="0.25">
      <c r="A132" s="18" t="s">
        <v>424</v>
      </c>
      <c r="B132" s="21" t="s">
        <v>159</v>
      </c>
      <c r="C132" s="21"/>
      <c r="D132" s="42" t="s">
        <v>14</v>
      </c>
      <c r="E132" s="44">
        <v>1498.6987689325697</v>
      </c>
      <c r="F132" s="44">
        <v>667.24549371067951</v>
      </c>
      <c r="G132" s="42" t="s">
        <v>338</v>
      </c>
      <c r="H132" s="20"/>
      <c r="I132" s="31">
        <v>45994</v>
      </c>
      <c r="J132" s="31">
        <v>84641</v>
      </c>
    </row>
    <row r="133" spans="1:10" ht="180" x14ac:dyDescent="0.25">
      <c r="A133" s="13" t="s">
        <v>425</v>
      </c>
      <c r="B133" s="16" t="s">
        <v>160</v>
      </c>
      <c r="C133" s="16"/>
      <c r="D133" s="34" t="s">
        <v>14</v>
      </c>
      <c r="E133" s="34" t="s">
        <v>554</v>
      </c>
      <c r="F133" s="34" t="s">
        <v>555</v>
      </c>
      <c r="G133" s="34" t="s">
        <v>338</v>
      </c>
      <c r="I133" s="40">
        <v>19682</v>
      </c>
      <c r="J133" s="40">
        <v>66501</v>
      </c>
    </row>
    <row r="134" spans="1:10" ht="45" x14ac:dyDescent="0.25">
      <c r="A134" s="18" t="s">
        <v>426</v>
      </c>
      <c r="B134" s="21" t="s">
        <v>161</v>
      </c>
      <c r="C134" s="21"/>
      <c r="D134" s="42" t="s">
        <v>14</v>
      </c>
      <c r="E134" s="42"/>
      <c r="F134" s="42"/>
      <c r="G134" s="42" t="s">
        <v>339</v>
      </c>
      <c r="H134" s="20"/>
      <c r="I134" s="31">
        <v>32369</v>
      </c>
      <c r="J134" s="31">
        <v>73741</v>
      </c>
    </row>
    <row r="135" spans="1:10" ht="45" x14ac:dyDescent="0.25">
      <c r="A135" s="13" t="s">
        <v>427</v>
      </c>
      <c r="B135" s="16" t="s">
        <v>163</v>
      </c>
      <c r="C135" s="16"/>
      <c r="D135" s="34" t="s">
        <v>14</v>
      </c>
      <c r="E135" s="49">
        <v>11484.070010235919</v>
      </c>
      <c r="F135" s="49">
        <v>87.077142433709085</v>
      </c>
      <c r="G135" s="34" t="s">
        <v>338</v>
      </c>
      <c r="I135" s="40">
        <v>16589</v>
      </c>
      <c r="J135" s="40">
        <v>16452</v>
      </c>
    </row>
    <row r="136" spans="1:10" ht="30" x14ac:dyDescent="0.25">
      <c r="A136" s="18" t="s">
        <v>428</v>
      </c>
      <c r="B136" s="21" t="s">
        <v>164</v>
      </c>
      <c r="C136" s="21"/>
      <c r="D136" s="42" t="s">
        <v>14</v>
      </c>
      <c r="E136" s="44">
        <v>115</v>
      </c>
      <c r="F136" s="44">
        <v>8695.652173913044</v>
      </c>
      <c r="G136" s="42">
        <v>0</v>
      </c>
      <c r="H136" s="20"/>
      <c r="I136" s="31">
        <v>127413</v>
      </c>
      <c r="J136" s="31">
        <v>210862</v>
      </c>
    </row>
    <row r="137" spans="1:10" ht="45" x14ac:dyDescent="0.25">
      <c r="A137" s="13" t="s">
        <v>429</v>
      </c>
      <c r="B137" s="16" t="s">
        <v>165</v>
      </c>
      <c r="C137" s="16"/>
      <c r="D137" s="34" t="s">
        <v>14</v>
      </c>
      <c r="E137" s="49"/>
      <c r="F137" s="49"/>
      <c r="G137" s="34">
        <v>0</v>
      </c>
      <c r="I137" s="40">
        <v>521</v>
      </c>
      <c r="J137" s="40">
        <v>3644</v>
      </c>
    </row>
    <row r="138" spans="1:10" ht="30" x14ac:dyDescent="0.25">
      <c r="A138" s="18" t="s">
        <v>430</v>
      </c>
      <c r="B138" s="21" t="s">
        <v>169</v>
      </c>
      <c r="C138" s="21" t="s">
        <v>539</v>
      </c>
      <c r="D138" s="42" t="s">
        <v>14</v>
      </c>
      <c r="E138" s="44">
        <v>832</v>
      </c>
      <c r="F138" s="44">
        <v>1201.9230769230769</v>
      </c>
      <c r="G138" s="42">
        <v>0</v>
      </c>
      <c r="H138" s="20"/>
      <c r="I138" s="31">
        <v>762</v>
      </c>
      <c r="J138" s="31">
        <v>4920</v>
      </c>
    </row>
    <row r="139" spans="1:10" ht="15.75" customHeight="1" x14ac:dyDescent="0.25">
      <c r="A139" s="27" t="s">
        <v>431</v>
      </c>
      <c r="B139" s="24"/>
      <c r="C139" s="24"/>
      <c r="D139" s="41"/>
      <c r="E139" s="41"/>
      <c r="F139" s="41"/>
      <c r="G139" s="41"/>
      <c r="H139" s="25"/>
      <c r="I139" s="148" t="s">
        <v>509</v>
      </c>
      <c r="J139" s="149"/>
    </row>
    <row r="140" spans="1:10" ht="30" x14ac:dyDescent="0.25">
      <c r="A140" s="32" t="s">
        <v>432</v>
      </c>
      <c r="B140" s="21" t="s">
        <v>221</v>
      </c>
      <c r="C140" s="21" t="s">
        <v>221</v>
      </c>
      <c r="D140" s="42"/>
      <c r="E140" s="44"/>
      <c r="F140" s="44"/>
      <c r="G140" s="42" t="s">
        <v>339</v>
      </c>
      <c r="H140" s="20"/>
      <c r="I140" s="31">
        <v>11488</v>
      </c>
      <c r="J140" s="31">
        <v>23352</v>
      </c>
    </row>
    <row r="141" spans="1:10" ht="30" x14ac:dyDescent="0.25">
      <c r="A141" s="37" t="s">
        <v>433</v>
      </c>
      <c r="B141" s="16" t="s">
        <v>222</v>
      </c>
      <c r="C141" s="16"/>
      <c r="D141" s="34" t="s">
        <v>285</v>
      </c>
      <c r="E141" s="49"/>
      <c r="F141" s="49"/>
      <c r="G141" s="34">
        <v>0</v>
      </c>
      <c r="I141" s="40">
        <v>379</v>
      </c>
      <c r="J141" s="40">
        <v>766</v>
      </c>
    </row>
    <row r="142" spans="1:10" ht="45" x14ac:dyDescent="0.25">
      <c r="A142" s="32" t="s">
        <v>434</v>
      </c>
      <c r="B142" s="21" t="s">
        <v>526</v>
      </c>
      <c r="C142" s="21"/>
      <c r="D142" s="42" t="s">
        <v>285</v>
      </c>
      <c r="E142" s="44">
        <v>23</v>
      </c>
      <c r="F142" s="44">
        <v>43478.260869565216</v>
      </c>
      <c r="G142" s="42">
        <v>0</v>
      </c>
      <c r="H142" s="20"/>
      <c r="I142" s="31">
        <v>1198</v>
      </c>
      <c r="J142" s="31">
        <v>2421</v>
      </c>
    </row>
    <row r="143" spans="1:10" ht="30" x14ac:dyDescent="0.25">
      <c r="A143" s="37" t="s">
        <v>435</v>
      </c>
      <c r="B143" s="16" t="s">
        <v>530</v>
      </c>
      <c r="C143" s="16"/>
      <c r="D143" s="34" t="s">
        <v>14</v>
      </c>
      <c r="E143" s="49"/>
      <c r="F143" s="49"/>
      <c r="I143" s="40"/>
      <c r="J143" s="40"/>
    </row>
    <row r="144" spans="1:10" ht="45" x14ac:dyDescent="0.25">
      <c r="A144" s="32" t="s">
        <v>436</v>
      </c>
      <c r="B144" s="21" t="s">
        <v>527</v>
      </c>
      <c r="C144" s="21"/>
      <c r="D144" s="42" t="s">
        <v>13</v>
      </c>
      <c r="E144" s="44"/>
      <c r="F144" s="44"/>
      <c r="G144" s="42">
        <v>0</v>
      </c>
      <c r="H144" s="20"/>
      <c r="I144" s="31">
        <v>2415</v>
      </c>
      <c r="J144" s="31">
        <v>5554</v>
      </c>
    </row>
    <row r="145" spans="1:10" ht="45" x14ac:dyDescent="0.25">
      <c r="A145" s="37" t="s">
        <v>437</v>
      </c>
      <c r="B145" s="16" t="s">
        <v>558</v>
      </c>
      <c r="C145" s="16"/>
      <c r="D145" s="34" t="s">
        <v>13</v>
      </c>
      <c r="E145" s="49">
        <v>152</v>
      </c>
      <c r="F145" s="49">
        <v>6578.9473684210525</v>
      </c>
      <c r="I145" s="40">
        <v>24307</v>
      </c>
      <c r="J145" s="40">
        <v>20088</v>
      </c>
    </row>
    <row r="146" spans="1:10" ht="45" x14ac:dyDescent="0.25">
      <c r="A146" s="32" t="s">
        <v>438</v>
      </c>
      <c r="B146" s="21" t="s">
        <v>184</v>
      </c>
      <c r="C146" s="21" t="s">
        <v>184</v>
      </c>
      <c r="D146" s="42" t="s">
        <v>14</v>
      </c>
      <c r="E146" s="44">
        <v>93.434469014384618</v>
      </c>
      <c r="F146" s="44">
        <v>10702.688317798926</v>
      </c>
      <c r="G146" s="42">
        <v>0</v>
      </c>
      <c r="H146" s="20"/>
      <c r="I146" s="31">
        <v>72088</v>
      </c>
      <c r="J146" s="31">
        <v>77058</v>
      </c>
    </row>
    <row r="147" spans="1:10" ht="30" x14ac:dyDescent="0.25">
      <c r="A147" s="37" t="s">
        <v>439</v>
      </c>
      <c r="B147" s="16" t="s">
        <v>185</v>
      </c>
      <c r="C147" s="16"/>
      <c r="D147" s="34" t="s">
        <v>14</v>
      </c>
      <c r="E147" s="49">
        <v>4393</v>
      </c>
      <c r="F147" s="49">
        <v>227.63487366264511</v>
      </c>
      <c r="G147" s="34">
        <v>0</v>
      </c>
      <c r="I147" s="40">
        <v>65881</v>
      </c>
      <c r="J147" s="40">
        <v>94995</v>
      </c>
    </row>
    <row r="148" spans="1:10" ht="45" x14ac:dyDescent="0.25">
      <c r="A148" s="32" t="s">
        <v>440</v>
      </c>
      <c r="B148" s="21" t="s">
        <v>257</v>
      </c>
      <c r="C148" s="21"/>
      <c r="D148" s="42" t="s">
        <v>14</v>
      </c>
      <c r="E148" s="44">
        <v>72799</v>
      </c>
      <c r="F148" s="44">
        <v>13.736452423797029</v>
      </c>
      <c r="G148" s="42">
        <v>0</v>
      </c>
      <c r="H148" s="20"/>
      <c r="I148" s="31">
        <v>35406</v>
      </c>
      <c r="J148" s="31">
        <v>18401</v>
      </c>
    </row>
    <row r="149" spans="1:10" ht="90" x14ac:dyDescent="0.25">
      <c r="A149" s="37" t="s">
        <v>441</v>
      </c>
      <c r="B149" s="16" t="s">
        <v>528</v>
      </c>
      <c r="C149" s="16"/>
      <c r="D149" s="34" t="s">
        <v>14</v>
      </c>
      <c r="E149" s="49">
        <v>180.35520508152794</v>
      </c>
      <c r="F149" s="49">
        <v>5544.6140273465298</v>
      </c>
      <c r="G149" s="34">
        <v>0</v>
      </c>
      <c r="I149" s="40">
        <v>17153</v>
      </c>
      <c r="J149" s="40">
        <v>14882</v>
      </c>
    </row>
    <row r="150" spans="1:10" ht="30" x14ac:dyDescent="0.25">
      <c r="A150" s="32" t="s">
        <v>442</v>
      </c>
      <c r="B150" s="21" t="s">
        <v>186</v>
      </c>
      <c r="C150" s="21"/>
      <c r="D150" s="42" t="s">
        <v>13</v>
      </c>
      <c r="E150" s="44">
        <v>278312</v>
      </c>
      <c r="F150" s="44">
        <v>3.5930897697548074</v>
      </c>
      <c r="G150" s="42">
        <v>0</v>
      </c>
      <c r="H150" s="20"/>
      <c r="I150" s="31">
        <v>6201</v>
      </c>
      <c r="J150" s="31">
        <v>12122</v>
      </c>
    </row>
    <row r="151" spans="1:10" ht="45" x14ac:dyDescent="0.25">
      <c r="A151" s="37" t="s">
        <v>443</v>
      </c>
      <c r="B151" s="16" t="s">
        <v>529</v>
      </c>
      <c r="C151" s="16"/>
      <c r="D151" s="34" t="s">
        <v>14</v>
      </c>
      <c r="E151" s="49">
        <v>2621.3605246131256</v>
      </c>
      <c r="F151" s="49">
        <v>381.48129210406319</v>
      </c>
      <c r="G151" s="34">
        <v>0</v>
      </c>
      <c r="I151" s="40">
        <v>20627</v>
      </c>
      <c r="J151" s="40">
        <v>25096</v>
      </c>
    </row>
    <row r="152" spans="1:10" ht="90" x14ac:dyDescent="0.25">
      <c r="A152" s="32" t="s">
        <v>444</v>
      </c>
      <c r="B152" s="21" t="s">
        <v>256</v>
      </c>
      <c r="C152" s="21"/>
      <c r="D152" s="42" t="s">
        <v>14</v>
      </c>
      <c r="E152" s="42" t="s">
        <v>556</v>
      </c>
      <c r="F152" s="42" t="s">
        <v>557</v>
      </c>
      <c r="G152" s="42">
        <v>0</v>
      </c>
      <c r="H152" s="20"/>
      <c r="I152" s="31">
        <v>102880</v>
      </c>
      <c r="J152" s="31">
        <v>116520</v>
      </c>
    </row>
    <row r="153" spans="1:10" ht="45" x14ac:dyDescent="0.25">
      <c r="A153" s="37" t="s">
        <v>445</v>
      </c>
      <c r="B153" s="16" t="s">
        <v>187</v>
      </c>
      <c r="C153" s="16"/>
      <c r="D153" s="34" t="s">
        <v>14</v>
      </c>
      <c r="E153" s="49">
        <v>11.61895003862225</v>
      </c>
      <c r="F153" s="49">
        <v>86066.296582387047</v>
      </c>
      <c r="G153" s="34">
        <v>0</v>
      </c>
      <c r="I153" s="40">
        <v>6039</v>
      </c>
      <c r="J153" s="40">
        <v>5122</v>
      </c>
    </row>
    <row r="154" spans="1:10" ht="45" x14ac:dyDescent="0.25">
      <c r="A154" s="32" t="s">
        <v>446</v>
      </c>
      <c r="B154" s="21" t="s">
        <v>188</v>
      </c>
      <c r="C154" s="21"/>
      <c r="D154" s="42" t="s">
        <v>14</v>
      </c>
      <c r="E154" s="44"/>
      <c r="F154" s="44"/>
      <c r="G154" s="42">
        <v>0</v>
      </c>
      <c r="H154" s="20"/>
      <c r="I154" s="20" t="s">
        <v>511</v>
      </c>
      <c r="J154" s="20" t="s">
        <v>511</v>
      </c>
    </row>
    <row r="155" spans="1:10" ht="30" x14ac:dyDescent="0.25">
      <c r="A155" s="37" t="s">
        <v>447</v>
      </c>
      <c r="B155" s="16" t="s">
        <v>189</v>
      </c>
      <c r="C155" s="16"/>
      <c r="D155" s="34" t="s">
        <v>14</v>
      </c>
      <c r="E155" s="49">
        <v>1</v>
      </c>
      <c r="F155" s="49">
        <v>1000000</v>
      </c>
      <c r="G155" s="34">
        <v>0</v>
      </c>
      <c r="I155" s="40">
        <v>409434</v>
      </c>
      <c r="J155" s="40">
        <v>800424</v>
      </c>
    </row>
    <row r="156" spans="1:10" ht="30" x14ac:dyDescent="0.25">
      <c r="A156" s="32" t="s">
        <v>448</v>
      </c>
      <c r="B156" s="21" t="s">
        <v>190</v>
      </c>
      <c r="C156" s="21"/>
      <c r="D156" s="42" t="s">
        <v>14</v>
      </c>
      <c r="E156" s="44">
        <v>4812.5718695932219</v>
      </c>
      <c r="F156" s="44">
        <v>207.78910468188479</v>
      </c>
      <c r="G156" s="42">
        <v>0</v>
      </c>
      <c r="H156" s="20"/>
      <c r="I156" s="31">
        <v>20307</v>
      </c>
      <c r="J156" s="31">
        <v>39699</v>
      </c>
    </row>
    <row r="157" spans="1:10" ht="30" x14ac:dyDescent="0.25">
      <c r="A157" s="37" t="s">
        <v>449</v>
      </c>
      <c r="B157" s="16" t="s">
        <v>192</v>
      </c>
      <c r="C157" s="16"/>
      <c r="D157" s="34" t="s">
        <v>14</v>
      </c>
      <c r="E157" s="49"/>
      <c r="F157" s="49"/>
      <c r="G157" s="34">
        <v>0</v>
      </c>
      <c r="I157" s="40">
        <v>18309</v>
      </c>
      <c r="J157" s="40">
        <v>35792</v>
      </c>
    </row>
    <row r="158" spans="1:10" ht="60" x14ac:dyDescent="0.25">
      <c r="A158" s="32" t="s">
        <v>450</v>
      </c>
      <c r="B158" s="21" t="s">
        <v>258</v>
      </c>
      <c r="C158" s="21"/>
      <c r="D158" s="42" t="s">
        <v>14</v>
      </c>
      <c r="E158" s="44">
        <v>3773.2193151207102</v>
      </c>
      <c r="F158" s="44">
        <v>265.02567608318537</v>
      </c>
      <c r="G158" s="42">
        <v>0</v>
      </c>
      <c r="H158" s="20"/>
      <c r="I158" s="31">
        <v>356648</v>
      </c>
      <c r="J158" s="31">
        <v>218480</v>
      </c>
    </row>
    <row r="159" spans="1:10" ht="45" x14ac:dyDescent="0.25">
      <c r="A159" s="37" t="s">
        <v>451</v>
      </c>
      <c r="B159" s="16" t="s">
        <v>191</v>
      </c>
      <c r="C159" s="16"/>
      <c r="D159" s="34" t="s">
        <v>14</v>
      </c>
      <c r="E159" s="49"/>
      <c r="F159" s="49"/>
      <c r="I159" s="40">
        <v>15755</v>
      </c>
      <c r="J159" s="40">
        <v>7281</v>
      </c>
    </row>
    <row r="160" spans="1:10" ht="45" x14ac:dyDescent="0.25">
      <c r="A160" s="32" t="s">
        <v>452</v>
      </c>
      <c r="B160" s="21" t="s">
        <v>197</v>
      </c>
      <c r="C160" s="21"/>
      <c r="D160" s="42" t="s">
        <v>15</v>
      </c>
      <c r="E160" s="44">
        <v>2530.1003932650578</v>
      </c>
      <c r="F160" s="44">
        <v>395.2412333763225</v>
      </c>
      <c r="G160" s="42">
        <v>0</v>
      </c>
      <c r="H160" s="20"/>
      <c r="I160" s="31">
        <v>109337</v>
      </c>
      <c r="J160" s="31">
        <v>133453</v>
      </c>
    </row>
    <row r="161" spans="1:10" ht="45" x14ac:dyDescent="0.25">
      <c r="A161" s="37" t="s">
        <v>453</v>
      </c>
      <c r="B161" s="16" t="s">
        <v>196</v>
      </c>
      <c r="C161" s="16"/>
      <c r="D161" s="34" t="s">
        <v>15</v>
      </c>
      <c r="E161" s="49">
        <v>18</v>
      </c>
      <c r="F161" s="49">
        <v>55555.555555555555</v>
      </c>
      <c r="G161" s="34">
        <v>0</v>
      </c>
      <c r="I161" s="40">
        <v>84</v>
      </c>
      <c r="J161" s="40">
        <v>114</v>
      </c>
    </row>
    <row r="162" spans="1:10" ht="45" x14ac:dyDescent="0.25">
      <c r="A162" s="32" t="s">
        <v>454</v>
      </c>
      <c r="B162" s="21" t="s">
        <v>195</v>
      </c>
      <c r="C162" s="21"/>
      <c r="D162" s="42" t="s">
        <v>15</v>
      </c>
      <c r="E162" s="44">
        <v>12.609520212918492</v>
      </c>
      <c r="F162" s="44">
        <v>79305.158571814405</v>
      </c>
      <c r="G162" s="42">
        <v>0</v>
      </c>
      <c r="H162" s="20"/>
      <c r="I162" s="31">
        <v>116225</v>
      </c>
      <c r="J162" s="31">
        <v>131634</v>
      </c>
    </row>
    <row r="163" spans="1:10" ht="30" x14ac:dyDescent="0.25">
      <c r="A163" s="37" t="s">
        <v>455</v>
      </c>
      <c r="B163" s="16" t="s">
        <v>194</v>
      </c>
      <c r="C163" s="16"/>
      <c r="D163" s="34" t="s">
        <v>15</v>
      </c>
      <c r="E163" s="49">
        <v>15738.745566276875</v>
      </c>
      <c r="F163" s="49">
        <v>63.537465282028691</v>
      </c>
      <c r="G163" s="34">
        <v>0</v>
      </c>
      <c r="I163" s="40">
        <v>230989</v>
      </c>
      <c r="J163" s="40">
        <v>262781</v>
      </c>
    </row>
    <row r="164" spans="1:10" ht="45" x14ac:dyDescent="0.25">
      <c r="A164" s="32" t="s">
        <v>456</v>
      </c>
      <c r="B164" s="21" t="s">
        <v>193</v>
      </c>
      <c r="C164" s="21"/>
      <c r="D164" s="42" t="s">
        <v>15</v>
      </c>
      <c r="E164" s="44">
        <v>5488.1186211670019</v>
      </c>
      <c r="F164" s="44">
        <v>182.21180499691138</v>
      </c>
      <c r="G164" s="42"/>
      <c r="H164" s="20"/>
      <c r="I164" s="31">
        <v>10426</v>
      </c>
      <c r="J164" s="31">
        <v>7746</v>
      </c>
    </row>
    <row r="165" spans="1:10" ht="45" x14ac:dyDescent="0.25">
      <c r="A165" s="37" t="s">
        <v>457</v>
      </c>
      <c r="B165" s="16" t="s">
        <v>198</v>
      </c>
      <c r="C165" s="16"/>
      <c r="D165" s="34" t="s">
        <v>286</v>
      </c>
      <c r="E165" s="49">
        <v>530</v>
      </c>
      <c r="F165" s="49">
        <v>1886.7924528301887</v>
      </c>
      <c r="G165" s="34">
        <v>0</v>
      </c>
      <c r="I165" s="35" t="s">
        <v>512</v>
      </c>
      <c r="J165" s="40">
        <v>7428</v>
      </c>
    </row>
    <row r="166" spans="1:10" ht="60" x14ac:dyDescent="0.25">
      <c r="A166" s="32" t="s">
        <v>458</v>
      </c>
      <c r="B166" s="21" t="s">
        <v>199</v>
      </c>
      <c r="C166" s="21"/>
      <c r="D166" s="42" t="s">
        <v>286</v>
      </c>
      <c r="E166" s="46">
        <v>630.5973358649718</v>
      </c>
      <c r="F166" s="48">
        <v>1585.7980094830712</v>
      </c>
      <c r="G166" s="42"/>
      <c r="H166" s="20"/>
      <c r="I166" s="31">
        <v>9953</v>
      </c>
      <c r="J166" s="31">
        <v>19458</v>
      </c>
    </row>
    <row r="167" spans="1:10" ht="15.75" customHeight="1" x14ac:dyDescent="0.25">
      <c r="A167" s="27"/>
      <c r="B167" s="24"/>
      <c r="C167" s="24"/>
      <c r="D167" s="41"/>
      <c r="E167" s="41"/>
      <c r="F167" s="41"/>
      <c r="G167" s="41"/>
      <c r="H167" s="25"/>
      <c r="I167" s="148" t="s">
        <v>513</v>
      </c>
      <c r="J167" s="149"/>
    </row>
    <row r="168" spans="1:10" x14ac:dyDescent="0.25">
      <c r="A168" s="27" t="s">
        <v>268</v>
      </c>
      <c r="B168" s="24"/>
      <c r="C168" s="24"/>
      <c r="D168" s="41"/>
      <c r="E168" s="41"/>
      <c r="F168" s="41"/>
      <c r="G168" s="41"/>
      <c r="H168" s="25"/>
      <c r="I168" s="25"/>
      <c r="J168" s="25"/>
    </row>
    <row r="169" spans="1:10" x14ac:dyDescent="0.25">
      <c r="A169" s="27" t="s">
        <v>284</v>
      </c>
      <c r="B169" s="24"/>
      <c r="C169" s="24"/>
      <c r="D169" s="41"/>
      <c r="E169" s="41"/>
      <c r="F169" s="41"/>
      <c r="G169" s="41"/>
      <c r="H169" s="25"/>
      <c r="I169" s="25"/>
      <c r="J169" s="25"/>
    </row>
    <row r="170" spans="1:10" x14ac:dyDescent="0.25">
      <c r="A170" s="27" t="s">
        <v>460</v>
      </c>
      <c r="B170" s="25"/>
      <c r="C170" s="25"/>
      <c r="D170" s="41"/>
      <c r="E170" s="41"/>
      <c r="F170" s="41"/>
      <c r="G170" s="41"/>
      <c r="H170" s="25"/>
      <c r="I170" s="25"/>
      <c r="J170" s="25"/>
    </row>
    <row r="171" spans="1:10" x14ac:dyDescent="0.25">
      <c r="A171" s="27" t="s">
        <v>461</v>
      </c>
      <c r="B171" s="25"/>
      <c r="C171" s="25"/>
      <c r="D171" s="41"/>
      <c r="E171" s="41"/>
      <c r="F171" s="41"/>
      <c r="G171" s="41"/>
      <c r="H171" s="25"/>
      <c r="I171" s="25"/>
      <c r="J171" s="25"/>
    </row>
    <row r="172" spans="1:10" x14ac:dyDescent="0.25">
      <c r="A172" s="27" t="s">
        <v>462</v>
      </c>
      <c r="B172" s="30"/>
      <c r="C172" s="30"/>
      <c r="D172" s="41"/>
      <c r="E172" s="41"/>
      <c r="F172" s="41"/>
      <c r="G172" s="41"/>
      <c r="H172" s="25"/>
      <c r="I172" s="25"/>
      <c r="J172" s="25"/>
    </row>
    <row r="173" spans="1:10" ht="15.75" customHeight="1" x14ac:dyDescent="0.25">
      <c r="A173" s="27" t="s">
        <v>463</v>
      </c>
      <c r="B173" s="25"/>
      <c r="C173" s="25"/>
      <c r="D173" s="41"/>
      <c r="E173" s="41"/>
      <c r="F173" s="41"/>
      <c r="G173" s="41"/>
      <c r="H173" s="25"/>
      <c r="I173" s="148" t="s">
        <v>514</v>
      </c>
      <c r="J173" s="149"/>
    </row>
    <row r="174" spans="1:10" ht="45" x14ac:dyDescent="0.25">
      <c r="A174" s="32" t="s">
        <v>464</v>
      </c>
      <c r="B174" s="18" t="s">
        <v>229</v>
      </c>
      <c r="C174" s="18"/>
      <c r="D174" s="42" t="s">
        <v>285</v>
      </c>
      <c r="E174" s="42"/>
      <c r="F174" s="42"/>
      <c r="G174" s="42" t="s">
        <v>338</v>
      </c>
      <c r="H174" s="20"/>
      <c r="I174" s="20"/>
      <c r="J174" s="20"/>
    </row>
    <row r="175" spans="1:10" ht="30" x14ac:dyDescent="0.25">
      <c r="A175" s="37" t="s">
        <v>465</v>
      </c>
      <c r="B175" s="13" t="s">
        <v>230</v>
      </c>
      <c r="C175" s="13"/>
      <c r="D175" s="34" t="s">
        <v>285</v>
      </c>
      <c r="E175" s="49">
        <v>3611.2088003880363</v>
      </c>
      <c r="F175" s="49">
        <v>276.91558568769182</v>
      </c>
      <c r="G175" s="34" t="s">
        <v>338</v>
      </c>
    </row>
    <row r="176" spans="1:10" ht="30" x14ac:dyDescent="0.25">
      <c r="A176" s="32" t="s">
        <v>466</v>
      </c>
      <c r="B176" s="18" t="s">
        <v>231</v>
      </c>
      <c r="C176" s="18"/>
      <c r="D176" s="42" t="s">
        <v>285</v>
      </c>
      <c r="E176" s="44">
        <v>5739.8585348421266</v>
      </c>
      <c r="F176" s="44">
        <v>174.22032162113291</v>
      </c>
      <c r="G176" s="42" t="s">
        <v>338</v>
      </c>
      <c r="H176" s="20"/>
      <c r="I176" s="20"/>
      <c r="J176" s="20"/>
    </row>
    <row r="177" spans="1:10" ht="45" x14ac:dyDescent="0.25">
      <c r="A177" s="37" t="s">
        <v>467</v>
      </c>
      <c r="B177" s="13" t="s">
        <v>516</v>
      </c>
      <c r="C177" s="13"/>
      <c r="D177" s="34" t="s">
        <v>285</v>
      </c>
      <c r="E177" s="49">
        <v>812</v>
      </c>
      <c r="F177" s="49">
        <v>1231.5270935960591</v>
      </c>
      <c r="G177" s="34" t="s">
        <v>339</v>
      </c>
    </row>
    <row r="178" spans="1:10" ht="30" x14ac:dyDescent="0.25">
      <c r="A178" s="32" t="s">
        <v>468</v>
      </c>
      <c r="B178" s="18" t="s">
        <v>232</v>
      </c>
      <c r="C178" s="18"/>
      <c r="D178" s="42" t="s">
        <v>285</v>
      </c>
      <c r="E178" s="44">
        <v>85</v>
      </c>
      <c r="F178" s="44">
        <v>11764.705882352941</v>
      </c>
      <c r="G178" s="42" t="s">
        <v>339</v>
      </c>
      <c r="H178" s="20"/>
      <c r="I178" s="20"/>
      <c r="J178" s="20"/>
    </row>
    <row r="179" spans="1:10" ht="30" x14ac:dyDescent="0.25">
      <c r="A179" s="37" t="s">
        <v>469</v>
      </c>
      <c r="B179" s="13" t="s">
        <v>233</v>
      </c>
      <c r="C179" s="13"/>
      <c r="D179" s="34" t="s">
        <v>285</v>
      </c>
      <c r="E179" s="49"/>
      <c r="F179" s="49"/>
      <c r="G179" s="34" t="s">
        <v>339</v>
      </c>
    </row>
    <row r="180" spans="1:10" ht="45" x14ac:dyDescent="0.25">
      <c r="A180" s="32" t="s">
        <v>470</v>
      </c>
      <c r="B180" s="18" t="s">
        <v>234</v>
      </c>
      <c r="C180" s="18"/>
      <c r="D180" s="42" t="s">
        <v>285</v>
      </c>
      <c r="E180" s="44"/>
      <c r="F180" s="44"/>
      <c r="G180" s="42" t="s">
        <v>338</v>
      </c>
      <c r="H180" s="20"/>
      <c r="I180" s="20"/>
      <c r="J180" s="20"/>
    </row>
    <row r="181" spans="1:10" ht="30" x14ac:dyDescent="0.25">
      <c r="A181" s="37" t="s">
        <v>471</v>
      </c>
      <c r="B181" s="13" t="s">
        <v>235</v>
      </c>
      <c r="C181" s="13"/>
      <c r="D181" s="34" t="s">
        <v>285</v>
      </c>
      <c r="E181" s="49"/>
      <c r="F181" s="49"/>
      <c r="G181" s="34" t="s">
        <v>338</v>
      </c>
    </row>
    <row r="182" spans="1:10" ht="30" x14ac:dyDescent="0.25">
      <c r="A182" s="32" t="s">
        <v>472</v>
      </c>
      <c r="B182" s="18" t="s">
        <v>236</v>
      </c>
      <c r="C182" s="18"/>
      <c r="D182" s="42" t="s">
        <v>285</v>
      </c>
      <c r="E182" s="44"/>
      <c r="F182" s="44"/>
      <c r="G182" s="42"/>
      <c r="H182" s="20"/>
      <c r="I182" s="20"/>
      <c r="J182" s="20"/>
    </row>
    <row r="183" spans="1:10" ht="30" x14ac:dyDescent="0.25">
      <c r="A183" s="37" t="s">
        <v>473</v>
      </c>
      <c r="B183" s="13" t="s">
        <v>237</v>
      </c>
      <c r="C183" s="13" t="s">
        <v>539</v>
      </c>
      <c r="D183" s="34" t="s">
        <v>285</v>
      </c>
      <c r="E183" s="49">
        <v>23392</v>
      </c>
      <c r="F183" s="49">
        <v>42.749658002735977</v>
      </c>
      <c r="G183" s="34">
        <v>0</v>
      </c>
    </row>
    <row r="184" spans="1:10" ht="45" x14ac:dyDescent="0.25">
      <c r="A184" s="32" t="s">
        <v>474</v>
      </c>
      <c r="B184" s="18" t="s">
        <v>238</v>
      </c>
      <c r="C184" s="18"/>
      <c r="D184" s="42" t="s">
        <v>285</v>
      </c>
      <c r="E184" s="44">
        <v>9410</v>
      </c>
      <c r="F184" s="44">
        <v>106.26992561105207</v>
      </c>
      <c r="G184" s="42" t="s">
        <v>338</v>
      </c>
      <c r="H184" s="20"/>
      <c r="I184" s="20"/>
      <c r="J184" s="20"/>
    </row>
    <row r="185" spans="1:10" ht="75" x14ac:dyDescent="0.25">
      <c r="A185" s="37" t="s">
        <v>475</v>
      </c>
      <c r="B185" s="13" t="s">
        <v>239</v>
      </c>
      <c r="C185" s="13"/>
      <c r="D185" s="34" t="s">
        <v>285</v>
      </c>
      <c r="E185" s="49"/>
      <c r="F185" s="49"/>
      <c r="G185" s="34" t="s">
        <v>338</v>
      </c>
    </row>
    <row r="186" spans="1:10" ht="45" x14ac:dyDescent="0.25">
      <c r="A186" s="32" t="s">
        <v>476</v>
      </c>
      <c r="B186" s="18" t="s">
        <v>241</v>
      </c>
      <c r="C186" s="18"/>
      <c r="D186" s="42" t="s">
        <v>285</v>
      </c>
      <c r="E186" s="42"/>
      <c r="F186" s="42"/>
      <c r="G186" s="42" t="s">
        <v>338</v>
      </c>
      <c r="H186" s="20"/>
      <c r="I186" s="20"/>
      <c r="J186" s="20"/>
    </row>
    <row r="187" spans="1:10" ht="30" x14ac:dyDescent="0.25">
      <c r="A187" s="37" t="s">
        <v>477</v>
      </c>
      <c r="B187" s="13" t="s">
        <v>240</v>
      </c>
      <c r="C187" s="13"/>
      <c r="D187" s="34" t="s">
        <v>285</v>
      </c>
      <c r="G187" s="34" t="s">
        <v>338</v>
      </c>
    </row>
    <row r="188" spans="1:10" x14ac:dyDescent="0.25">
      <c r="A188" s="27" t="s">
        <v>478</v>
      </c>
      <c r="B188" s="25"/>
      <c r="C188" s="25"/>
      <c r="D188" s="41"/>
      <c r="E188" s="41"/>
      <c r="F188" s="41"/>
      <c r="G188" s="41"/>
      <c r="H188" s="25"/>
      <c r="I188" s="25"/>
      <c r="J188" s="25"/>
    </row>
    <row r="189" spans="1:10" ht="15.75" customHeight="1" x14ac:dyDescent="0.25">
      <c r="A189" s="27"/>
      <c r="B189" s="25"/>
      <c r="C189" s="25"/>
      <c r="D189" s="41"/>
      <c r="E189" s="41"/>
      <c r="F189" s="41"/>
      <c r="G189" s="41"/>
      <c r="H189" s="25"/>
      <c r="I189" s="148" t="s">
        <v>515</v>
      </c>
      <c r="J189" s="149"/>
    </row>
    <row r="190" spans="1:10" x14ac:dyDescent="0.25">
      <c r="A190" s="23" t="s">
        <v>480</v>
      </c>
      <c r="B190" s="25"/>
      <c r="C190" s="25"/>
      <c r="D190" s="41"/>
      <c r="E190" s="41"/>
      <c r="F190" s="41"/>
      <c r="G190" s="41"/>
      <c r="H190" s="25"/>
      <c r="I190" s="25"/>
      <c r="J190" s="25"/>
    </row>
    <row r="191" spans="1:10" x14ac:dyDescent="0.25">
      <c r="A191" s="18" t="s">
        <v>481</v>
      </c>
      <c r="B191" s="20" t="s">
        <v>201</v>
      </c>
      <c r="C191" s="20"/>
      <c r="D191" s="42"/>
      <c r="E191" s="26"/>
      <c r="F191" s="26"/>
      <c r="G191" s="42"/>
      <c r="H191" s="20"/>
      <c r="I191" s="31">
        <v>728</v>
      </c>
      <c r="J191" s="31">
        <v>1770</v>
      </c>
    </row>
    <row r="192" spans="1:10" x14ac:dyDescent="0.25">
      <c r="A192" s="13" t="s">
        <v>482</v>
      </c>
      <c r="B192" s="35" t="s">
        <v>202</v>
      </c>
      <c r="E192" s="49">
        <v>75.723180070570194</v>
      </c>
      <c r="F192" s="49">
        <v>13205.995826747507</v>
      </c>
    </row>
    <row r="193" spans="1:10" ht="30" x14ac:dyDescent="0.25">
      <c r="A193" s="18" t="s">
        <v>483</v>
      </c>
      <c r="B193" s="20" t="s">
        <v>203</v>
      </c>
      <c r="C193" s="20" t="s">
        <v>203</v>
      </c>
      <c r="D193" s="42"/>
      <c r="E193" s="42"/>
      <c r="F193" s="42"/>
      <c r="G193" s="42"/>
      <c r="H193" s="20"/>
      <c r="I193" s="31">
        <v>832</v>
      </c>
      <c r="J193" s="31">
        <v>2023</v>
      </c>
    </row>
    <row r="194" spans="1:10" x14ac:dyDescent="0.25">
      <c r="A194" s="13" t="s">
        <v>484</v>
      </c>
      <c r="B194" s="35" t="s">
        <v>204</v>
      </c>
    </row>
    <row r="195" spans="1:10" ht="30" x14ac:dyDescent="0.25">
      <c r="A195" s="18" t="s">
        <v>485</v>
      </c>
      <c r="B195" s="20" t="s">
        <v>89</v>
      </c>
      <c r="C195" s="20" t="s">
        <v>123</v>
      </c>
      <c r="D195" s="42"/>
      <c r="E195" s="44">
        <v>88</v>
      </c>
      <c r="F195" s="44">
        <v>11363.636363636364</v>
      </c>
      <c r="G195" s="42"/>
      <c r="H195" s="20"/>
      <c r="I195" s="20"/>
      <c r="J195" s="20"/>
    </row>
    <row r="196" spans="1:10" x14ac:dyDescent="0.25">
      <c r="A196" s="13" t="s">
        <v>486</v>
      </c>
      <c r="B196" s="35" t="s">
        <v>205</v>
      </c>
      <c r="E196" s="49">
        <v>44.721359549995796</v>
      </c>
      <c r="F196" s="49">
        <v>22360.679774997894</v>
      </c>
    </row>
    <row r="197" spans="1:10" ht="30" x14ac:dyDescent="0.25">
      <c r="A197" s="18" t="s">
        <v>487</v>
      </c>
      <c r="B197" s="18" t="s">
        <v>206</v>
      </c>
      <c r="C197" s="18"/>
      <c r="D197" s="42"/>
      <c r="E197" s="44">
        <v>3275.8205079033255</v>
      </c>
      <c r="F197" s="44">
        <v>305.26703083620583</v>
      </c>
      <c r="G197" s="42"/>
      <c r="H197" s="20"/>
      <c r="I197" s="31">
        <v>1248</v>
      </c>
      <c r="J197" s="31">
        <v>3034</v>
      </c>
    </row>
    <row r="198" spans="1:10" x14ac:dyDescent="0.25">
      <c r="A198" s="13" t="s">
        <v>488</v>
      </c>
      <c r="B198" s="13" t="s">
        <v>207</v>
      </c>
      <c r="C198" s="13"/>
      <c r="E198" s="49"/>
      <c r="F198" s="49"/>
      <c r="I198" s="40">
        <v>17063</v>
      </c>
      <c r="J198" s="40">
        <v>41464</v>
      </c>
    </row>
    <row r="199" spans="1:10" x14ac:dyDescent="0.25">
      <c r="A199" s="23" t="s">
        <v>490</v>
      </c>
      <c r="B199" s="25"/>
      <c r="C199" s="25"/>
      <c r="D199" s="41"/>
      <c r="E199" s="41"/>
      <c r="F199" s="41"/>
      <c r="G199" s="41"/>
      <c r="H199" s="25"/>
      <c r="I199" s="25"/>
      <c r="J199" s="25"/>
    </row>
    <row r="200" spans="1:10" ht="30" x14ac:dyDescent="0.25">
      <c r="A200" s="18" t="s">
        <v>491</v>
      </c>
      <c r="B200" s="20" t="s">
        <v>208</v>
      </c>
      <c r="C200" s="20"/>
      <c r="D200" s="42"/>
      <c r="E200" s="44"/>
      <c r="F200" s="44"/>
      <c r="G200" s="42"/>
      <c r="H200" s="20"/>
      <c r="I200" s="31">
        <v>4527</v>
      </c>
      <c r="J200" s="31">
        <v>15263</v>
      </c>
    </row>
    <row r="201" spans="1:10" x14ac:dyDescent="0.25">
      <c r="A201" s="13" t="s">
        <v>492</v>
      </c>
      <c r="B201" s="35" t="s">
        <v>209</v>
      </c>
      <c r="C201" s="35" t="s">
        <v>214</v>
      </c>
      <c r="E201" s="49"/>
      <c r="F201" s="49"/>
    </row>
    <row r="202" spans="1:10" x14ac:dyDescent="0.25">
      <c r="A202" s="18" t="s">
        <v>493</v>
      </c>
      <c r="B202" s="20" t="s">
        <v>210</v>
      </c>
      <c r="C202" s="20"/>
      <c r="D202" s="42"/>
      <c r="E202" s="44"/>
      <c r="F202" s="44"/>
      <c r="G202" s="42"/>
      <c r="H202" s="20"/>
      <c r="I202" s="20"/>
      <c r="J202" s="20"/>
    </row>
    <row r="203" spans="1:10" ht="75" x14ac:dyDescent="0.25">
      <c r="A203" s="13" t="s">
        <v>494</v>
      </c>
      <c r="B203" s="35" t="s">
        <v>211</v>
      </c>
      <c r="C203" s="35" t="s">
        <v>540</v>
      </c>
      <c r="E203" s="49"/>
      <c r="F203" s="49"/>
    </row>
    <row r="204" spans="1:10" ht="30" x14ac:dyDescent="0.25">
      <c r="A204" s="18" t="s">
        <v>495</v>
      </c>
      <c r="B204" s="18" t="s">
        <v>212</v>
      </c>
      <c r="C204" s="18"/>
      <c r="D204" s="42"/>
      <c r="E204" s="44"/>
      <c r="F204" s="44"/>
      <c r="G204" s="42"/>
      <c r="H204" s="20"/>
      <c r="I204" s="31">
        <v>18258</v>
      </c>
      <c r="J204" s="31">
        <v>57995</v>
      </c>
    </row>
    <row r="205" spans="1:10" x14ac:dyDescent="0.25">
      <c r="A205" s="13" t="s">
        <v>496</v>
      </c>
      <c r="B205" s="35" t="s">
        <v>213</v>
      </c>
      <c r="E205" s="49"/>
      <c r="F205" s="49"/>
    </row>
    <row r="206" spans="1:10" x14ac:dyDescent="0.25">
      <c r="A206" s="18" t="s">
        <v>497</v>
      </c>
      <c r="B206" s="20" t="s">
        <v>214</v>
      </c>
      <c r="C206" s="20" t="s">
        <v>214</v>
      </c>
      <c r="D206" s="42"/>
      <c r="E206" s="44">
        <v>3478.8043923164178</v>
      </c>
      <c r="F206" s="44">
        <v>287.45508146669147</v>
      </c>
      <c r="G206" s="42"/>
      <c r="H206" s="20"/>
      <c r="I206" s="20"/>
      <c r="J206" s="20"/>
    </row>
    <row r="207" spans="1:10" x14ac:dyDescent="0.25">
      <c r="A207" s="13" t="s">
        <v>498</v>
      </c>
      <c r="B207" s="13" t="s">
        <v>215</v>
      </c>
      <c r="C207" s="13"/>
      <c r="E207" s="49"/>
      <c r="F207" s="49"/>
    </row>
    <row r="208" spans="1:10" ht="75" x14ac:dyDescent="0.25">
      <c r="A208" s="18" t="s">
        <v>499</v>
      </c>
      <c r="B208" s="18" t="s">
        <v>216</v>
      </c>
      <c r="C208" s="18" t="s">
        <v>540</v>
      </c>
      <c r="D208" s="42"/>
      <c r="E208" s="44"/>
      <c r="F208" s="44"/>
      <c r="G208" s="42"/>
      <c r="H208" s="20"/>
      <c r="I208" s="20"/>
      <c r="J208" s="20"/>
    </row>
    <row r="209" spans="1:10" ht="30" x14ac:dyDescent="0.25">
      <c r="A209" s="13" t="s">
        <v>500</v>
      </c>
      <c r="B209" s="13" t="s">
        <v>217</v>
      </c>
      <c r="C209" s="13"/>
      <c r="D209" s="34" t="s">
        <v>14</v>
      </c>
      <c r="E209" s="49">
        <v>10030.734369925265</v>
      </c>
      <c r="F209" s="49">
        <v>99.693598007964255</v>
      </c>
    </row>
    <row r="210" spans="1:10" x14ac:dyDescent="0.25">
      <c r="A210" s="23"/>
      <c r="B210" s="24"/>
      <c r="C210" s="24"/>
      <c r="D210" s="41"/>
      <c r="E210" s="41"/>
      <c r="F210" s="41"/>
      <c r="G210" s="41"/>
      <c r="H210" s="25"/>
      <c r="I210" s="25"/>
      <c r="J210" s="25"/>
    </row>
    <row r="211" spans="1:10" x14ac:dyDescent="0.25">
      <c r="A211" s="27" t="s">
        <v>501</v>
      </c>
      <c r="B211" s="24"/>
      <c r="C211" s="24"/>
      <c r="D211" s="41"/>
      <c r="E211" s="41"/>
      <c r="F211" s="41"/>
      <c r="G211" s="41"/>
      <c r="H211" s="25"/>
      <c r="I211" s="25"/>
      <c r="J211" s="25"/>
    </row>
    <row r="212" spans="1:10" x14ac:dyDescent="0.25">
      <c r="A212" s="27" t="s">
        <v>503</v>
      </c>
      <c r="B212" s="24"/>
      <c r="C212" s="24"/>
      <c r="D212" s="41"/>
      <c r="E212" s="41"/>
      <c r="F212" s="41"/>
      <c r="G212" s="41"/>
      <c r="H212" s="25"/>
      <c r="I212" s="25"/>
      <c r="J212" s="25"/>
    </row>
    <row r="213" spans="1:10" x14ac:dyDescent="0.25">
      <c r="A213" s="23" t="s">
        <v>504</v>
      </c>
      <c r="B213" s="24"/>
      <c r="C213" s="24"/>
      <c r="D213" s="41"/>
      <c r="E213" s="41"/>
      <c r="F213" s="41"/>
      <c r="G213" s="41"/>
      <c r="H213" s="25"/>
      <c r="I213" s="25"/>
      <c r="J213" s="25"/>
    </row>
    <row r="214" spans="1:10" x14ac:dyDescent="0.25">
      <c r="A214" s="23" t="s">
        <v>505</v>
      </c>
      <c r="B214" s="24"/>
      <c r="C214" s="24"/>
      <c r="D214" s="41"/>
      <c r="E214" s="41"/>
      <c r="F214" s="41"/>
      <c r="G214" s="41"/>
      <c r="H214" s="25"/>
      <c r="I214" s="25"/>
      <c r="J214" s="25"/>
    </row>
  </sheetData>
  <mergeCells count="15">
    <mergeCell ref="I173:J173"/>
    <mergeCell ref="I189:J189"/>
    <mergeCell ref="G2:H2"/>
    <mergeCell ref="I25:J25"/>
    <mergeCell ref="I49:J49"/>
    <mergeCell ref="I118:J118"/>
    <mergeCell ref="I129:J129"/>
    <mergeCell ref="I139:J139"/>
    <mergeCell ref="I167:J167"/>
    <mergeCell ref="I20:J20"/>
    <mergeCell ref="E2:F2"/>
    <mergeCell ref="I4:J4"/>
    <mergeCell ref="I9:J10"/>
    <mergeCell ref="I15:J15"/>
    <mergeCell ref="I17:J18"/>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Notes!$A$8:$A$12</xm:f>
          </x14:formula1>
          <xm:sqref>D4:D214</xm:sqref>
        </x14:dataValidation>
        <x14:dataValidation type="list" allowBlank="1" showInputMessage="1" showErrorMessage="1">
          <x14:formula1>
            <xm:f>Notes!$A$2:$A$5</xm:f>
          </x14:formula1>
          <xm:sqref>D215:D385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2"/>
  <sheetViews>
    <sheetView topLeftCell="A9" workbookViewId="0">
      <selection activeCell="L17" sqref="L17"/>
    </sheetView>
  </sheetViews>
  <sheetFormatPr defaultColWidth="11" defaultRowHeight="15.75" x14ac:dyDescent="0.25"/>
  <cols>
    <col min="1" max="1" width="55.625" bestFit="1" customWidth="1"/>
    <col min="2" max="2" width="11" style="89" customWidth="1"/>
    <col min="3" max="3" width="11" style="88" customWidth="1"/>
    <col min="4" max="8" width="11" style="89" customWidth="1"/>
    <col min="9" max="9" width="11" customWidth="1"/>
  </cols>
  <sheetData>
    <row r="1" spans="1:11" x14ac:dyDescent="0.25">
      <c r="A1" t="s">
        <v>994</v>
      </c>
      <c r="B1" s="89" t="s">
        <v>995</v>
      </c>
      <c r="C1" s="88" t="s">
        <v>996</v>
      </c>
      <c r="D1" s="89" t="s">
        <v>997</v>
      </c>
      <c r="E1" s="89" t="s">
        <v>998</v>
      </c>
      <c r="F1" s="89" t="s">
        <v>999</v>
      </c>
      <c r="G1" s="89" t="s">
        <v>1000</v>
      </c>
      <c r="H1" s="89" t="s">
        <v>1001</v>
      </c>
      <c r="I1" s="89" t="s">
        <v>1634</v>
      </c>
    </row>
    <row r="2" spans="1:11" x14ac:dyDescent="0.25">
      <c r="A2" t="s">
        <v>1002</v>
      </c>
      <c r="B2" s="89">
        <v>0</v>
      </c>
      <c r="C2" s="88">
        <v>1.0818265202332721E-2</v>
      </c>
      <c r="D2" s="89">
        <v>0</v>
      </c>
      <c r="E2" s="89">
        <v>8471.6646631999993</v>
      </c>
      <c r="F2" s="89">
        <v>10101.879401</v>
      </c>
      <c r="G2" s="89">
        <v>109.28481040200001</v>
      </c>
      <c r="H2" s="89">
        <v>0</v>
      </c>
      <c r="I2" s="89">
        <v>61.3</v>
      </c>
      <c r="K2" s="89"/>
    </row>
    <row r="3" spans="1:11" x14ac:dyDescent="0.25">
      <c r="A3" t="s">
        <v>1003</v>
      </c>
      <c r="B3" s="89">
        <v>36.714649273976384</v>
      </c>
      <c r="C3" s="88">
        <v>5.0367991018114684E-2</v>
      </c>
      <c r="D3" s="89">
        <v>4.35547264E-2</v>
      </c>
      <c r="E3" s="89">
        <v>9.5786307823300003</v>
      </c>
      <c r="F3" s="89">
        <v>0.62054556024200003</v>
      </c>
      <c r="G3" s="89">
        <v>3.1255633204600002E-2</v>
      </c>
      <c r="H3" s="89">
        <v>1.599096504</v>
      </c>
      <c r="I3" s="89">
        <v>61.55</v>
      </c>
      <c r="K3" s="89"/>
    </row>
    <row r="4" spans="1:11" x14ac:dyDescent="0.25">
      <c r="A4" t="s">
        <v>1004</v>
      </c>
      <c r="B4" s="89">
        <v>81.627148332345314</v>
      </c>
      <c r="C4" s="88">
        <v>1.0045922650487633E-2</v>
      </c>
      <c r="D4" s="89">
        <v>0.19153162609999999</v>
      </c>
      <c r="E4" s="89">
        <v>2728.32989004</v>
      </c>
      <c r="F4" s="89">
        <v>209.871530011</v>
      </c>
      <c r="G4" s="89">
        <v>2.1083531570299998</v>
      </c>
      <c r="H4" s="89">
        <v>15.634180453999999</v>
      </c>
      <c r="I4" s="89">
        <v>57.33</v>
      </c>
      <c r="K4" s="89"/>
    </row>
    <row r="5" spans="1:11" x14ac:dyDescent="0.25">
      <c r="A5" t="s">
        <v>1005</v>
      </c>
      <c r="B5" s="89">
        <v>54.347883162376974</v>
      </c>
      <c r="C5" s="88">
        <v>2.0467500359176095E-2</v>
      </c>
      <c r="D5" s="89">
        <v>0.41960192899999998</v>
      </c>
      <c r="E5" s="89">
        <v>315.150907518</v>
      </c>
      <c r="F5" s="89">
        <v>24.242377501</v>
      </c>
      <c r="G5" s="89">
        <v>0.49618087020899998</v>
      </c>
      <c r="H5" s="89">
        <v>22.804476611999998</v>
      </c>
      <c r="I5" s="89">
        <v>60.27</v>
      </c>
      <c r="K5" s="89"/>
    </row>
    <row r="6" spans="1:11" x14ac:dyDescent="0.25">
      <c r="A6" t="s">
        <v>1006</v>
      </c>
      <c r="B6" s="89">
        <v>61.013383701994016</v>
      </c>
      <c r="C6" s="88">
        <v>9.2681075094889029E-2</v>
      </c>
      <c r="D6" s="89">
        <v>1.014221925</v>
      </c>
      <c r="E6" s="89">
        <v>1.8555162384799999</v>
      </c>
      <c r="F6" s="89">
        <v>12.2427361179</v>
      </c>
      <c r="G6" s="89">
        <v>1.13466994551</v>
      </c>
      <c r="H6" s="89">
        <v>61.881111468999997</v>
      </c>
      <c r="I6" s="89">
        <v>47.39</v>
      </c>
      <c r="K6" s="89"/>
    </row>
    <row r="7" spans="1:11" x14ac:dyDescent="0.25">
      <c r="A7" t="s">
        <v>1007</v>
      </c>
      <c r="B7" s="89">
        <v>47.875854525470388</v>
      </c>
      <c r="C7" s="88">
        <v>0.10473185386499113</v>
      </c>
      <c r="D7" s="89">
        <v>0.90249777710000001</v>
      </c>
      <c r="E7" s="89">
        <v>1.56565211798999</v>
      </c>
      <c r="F7" s="89">
        <v>9.98060386573</v>
      </c>
      <c r="G7" s="89">
        <v>1.0452871455499999</v>
      </c>
      <c r="H7" s="89">
        <v>43.207852285999998</v>
      </c>
      <c r="I7" s="89">
        <v>53.52</v>
      </c>
      <c r="K7" s="89"/>
    </row>
    <row r="8" spans="1:11" x14ac:dyDescent="0.25">
      <c r="A8" t="s">
        <v>1008</v>
      </c>
      <c r="B8" s="89">
        <v>57.482780093687481</v>
      </c>
      <c r="C8" s="88">
        <v>0.13329311728612964</v>
      </c>
      <c r="D8" s="89">
        <v>2.3692353349999999</v>
      </c>
      <c r="E8" s="89">
        <v>1.56565211798999</v>
      </c>
      <c r="F8" s="89">
        <v>140.95119554199999</v>
      </c>
      <c r="G8" s="89">
        <v>18.787824238999999</v>
      </c>
      <c r="H8" s="89">
        <v>136.19023375199899</v>
      </c>
      <c r="I8" s="89">
        <v>62.16</v>
      </c>
      <c r="K8" s="89"/>
    </row>
    <row r="9" spans="1:11" x14ac:dyDescent="0.25">
      <c r="A9" t="s">
        <v>1009</v>
      </c>
      <c r="B9" s="89">
        <v>56.721084664500253</v>
      </c>
      <c r="C9" s="88">
        <v>0.27754765043690682</v>
      </c>
      <c r="D9" s="89">
        <v>0.52446280280000002</v>
      </c>
      <c r="E9" s="89">
        <v>1.06394527476</v>
      </c>
      <c r="F9" s="89">
        <v>1.6110248706199899</v>
      </c>
      <c r="G9" s="89">
        <v>0.447136167636</v>
      </c>
      <c r="H9" s="89">
        <v>29.7480990409999</v>
      </c>
      <c r="I9" s="89">
        <v>51.43</v>
      </c>
      <c r="K9" s="89"/>
    </row>
    <row r="10" spans="1:11" x14ac:dyDescent="0.25">
      <c r="A10" t="s">
        <v>1010</v>
      </c>
      <c r="B10" s="89">
        <v>56.721084664500253</v>
      </c>
      <c r="C10" s="88">
        <v>4.0110413876615604E-2</v>
      </c>
      <c r="D10" s="89">
        <v>0.52446280280000002</v>
      </c>
      <c r="E10" s="89">
        <v>0</v>
      </c>
      <c r="F10" s="89">
        <v>10478.1421816</v>
      </c>
      <c r="G10" s="89">
        <v>420.28261956199998</v>
      </c>
      <c r="H10" s="89">
        <v>29.7480990409999</v>
      </c>
      <c r="I10" s="89">
        <v>65.33</v>
      </c>
      <c r="K10" s="89"/>
    </row>
    <row r="11" spans="1:11" x14ac:dyDescent="0.25">
      <c r="A11" t="s">
        <v>1011</v>
      </c>
      <c r="B11" s="89">
        <v>40.5347972599589</v>
      </c>
      <c r="C11" s="88">
        <v>9.9248037324168648E-2</v>
      </c>
      <c r="D11" s="89">
        <v>1.0747397940000001</v>
      </c>
      <c r="E11" s="89">
        <v>291.158376992</v>
      </c>
      <c r="F11" s="89">
        <v>599.67247377199999</v>
      </c>
      <c r="G11" s="89">
        <v>59.516316059200001</v>
      </c>
      <c r="H11" s="89">
        <v>43.564359656999997</v>
      </c>
      <c r="I11" s="89">
        <v>58.46</v>
      </c>
      <c r="K11" s="89"/>
    </row>
    <row r="12" spans="1:11" x14ac:dyDescent="0.25">
      <c r="A12" t="s">
        <v>1012</v>
      </c>
      <c r="B12" s="89">
        <v>51.918888869721492</v>
      </c>
      <c r="C12" s="88">
        <v>0.10263089490793979</v>
      </c>
      <c r="D12" s="89">
        <v>842.01134741299995</v>
      </c>
      <c r="E12" s="89">
        <v>566107.24629100005</v>
      </c>
      <c r="F12" s="89">
        <v>96901.889547400002</v>
      </c>
      <c r="G12" s="89">
        <v>9945.1276425199994</v>
      </c>
      <c r="H12" s="89">
        <v>43716.293573379997</v>
      </c>
      <c r="I12" s="89">
        <v>49.93</v>
      </c>
      <c r="K12" s="89"/>
    </row>
    <row r="13" spans="1:11" x14ac:dyDescent="0.25">
      <c r="A13" t="s">
        <v>1013</v>
      </c>
      <c r="B13" s="89">
        <v>51.918888869721492</v>
      </c>
      <c r="C13" s="88">
        <v>3.3792299146559047E-2</v>
      </c>
      <c r="D13" s="89">
        <v>842.01134741299995</v>
      </c>
      <c r="E13" s="89">
        <v>658.53531188499903</v>
      </c>
      <c r="F13" s="89">
        <v>212.66146584500001</v>
      </c>
      <c r="G13" s="89">
        <v>7.1863198707799896</v>
      </c>
      <c r="H13" s="89">
        <v>43716.293573379997</v>
      </c>
      <c r="I13" s="89">
        <v>61.98</v>
      </c>
      <c r="K13" s="89"/>
    </row>
    <row r="14" spans="1:11" x14ac:dyDescent="0.25">
      <c r="A14" t="s">
        <v>1014</v>
      </c>
      <c r="B14" s="89">
        <v>11.302888367149507</v>
      </c>
      <c r="C14" s="88">
        <v>0.142058001553272</v>
      </c>
      <c r="D14" s="89">
        <v>6.0535061489999897</v>
      </c>
      <c r="E14" s="89">
        <v>21.862073133100001</v>
      </c>
      <c r="F14" s="89">
        <v>148.30728259399999</v>
      </c>
      <c r="G14" s="89">
        <v>21.068236181100001</v>
      </c>
      <c r="H14" s="89">
        <v>68.422104231999995</v>
      </c>
      <c r="I14" s="89">
        <v>71.22</v>
      </c>
      <c r="K14" s="89"/>
    </row>
    <row r="15" spans="1:11" x14ac:dyDescent="0.25">
      <c r="A15" t="s">
        <v>1015</v>
      </c>
      <c r="B15" s="89">
        <v>42.479369947535204</v>
      </c>
      <c r="C15" s="88">
        <v>0.13444456361967494</v>
      </c>
      <c r="D15" s="89">
        <v>2.0994981749999999E-2</v>
      </c>
      <c r="E15" s="89">
        <v>0.78303330223099998</v>
      </c>
      <c r="F15" s="89">
        <v>10.247291556</v>
      </c>
      <c r="G15" s="89">
        <v>1.3776926415299999</v>
      </c>
      <c r="H15" s="89">
        <v>0.89185359679999998</v>
      </c>
      <c r="I15" s="89">
        <v>51.5</v>
      </c>
      <c r="K15" s="89"/>
    </row>
    <row r="16" spans="1:11" x14ac:dyDescent="0.25">
      <c r="A16" t="s">
        <v>1016</v>
      </c>
      <c r="B16" s="89">
        <v>53.198408514649358</v>
      </c>
      <c r="C16" s="88">
        <v>3.3804801943196863E-2</v>
      </c>
      <c r="D16" s="89">
        <v>2.5131679650000001</v>
      </c>
      <c r="E16" s="89">
        <v>0.78303330223099998</v>
      </c>
      <c r="F16" s="89">
        <v>793.05422943899998</v>
      </c>
      <c r="G16" s="89">
        <v>26.809041156399999</v>
      </c>
      <c r="H16" s="89">
        <v>133.696536068</v>
      </c>
      <c r="I16" s="89">
        <v>63.4</v>
      </c>
      <c r="K16" s="89"/>
    </row>
    <row r="17" spans="1:11" x14ac:dyDescent="0.25">
      <c r="A17" t="s">
        <v>1017</v>
      </c>
      <c r="B17" s="89">
        <v>55.628493961029761</v>
      </c>
      <c r="C17" s="88">
        <v>0.21242732687054591</v>
      </c>
      <c r="D17" s="89">
        <v>3.6785511529999898E-3</v>
      </c>
      <c r="E17" s="89">
        <v>11.291399757800001</v>
      </c>
      <c r="F17" s="89">
        <v>22.182558493199998</v>
      </c>
      <c r="G17" s="89">
        <v>4.7121816038600004</v>
      </c>
      <c r="H17" s="89">
        <v>0.20463226059999901</v>
      </c>
      <c r="I17" s="89">
        <v>54.53</v>
      </c>
      <c r="K17" s="89"/>
    </row>
    <row r="18" spans="1:11" x14ac:dyDescent="0.25">
      <c r="A18" t="s">
        <v>1018</v>
      </c>
      <c r="B18" s="89">
        <v>55.628493961029761</v>
      </c>
      <c r="C18" s="88">
        <v>9.264137378411369E-2</v>
      </c>
      <c r="D18" s="89">
        <v>3.6785511529999898E-3</v>
      </c>
      <c r="E18" s="89">
        <v>506.96053417299999</v>
      </c>
      <c r="F18" s="89">
        <v>2989.7926678899998</v>
      </c>
      <c r="G18" s="89">
        <v>276.97850008299997</v>
      </c>
      <c r="H18" s="89">
        <v>0.20463226059999901</v>
      </c>
      <c r="I18" s="89">
        <v>62.02</v>
      </c>
      <c r="K18" s="89"/>
    </row>
    <row r="19" spans="1:11" x14ac:dyDescent="0.25">
      <c r="A19" t="s">
        <v>1019</v>
      </c>
      <c r="B19" s="89">
        <v>51.859962398540489</v>
      </c>
      <c r="C19" s="88">
        <v>0.30538011227342438</v>
      </c>
      <c r="D19" s="89">
        <v>0.93032431319999997</v>
      </c>
      <c r="E19" s="89">
        <v>184.728490397</v>
      </c>
      <c r="F19" s="89">
        <v>7.0075407201499997</v>
      </c>
      <c r="G19" s="89">
        <v>2.1399635718800001</v>
      </c>
      <c r="H19" s="89">
        <v>48.246583901000001</v>
      </c>
      <c r="I19" s="89">
        <v>58.05</v>
      </c>
      <c r="K19" s="89"/>
    </row>
    <row r="20" spans="1:11" x14ac:dyDescent="0.25">
      <c r="A20" t="s">
        <v>1020</v>
      </c>
      <c r="B20" s="89">
        <v>34.70099476241014</v>
      </c>
      <c r="C20" s="88">
        <v>0.15969504466511644</v>
      </c>
      <c r="D20" s="89">
        <v>1.713599431E-2</v>
      </c>
      <c r="E20" s="89">
        <v>5.1949704140500002E-3</v>
      </c>
      <c r="F20" s="89">
        <v>5.6185705616699999E-2</v>
      </c>
      <c r="G20" s="89">
        <v>8.9725787679999901E-3</v>
      </c>
      <c r="H20" s="89">
        <v>0.59463604879999998</v>
      </c>
      <c r="I20" s="89">
        <v>50.26</v>
      </c>
      <c r="K20" s="89"/>
    </row>
    <row r="21" spans="1:11" x14ac:dyDescent="0.25">
      <c r="A21" t="s">
        <v>1021</v>
      </c>
      <c r="B21" s="89">
        <v>80.26265330960382</v>
      </c>
      <c r="C21" s="88">
        <v>1.0470480915318844E-3</v>
      </c>
      <c r="D21" s="89">
        <v>0.1146077011</v>
      </c>
      <c r="E21" s="89">
        <v>0</v>
      </c>
      <c r="F21" s="89">
        <v>11737.7533566</v>
      </c>
      <c r="G21" s="89">
        <v>12.289992250899999</v>
      </c>
      <c r="H21" s="89">
        <v>9.1987181800000002</v>
      </c>
      <c r="I21" s="89">
        <v>58.21</v>
      </c>
      <c r="K21" s="89"/>
    </row>
    <row r="22" spans="1:11" x14ac:dyDescent="0.25">
      <c r="A22" t="s">
        <v>1022</v>
      </c>
      <c r="B22" s="89">
        <v>80.26265330960382</v>
      </c>
      <c r="C22" s="88">
        <v>9.9941470314461447E-2</v>
      </c>
      <c r="D22" s="89">
        <v>0.1146077011</v>
      </c>
      <c r="E22" s="89">
        <v>10.578189547699999</v>
      </c>
      <c r="F22" s="89">
        <v>501.08839523300003</v>
      </c>
      <c r="G22" s="89">
        <v>50.0795109771</v>
      </c>
      <c r="H22" s="89">
        <v>9.1987181800000002</v>
      </c>
      <c r="I22" s="89">
        <v>52.87</v>
      </c>
      <c r="K22" s="89"/>
    </row>
    <row r="23" spans="1:11" x14ac:dyDescent="0.25">
      <c r="A23" t="s">
        <v>1023</v>
      </c>
      <c r="B23" s="89">
        <v>33.144181678462154</v>
      </c>
      <c r="C23" s="88">
        <v>4.4637359223735164E-2</v>
      </c>
      <c r="D23" s="89">
        <v>7.5410905990000003</v>
      </c>
      <c r="E23" s="89">
        <v>1709.1642314799999</v>
      </c>
      <c r="F23" s="89">
        <v>6514.7868594199999</v>
      </c>
      <c r="G23" s="89">
        <v>290.80288130999998</v>
      </c>
      <c r="H23" s="89">
        <v>249.94327686699901</v>
      </c>
      <c r="I23" s="89">
        <v>56.74</v>
      </c>
      <c r="K23" s="89"/>
    </row>
    <row r="24" spans="1:11" x14ac:dyDescent="0.25">
      <c r="A24" t="s">
        <v>1024</v>
      </c>
      <c r="B24" s="89">
        <v>11.644843067656888</v>
      </c>
      <c r="C24" s="88">
        <v>7.8864682062581279E-2</v>
      </c>
      <c r="D24" s="89">
        <v>0.54177066890000003</v>
      </c>
      <c r="E24" s="89">
        <v>9.1360074306900003</v>
      </c>
      <c r="F24" s="89">
        <v>107.941254032</v>
      </c>
      <c r="G24" s="89">
        <v>8.5127526806699994</v>
      </c>
      <c r="H24" s="89">
        <v>6.308834418</v>
      </c>
      <c r="I24" s="89">
        <v>69.45</v>
      </c>
      <c r="K24" s="89"/>
    </row>
    <row r="25" spans="1:11" x14ac:dyDescent="0.25">
      <c r="A25" t="s">
        <v>1025</v>
      </c>
      <c r="B25" s="89">
        <v>11.644843067656888</v>
      </c>
      <c r="C25" s="88">
        <v>1.2094315854214615E-2</v>
      </c>
      <c r="D25" s="89">
        <v>0.54177066890000003</v>
      </c>
      <c r="E25" s="89">
        <v>55.473575310099903</v>
      </c>
      <c r="F25" s="89">
        <v>779.89979984299998</v>
      </c>
      <c r="G25" s="89">
        <v>9.43235451394</v>
      </c>
      <c r="H25" s="89">
        <v>6.308834418</v>
      </c>
      <c r="I25" s="89">
        <v>58.2</v>
      </c>
      <c r="K25" s="89"/>
    </row>
    <row r="26" spans="1:11" x14ac:dyDescent="0.25">
      <c r="A26" t="s">
        <v>1026</v>
      </c>
      <c r="B26" s="89">
        <v>11.644843067656888</v>
      </c>
      <c r="C26" s="88">
        <v>0.25640536188097585</v>
      </c>
      <c r="D26" s="89">
        <v>0.54177066890000003</v>
      </c>
      <c r="E26" s="89">
        <v>1.60378041644</v>
      </c>
      <c r="F26" s="89">
        <v>340.99027274899998</v>
      </c>
      <c r="G26" s="89">
        <v>87.431734282099995</v>
      </c>
      <c r="H26" s="89">
        <v>6.308834418</v>
      </c>
      <c r="I26" s="89">
        <v>44.24</v>
      </c>
      <c r="K26" s="89"/>
    </row>
    <row r="27" spans="1:11" x14ac:dyDescent="0.25">
      <c r="A27" t="s">
        <v>1027</v>
      </c>
      <c r="B27" s="89">
        <v>11.644843067656888</v>
      </c>
      <c r="C27" s="88">
        <v>0.16282164649605699</v>
      </c>
      <c r="D27" s="89">
        <v>0.54177066890000003</v>
      </c>
      <c r="E27" s="89">
        <v>12.1819699641</v>
      </c>
      <c r="F27" s="89">
        <v>844.55137396199996</v>
      </c>
      <c r="G27" s="89">
        <v>137.51124525899999</v>
      </c>
      <c r="H27" s="89">
        <v>6.308834418</v>
      </c>
      <c r="I27" s="89">
        <v>47.38</v>
      </c>
      <c r="K27" s="89"/>
    </row>
    <row r="28" spans="1:11" x14ac:dyDescent="0.25">
      <c r="A28" t="s">
        <v>1028</v>
      </c>
      <c r="B28" s="89">
        <v>11.644843067656888</v>
      </c>
      <c r="C28" s="88">
        <v>3.5981774878570488E-2</v>
      </c>
      <c r="D28" s="89">
        <v>0.54177066890000003</v>
      </c>
      <c r="E28" s="89">
        <v>58.955277913899998</v>
      </c>
      <c r="F28" s="89">
        <v>429.00524280399998</v>
      </c>
      <c r="G28" s="89">
        <v>15.4363700683</v>
      </c>
      <c r="H28" s="89">
        <v>6.308834418</v>
      </c>
      <c r="I28" s="89">
        <v>69.67</v>
      </c>
      <c r="K28" s="89"/>
    </row>
    <row r="29" spans="1:11" x14ac:dyDescent="0.25">
      <c r="A29" t="s">
        <v>1029</v>
      </c>
      <c r="B29" s="89">
        <v>11.644843067656888</v>
      </c>
      <c r="C29" s="88">
        <v>0.20479210462966668</v>
      </c>
      <c r="D29" s="89">
        <v>0.54177066890000003</v>
      </c>
      <c r="E29" s="89">
        <v>46.650968263899998</v>
      </c>
      <c r="F29" s="89">
        <v>504.06659254599998</v>
      </c>
      <c r="G29" s="89">
        <v>103.22885836099999</v>
      </c>
      <c r="H29" s="89">
        <v>6.308834418</v>
      </c>
      <c r="I29" s="89">
        <v>55.6</v>
      </c>
      <c r="K29" s="89"/>
    </row>
    <row r="30" spans="1:11" x14ac:dyDescent="0.25">
      <c r="A30" t="s">
        <v>1030</v>
      </c>
      <c r="B30" s="89">
        <v>22.720228099359467</v>
      </c>
      <c r="C30" s="88">
        <v>9.758178293195495E-2</v>
      </c>
      <c r="D30" s="89">
        <v>1.1903012820000001</v>
      </c>
      <c r="E30" s="89">
        <v>1.9217633815099999</v>
      </c>
      <c r="F30" s="89">
        <v>9.4912207424599995</v>
      </c>
      <c r="G30" s="89">
        <v>0.92617024225</v>
      </c>
      <c r="H30" s="89">
        <v>27.043916633999999</v>
      </c>
      <c r="I30" s="89">
        <v>63.88</v>
      </c>
      <c r="K30" s="89"/>
    </row>
    <row r="31" spans="1:11" x14ac:dyDescent="0.25">
      <c r="A31" t="s">
        <v>1031</v>
      </c>
      <c r="B31" s="89">
        <v>44.64398702801418</v>
      </c>
      <c r="C31" s="88">
        <v>9.9113854413501637E-2</v>
      </c>
      <c r="D31" s="89">
        <v>1.4137018299999999</v>
      </c>
      <c r="E31" s="89">
        <v>1.6698272185599901</v>
      </c>
      <c r="F31" s="89">
        <v>6.8336382737400001</v>
      </c>
      <c r="G31" s="89">
        <v>0.67730822897799903</v>
      </c>
      <c r="H31" s="89">
        <v>63.113286159999902</v>
      </c>
      <c r="I31" s="89">
        <v>43.96</v>
      </c>
      <c r="K31" s="89"/>
    </row>
    <row r="32" spans="1:11" x14ac:dyDescent="0.25">
      <c r="A32" t="s">
        <v>1032</v>
      </c>
      <c r="B32" s="89">
        <v>30.924570184755652</v>
      </c>
      <c r="C32" s="88">
        <v>8.2831221133261843E-2</v>
      </c>
      <c r="D32" s="89">
        <v>3.6576606360000001</v>
      </c>
      <c r="E32" s="89">
        <v>16.992927663100001</v>
      </c>
      <c r="F32" s="89">
        <v>137.730981356</v>
      </c>
      <c r="G32" s="89">
        <v>11.4084253736</v>
      </c>
      <c r="H32" s="89">
        <v>113.11158304999999</v>
      </c>
      <c r="I32" s="89">
        <v>65.900000000000006</v>
      </c>
      <c r="K32" s="89"/>
    </row>
    <row r="33" spans="1:11" x14ac:dyDescent="0.25">
      <c r="A33" t="s">
        <v>1033</v>
      </c>
      <c r="B33" s="89">
        <v>57.942376849920386</v>
      </c>
      <c r="C33" s="88">
        <v>0.21095507663350918</v>
      </c>
      <c r="D33" s="89">
        <v>1.912223713E-4</v>
      </c>
      <c r="E33" s="89">
        <v>32.549169862500001</v>
      </c>
      <c r="F33" s="89">
        <v>12.530761954700001</v>
      </c>
      <c r="G33" s="89">
        <v>2.64342784843</v>
      </c>
      <c r="H33" s="89">
        <v>1.10798787E-2</v>
      </c>
      <c r="I33" s="89">
        <v>53.82</v>
      </c>
      <c r="K33" s="89"/>
    </row>
    <row r="34" spans="1:11" x14ac:dyDescent="0.25">
      <c r="A34" t="s">
        <v>1034</v>
      </c>
      <c r="B34" s="89">
        <v>57.942376849920386</v>
      </c>
      <c r="C34" s="88">
        <v>2.9080781721543703E-2</v>
      </c>
      <c r="D34" s="89">
        <v>1.912223713E-4</v>
      </c>
      <c r="E34" s="89">
        <v>34.879739237099997</v>
      </c>
      <c r="F34" s="89">
        <v>171.08543961300001</v>
      </c>
      <c r="G34" s="89">
        <v>4.9752983251199998</v>
      </c>
      <c r="H34" s="89">
        <v>1.10798787E-2</v>
      </c>
      <c r="I34" s="89">
        <v>61.18</v>
      </c>
      <c r="K34" s="89"/>
    </row>
    <row r="35" spans="1:11" x14ac:dyDescent="0.25">
      <c r="A35" t="s">
        <v>1035</v>
      </c>
      <c r="B35" s="89">
        <v>37.019074543066196</v>
      </c>
      <c r="C35" s="88">
        <v>0.11075441360683411</v>
      </c>
      <c r="D35" s="89">
        <v>2.0294688509999999</v>
      </c>
      <c r="E35" s="89">
        <v>6.2510990214199902</v>
      </c>
      <c r="F35" s="89">
        <v>28.801797742200002</v>
      </c>
      <c r="G35" s="89">
        <v>3.1899262197599998</v>
      </c>
      <c r="H35" s="89">
        <v>75.129058677999893</v>
      </c>
      <c r="I35" s="89">
        <v>39.94</v>
      </c>
      <c r="K35" s="89"/>
    </row>
    <row r="36" spans="1:11" x14ac:dyDescent="0.25">
      <c r="A36" t="s">
        <v>1036</v>
      </c>
      <c r="B36" s="89">
        <v>23.739089993375295</v>
      </c>
      <c r="C36" s="88">
        <v>6.3910166456278408E-2</v>
      </c>
      <c r="D36" s="89">
        <v>135.370343924</v>
      </c>
      <c r="E36" s="89">
        <v>434.08836624999998</v>
      </c>
      <c r="F36" s="89">
        <v>3798.1274894200001</v>
      </c>
      <c r="G36" s="89">
        <v>242.73896007099901</v>
      </c>
      <c r="H36" s="89">
        <v>3213.5687768460002</v>
      </c>
      <c r="I36" s="89">
        <v>59.7</v>
      </c>
      <c r="K36" s="89"/>
    </row>
    <row r="37" spans="1:11" x14ac:dyDescent="0.25">
      <c r="A37" t="s">
        <v>1037</v>
      </c>
      <c r="B37" s="89">
        <v>23.739089993375295</v>
      </c>
      <c r="C37" s="88">
        <v>7.9252157897263795E-2</v>
      </c>
      <c r="D37" s="89">
        <v>135.370343924</v>
      </c>
      <c r="E37" s="89">
        <v>0</v>
      </c>
      <c r="F37" s="89">
        <v>421.62246878899998</v>
      </c>
      <c r="G37" s="89">
        <v>33.414490469500002</v>
      </c>
      <c r="H37" s="89">
        <v>3213.5687768460002</v>
      </c>
      <c r="I37" s="89">
        <v>70.599999999999994</v>
      </c>
      <c r="K37" s="89"/>
    </row>
    <row r="38" spans="1:11" x14ac:dyDescent="0.25">
      <c r="A38" t="s">
        <v>1038</v>
      </c>
      <c r="B38" s="89">
        <v>33.623695030789513</v>
      </c>
      <c r="C38" s="88">
        <v>7.2308643113018933E-2</v>
      </c>
      <c r="D38" s="89">
        <v>0.48548804439999999</v>
      </c>
      <c r="E38" s="89">
        <v>300.71278827700002</v>
      </c>
      <c r="F38" s="89">
        <v>14.4160785746</v>
      </c>
      <c r="G38" s="89">
        <v>1.0424070807399901</v>
      </c>
      <c r="H38" s="89">
        <v>16.323901945999999</v>
      </c>
      <c r="I38" s="89">
        <v>62.13</v>
      </c>
      <c r="K38" s="89"/>
    </row>
    <row r="39" spans="1:11" x14ac:dyDescent="0.25">
      <c r="A39" t="s">
        <v>1039</v>
      </c>
      <c r="B39" s="89">
        <v>23.467451006959653</v>
      </c>
      <c r="C39" s="88">
        <v>0.15416491875889382</v>
      </c>
      <c r="D39" s="89">
        <v>52.411673822999902</v>
      </c>
      <c r="E39" s="89">
        <v>91.045670531200003</v>
      </c>
      <c r="F39" s="89">
        <v>405.18095081600001</v>
      </c>
      <c r="G39" s="89">
        <v>62.464688365199997</v>
      </c>
      <c r="H39" s="89">
        <v>1229.968387634</v>
      </c>
      <c r="I39" s="89">
        <v>51.38</v>
      </c>
      <c r="K39" s="89"/>
    </row>
    <row r="40" spans="1:11" x14ac:dyDescent="0.25">
      <c r="A40" t="s">
        <v>1040</v>
      </c>
      <c r="B40" s="89">
        <v>30.037391256891809</v>
      </c>
      <c r="C40" s="88">
        <v>7.914319936184834E-2</v>
      </c>
      <c r="D40" s="89">
        <v>5.0952563469999896</v>
      </c>
      <c r="E40" s="89">
        <v>10.457786925099899</v>
      </c>
      <c r="F40" s="89">
        <v>64.865929539800007</v>
      </c>
      <c r="G40" s="89">
        <v>5.1336971933599997</v>
      </c>
      <c r="H40" s="89">
        <v>153.04820844899999</v>
      </c>
      <c r="I40" s="89">
        <v>61.54</v>
      </c>
      <c r="K40" s="89"/>
    </row>
    <row r="41" spans="1:11" x14ac:dyDescent="0.25">
      <c r="A41" t="s">
        <v>1041</v>
      </c>
      <c r="B41" s="89">
        <v>30.037391256891809</v>
      </c>
      <c r="C41" s="88">
        <v>1.162452096893497E-2</v>
      </c>
      <c r="D41" s="89">
        <v>5.0952563469999896</v>
      </c>
      <c r="E41" s="89">
        <v>0</v>
      </c>
      <c r="F41" s="89">
        <v>3.5712024801399997E-2</v>
      </c>
      <c r="G41" s="89">
        <v>4.1513518114699998E-4</v>
      </c>
      <c r="H41" s="89">
        <v>153.04820844899999</v>
      </c>
      <c r="I41" s="89" t="s">
        <v>1635</v>
      </c>
      <c r="K41" s="89"/>
    </row>
    <row r="42" spans="1:11" x14ac:dyDescent="0.25">
      <c r="A42" t="s">
        <v>1042</v>
      </c>
      <c r="B42" s="89">
        <v>43.543909998624308</v>
      </c>
      <c r="C42" s="88">
        <v>5.4011997972155659E-3</v>
      </c>
      <c r="D42" s="89">
        <v>5.6177945849999996E-3</v>
      </c>
      <c r="E42" s="89">
        <v>872.320340899999</v>
      </c>
      <c r="F42" s="89">
        <v>1146.6877536899999</v>
      </c>
      <c r="G42" s="89">
        <v>6.1934896627000002</v>
      </c>
      <c r="H42" s="89">
        <v>0.24462074179999899</v>
      </c>
      <c r="I42" s="89">
        <v>62.54</v>
      </c>
      <c r="K42" s="89"/>
    </row>
    <row r="43" spans="1:11" x14ac:dyDescent="0.25">
      <c r="A43" t="s">
        <v>1043</v>
      </c>
      <c r="B43" s="89">
        <v>33.940967944377519</v>
      </c>
      <c r="C43" s="88">
        <v>2.4458015621743458E-2</v>
      </c>
      <c r="D43" s="89">
        <v>7.2118833489999998</v>
      </c>
      <c r="E43" s="89">
        <v>1864.3762862399999</v>
      </c>
      <c r="F43" s="89">
        <v>2660.96999168</v>
      </c>
      <c r="G43" s="89">
        <v>65.082045625500001</v>
      </c>
      <c r="H43" s="89">
        <v>244.778301566999</v>
      </c>
      <c r="I43" s="89">
        <v>64.98</v>
      </c>
      <c r="K43" s="89"/>
    </row>
    <row r="44" spans="1:11" x14ac:dyDescent="0.25">
      <c r="A44" t="s">
        <v>1044</v>
      </c>
      <c r="B44" s="89">
        <v>32.782041325505844</v>
      </c>
      <c r="C44" s="88">
        <v>2.365336040054573E-2</v>
      </c>
      <c r="D44" s="89">
        <v>1.61150783199999</v>
      </c>
      <c r="E44" s="89">
        <v>548.311455411</v>
      </c>
      <c r="F44" s="89">
        <v>818.69759935899901</v>
      </c>
      <c r="G44" s="89">
        <v>19.3649493767</v>
      </c>
      <c r="H44" s="89">
        <v>52.828516344999997</v>
      </c>
      <c r="I44" s="89">
        <v>64.88</v>
      </c>
      <c r="K44" s="89"/>
    </row>
    <row r="45" spans="1:11" x14ac:dyDescent="0.25">
      <c r="A45" t="s">
        <v>1045</v>
      </c>
      <c r="B45" s="89">
        <v>40.818343580502152</v>
      </c>
      <c r="C45" s="88">
        <v>3.3590143077158942E-2</v>
      </c>
      <c r="D45" s="89">
        <v>1.4075645590000001</v>
      </c>
      <c r="E45" s="89">
        <v>369.15078264599998</v>
      </c>
      <c r="F45" s="89">
        <v>509.76936589899998</v>
      </c>
      <c r="G45" s="89">
        <v>17.123225936899999</v>
      </c>
      <c r="H45" s="89">
        <v>57.454453780999998</v>
      </c>
      <c r="I45" s="89">
        <v>64.540000000000006</v>
      </c>
      <c r="K45" s="89"/>
    </row>
    <row r="46" spans="1:11" x14ac:dyDescent="0.25">
      <c r="A46" t="s">
        <v>1046</v>
      </c>
      <c r="B46" s="89">
        <v>30.714957234978492</v>
      </c>
      <c r="C46" s="88">
        <v>1.4544107540919402E-2</v>
      </c>
      <c r="D46" s="89">
        <v>3.7041307219999999</v>
      </c>
      <c r="E46" s="89">
        <v>430.06726722899998</v>
      </c>
      <c r="F46" s="89">
        <v>707.89046944500001</v>
      </c>
      <c r="G46" s="89">
        <v>10.2956351148</v>
      </c>
      <c r="H46" s="89">
        <v>113.772216719</v>
      </c>
      <c r="I46" s="89">
        <v>65.08</v>
      </c>
      <c r="K46" s="89"/>
    </row>
    <row r="47" spans="1:11" x14ac:dyDescent="0.25">
      <c r="A47" t="s">
        <v>1047</v>
      </c>
      <c r="B47" s="89">
        <v>42.406285838728891</v>
      </c>
      <c r="C47" s="88">
        <v>2.3606240498135724E-2</v>
      </c>
      <c r="D47" s="89">
        <v>0.48868005249999902</v>
      </c>
      <c r="E47" s="89">
        <v>516.84678095000004</v>
      </c>
      <c r="F47" s="89">
        <v>775.14397934499902</v>
      </c>
      <c r="G47" s="89">
        <v>18.298235197099999</v>
      </c>
      <c r="H47" s="89">
        <v>20.723105990000001</v>
      </c>
      <c r="I47" s="89">
        <v>65.72</v>
      </c>
      <c r="K47" s="89"/>
    </row>
    <row r="48" spans="1:11" x14ac:dyDescent="0.25">
      <c r="A48" t="s">
        <v>1048</v>
      </c>
      <c r="B48" s="89">
        <v>27.366059193898671</v>
      </c>
      <c r="C48" s="88">
        <v>0.14515444641790881</v>
      </c>
      <c r="D48" s="89">
        <v>0.23304778549999999</v>
      </c>
      <c r="E48" s="89">
        <v>0.67695547012099999</v>
      </c>
      <c r="F48" s="89">
        <v>2.7885576096900002</v>
      </c>
      <c r="G48" s="89">
        <v>0.40477153613899902</v>
      </c>
      <c r="H48" s="89">
        <v>6.377599493</v>
      </c>
      <c r="I48" s="89">
        <v>61.97</v>
      </c>
      <c r="K48" s="89"/>
    </row>
    <row r="49" spans="1:11" x14ac:dyDescent="0.25">
      <c r="A49" t="s">
        <v>1049</v>
      </c>
      <c r="B49" s="89">
        <v>33.68901427372932</v>
      </c>
      <c r="C49" s="88">
        <v>0.14811629163351597</v>
      </c>
      <c r="D49" s="89">
        <v>0.24175274120000001</v>
      </c>
      <c r="E49" s="89">
        <v>0.40626069274900001</v>
      </c>
      <c r="F49" s="89">
        <v>1.73668200965</v>
      </c>
      <c r="G49" s="89">
        <v>0.25723089901599999</v>
      </c>
      <c r="H49" s="89">
        <v>8.1444115489999902</v>
      </c>
      <c r="I49" s="89">
        <v>57.97</v>
      </c>
      <c r="K49" s="89"/>
    </row>
    <row r="50" spans="1:11" x14ac:dyDescent="0.25">
      <c r="A50" t="s">
        <v>1050</v>
      </c>
      <c r="B50" s="89">
        <v>21.20362313956614</v>
      </c>
      <c r="C50" s="88">
        <v>8.6598002708236435E-2</v>
      </c>
      <c r="D50" s="89">
        <v>16.408693045</v>
      </c>
      <c r="E50" s="89">
        <v>70.676444550499994</v>
      </c>
      <c r="F50" s="89">
        <v>1002.7332093</v>
      </c>
      <c r="G50" s="89">
        <v>86.834693174600005</v>
      </c>
      <c r="H50" s="89">
        <v>347.92374353899999</v>
      </c>
      <c r="I50" s="89">
        <v>60.65</v>
      </c>
      <c r="K50" s="89"/>
    </row>
    <row r="51" spans="1:11" x14ac:dyDescent="0.25">
      <c r="A51" t="s">
        <v>1051</v>
      </c>
      <c r="B51" s="89">
        <v>26.12254453053529</v>
      </c>
      <c r="C51" s="88">
        <v>5.6234752580121589E-2</v>
      </c>
      <c r="D51" s="89">
        <v>25.461133919000002</v>
      </c>
      <c r="E51" s="89">
        <v>1781.9006562899999</v>
      </c>
      <c r="F51" s="89">
        <v>7294.1570122599996</v>
      </c>
      <c r="G51" s="89">
        <v>410.185114865</v>
      </c>
      <c r="H51" s="89">
        <v>665.10960459700004</v>
      </c>
      <c r="I51" s="89">
        <v>58.43</v>
      </c>
      <c r="K51" s="89"/>
    </row>
    <row r="52" spans="1:11" x14ac:dyDescent="0.25">
      <c r="A52" t="s">
        <v>1052</v>
      </c>
      <c r="B52" s="89">
        <v>33.336902673041855</v>
      </c>
      <c r="C52" s="88">
        <v>0.18044685841992661</v>
      </c>
      <c r="D52" s="89">
        <v>15.659723431</v>
      </c>
      <c r="E52" s="89">
        <v>18.293875670599999</v>
      </c>
      <c r="F52" s="89">
        <v>25.398225554</v>
      </c>
      <c r="G52" s="89">
        <v>4.5830300106599999</v>
      </c>
      <c r="H52" s="89">
        <v>522.04667590600002</v>
      </c>
      <c r="I52" s="89">
        <v>46.97</v>
      </c>
      <c r="K52" s="89"/>
    </row>
    <row r="53" spans="1:11" x14ac:dyDescent="0.25">
      <c r="A53" t="s">
        <v>1053</v>
      </c>
      <c r="B53" s="89">
        <v>32.354550812004582</v>
      </c>
      <c r="C53" s="88">
        <v>0.16375190914683593</v>
      </c>
      <c r="D53" s="89">
        <v>4.754876136</v>
      </c>
      <c r="E53" s="89">
        <v>5.6350526546099999</v>
      </c>
      <c r="F53" s="89">
        <v>7.6038162188599996</v>
      </c>
      <c r="G53" s="89">
        <v>1.2451394226400001</v>
      </c>
      <c r="H53" s="89">
        <v>153.84188154700001</v>
      </c>
      <c r="I53" s="89">
        <v>49.07</v>
      </c>
      <c r="K53" s="89"/>
    </row>
    <row r="54" spans="1:11" x14ac:dyDescent="0.25">
      <c r="A54" t="s">
        <v>1054</v>
      </c>
      <c r="B54" s="89">
        <v>31.067061121053541</v>
      </c>
      <c r="C54" s="88">
        <v>0.16347540208231323</v>
      </c>
      <c r="D54" s="89">
        <v>4.6008652129999996</v>
      </c>
      <c r="E54" s="89">
        <v>5.0565693891999999</v>
      </c>
      <c r="F54" s="89">
        <v>6.8110988655</v>
      </c>
      <c r="G54" s="89">
        <v>1.11344712566</v>
      </c>
      <c r="H54" s="89">
        <v>142.935360782</v>
      </c>
      <c r="I54" s="89">
        <v>50.39</v>
      </c>
      <c r="K54" s="89"/>
    </row>
    <row r="55" spans="1:11" x14ac:dyDescent="0.25">
      <c r="A55" t="s">
        <v>1055</v>
      </c>
      <c r="B55" s="89">
        <v>30.275355742714328</v>
      </c>
      <c r="C55" s="88">
        <v>0.16340891513727793</v>
      </c>
      <c r="D55" s="89">
        <v>3.0160150350000001</v>
      </c>
      <c r="E55" s="89">
        <v>3.4054299858299899</v>
      </c>
      <c r="F55" s="89">
        <v>4.3225396164500003</v>
      </c>
      <c r="G55" s="89">
        <v>0.70634150936200002</v>
      </c>
      <c r="H55" s="89">
        <v>91.310928110000006</v>
      </c>
      <c r="I55" s="89">
        <v>50.98</v>
      </c>
      <c r="K55" s="89"/>
    </row>
    <row r="56" spans="1:11" x14ac:dyDescent="0.25">
      <c r="A56" t="s">
        <v>1056</v>
      </c>
      <c r="B56" s="89">
        <v>40.742041730352177</v>
      </c>
      <c r="C56" s="88">
        <v>0.16822636149503839</v>
      </c>
      <c r="D56" s="89">
        <v>3.2879674109999999</v>
      </c>
      <c r="E56" s="89">
        <v>4.1968236409199999</v>
      </c>
      <c r="F56" s="89">
        <v>9.0241620843400003</v>
      </c>
      <c r="G56" s="89">
        <v>1.5181019529899999</v>
      </c>
      <c r="H56" s="89">
        <v>133.95850546700001</v>
      </c>
      <c r="I56" s="89">
        <v>38.19</v>
      </c>
      <c r="K56" s="89"/>
    </row>
    <row r="57" spans="1:11" x14ac:dyDescent="0.25">
      <c r="A57" t="s">
        <v>1057</v>
      </c>
      <c r="B57" s="89">
        <v>86.212094013925935</v>
      </c>
      <c r="C57" s="88">
        <v>1.7067934087155571E-2</v>
      </c>
      <c r="D57" s="89">
        <v>2.5931143449999999E-2</v>
      </c>
      <c r="E57" s="89">
        <v>0</v>
      </c>
      <c r="F57" s="89">
        <v>33.342473974999997</v>
      </c>
      <c r="G57" s="89">
        <v>0.56908714810799998</v>
      </c>
      <c r="H57" s="89">
        <v>2.2355781769999998</v>
      </c>
      <c r="I57" s="89">
        <v>52.33</v>
      </c>
      <c r="K57" s="89"/>
    </row>
    <row r="58" spans="1:11" x14ac:dyDescent="0.25">
      <c r="A58" t="s">
        <v>1058</v>
      </c>
      <c r="B58" s="89">
        <v>25.254694817259363</v>
      </c>
      <c r="C58" s="88">
        <v>0.17328315407035441</v>
      </c>
      <c r="D58" s="89">
        <v>2.4589965620000001E-2</v>
      </c>
      <c r="E58" s="89">
        <v>9.3155724861600005E-3</v>
      </c>
      <c r="F58" s="89">
        <v>0.113639316481999</v>
      </c>
      <c r="G58" s="89">
        <v>1.9691779186399999E-2</v>
      </c>
      <c r="H58" s="89">
        <v>0.62101207729999996</v>
      </c>
      <c r="I58" s="89">
        <v>52.07</v>
      </c>
      <c r="K58" s="89"/>
    </row>
    <row r="59" spans="1:11" x14ac:dyDescent="0.25">
      <c r="A59" t="s">
        <v>1059</v>
      </c>
      <c r="B59" s="89">
        <v>44.893671755153129</v>
      </c>
      <c r="C59" s="88">
        <v>0.13841718527041721</v>
      </c>
      <c r="D59" s="89">
        <v>1.39664564399999E-2</v>
      </c>
      <c r="E59" s="89">
        <v>1.00771542194</v>
      </c>
      <c r="F59" s="89">
        <v>7.5058729581900003</v>
      </c>
      <c r="G59" s="89">
        <v>1.0389418078699999</v>
      </c>
      <c r="H59" s="89">
        <v>0.62700551100000002</v>
      </c>
      <c r="I59" s="89">
        <v>60.61</v>
      </c>
      <c r="K59" s="89"/>
    </row>
    <row r="60" spans="1:11" x14ac:dyDescent="0.25">
      <c r="A60" t="s">
        <v>1060</v>
      </c>
      <c r="B60" s="89">
        <v>60.321784267699243</v>
      </c>
      <c r="C60" s="88">
        <v>3.2340331835818956E-2</v>
      </c>
      <c r="D60" s="89">
        <v>7.5090378229999999</v>
      </c>
      <c r="E60" s="89">
        <v>1.00771542194</v>
      </c>
      <c r="F60" s="89">
        <v>2339.0878315700002</v>
      </c>
      <c r="G60" s="89">
        <v>75.646876666099999</v>
      </c>
      <c r="H60" s="89">
        <v>452.95855961699999</v>
      </c>
      <c r="I60" s="89">
        <v>62.24</v>
      </c>
      <c r="K60" s="89"/>
    </row>
    <row r="61" spans="1:11" x14ac:dyDescent="0.25">
      <c r="A61" t="s">
        <v>1061</v>
      </c>
      <c r="B61" s="89">
        <v>25.532870203177765</v>
      </c>
      <c r="C61" s="88">
        <v>0.10421495686698565</v>
      </c>
      <c r="D61" s="89">
        <v>3.880372242</v>
      </c>
      <c r="E61" s="89">
        <v>3.82515574177999</v>
      </c>
      <c r="F61" s="89">
        <v>15.145452108899899</v>
      </c>
      <c r="G61" s="89">
        <v>1.5783826382599999</v>
      </c>
      <c r="H61" s="89">
        <v>99.077040794999903</v>
      </c>
      <c r="I61" s="89">
        <v>59.53</v>
      </c>
      <c r="K61" s="89"/>
    </row>
    <row r="62" spans="1:11" x14ac:dyDescent="0.25">
      <c r="A62" t="s">
        <v>1062</v>
      </c>
      <c r="B62" s="89">
        <v>65.62601960885975</v>
      </c>
      <c r="C62" s="88">
        <v>3.8944996394974125E-2</v>
      </c>
      <c r="D62" s="89">
        <v>440.46421535299999</v>
      </c>
      <c r="E62" s="89">
        <v>364472.44397999998</v>
      </c>
      <c r="F62" s="89">
        <v>77192.194948000004</v>
      </c>
      <c r="G62" s="89">
        <v>3006.2497539699998</v>
      </c>
      <c r="H62" s="89">
        <v>28905.913233757001</v>
      </c>
      <c r="I62" s="89">
        <v>47.07</v>
      </c>
      <c r="K62" s="89"/>
    </row>
    <row r="63" spans="1:11" x14ac:dyDescent="0.25">
      <c r="A63" t="s">
        <v>1063</v>
      </c>
      <c r="B63" s="89">
        <v>65.62601960885975</v>
      </c>
      <c r="C63" s="88">
        <v>0.1192772589302875</v>
      </c>
      <c r="D63" s="89">
        <v>440.46421535299999</v>
      </c>
      <c r="E63" s="89">
        <v>339.55354450599998</v>
      </c>
      <c r="F63" s="89">
        <v>921.35568543899899</v>
      </c>
      <c r="G63" s="89">
        <v>109.896780659</v>
      </c>
      <c r="H63" s="89">
        <v>28905.913233757001</v>
      </c>
      <c r="I63" s="89">
        <v>57.92</v>
      </c>
      <c r="K63" s="89"/>
    </row>
    <row r="64" spans="1:11" x14ac:dyDescent="0.25">
      <c r="A64" t="s">
        <v>1064</v>
      </c>
      <c r="B64" s="89">
        <v>83.121821999855612</v>
      </c>
      <c r="C64" s="88">
        <v>8.1157436281728501E-2</v>
      </c>
      <c r="D64" s="89">
        <v>21.516508423000001</v>
      </c>
      <c r="E64" s="89">
        <v>0</v>
      </c>
      <c r="F64" s="89">
        <v>982.11603042399997</v>
      </c>
      <c r="G64" s="89">
        <v>79.706019160399904</v>
      </c>
      <c r="H64" s="89">
        <v>1788.491383195</v>
      </c>
      <c r="I64" s="89">
        <v>22.47</v>
      </c>
      <c r="K64" s="89"/>
    </row>
    <row r="65" spans="1:11" x14ac:dyDescent="0.25">
      <c r="A65" t="s">
        <v>1065</v>
      </c>
      <c r="B65" s="89">
        <v>82.483446110269853</v>
      </c>
      <c r="C65" s="88">
        <v>3.2982771649286979E-2</v>
      </c>
      <c r="D65" s="89">
        <v>8.5464482250000007</v>
      </c>
      <c r="E65" s="89">
        <v>0</v>
      </c>
      <c r="F65" s="89">
        <v>232.69849713299999</v>
      </c>
      <c r="G65" s="89">
        <v>7.67504139407</v>
      </c>
      <c r="H65" s="89">
        <v>704.94050160099903</v>
      </c>
      <c r="I65" s="89">
        <v>24.05</v>
      </c>
      <c r="K65" s="89"/>
    </row>
    <row r="66" spans="1:11" x14ac:dyDescent="0.25">
      <c r="A66" t="s">
        <v>1066</v>
      </c>
      <c r="B66" s="89">
        <v>82.483446110269853</v>
      </c>
      <c r="C66" s="88">
        <v>1.0661585185118906E-2</v>
      </c>
      <c r="D66" s="89">
        <v>8.5464482250000007</v>
      </c>
      <c r="E66" s="89">
        <v>23.145094734000001</v>
      </c>
      <c r="F66" s="89">
        <v>233.83883987999999</v>
      </c>
      <c r="G66" s="89">
        <v>2.4930927109700001</v>
      </c>
      <c r="H66" s="89">
        <v>704.94050160099903</v>
      </c>
      <c r="I66" s="89">
        <v>61.51</v>
      </c>
      <c r="K66" s="89"/>
    </row>
    <row r="67" spans="1:11" x14ac:dyDescent="0.25">
      <c r="A67" t="s">
        <v>1067</v>
      </c>
      <c r="B67" s="89">
        <v>51.03876990517729</v>
      </c>
      <c r="C67" s="88">
        <v>5.5970971047531709E-2</v>
      </c>
      <c r="D67" s="89">
        <v>0.64547180049999997</v>
      </c>
      <c r="E67" s="89">
        <v>23.145094734000001</v>
      </c>
      <c r="F67" s="89">
        <v>66.117213278600005</v>
      </c>
      <c r="G67" s="89">
        <v>3.7006446301599998</v>
      </c>
      <c r="H67" s="89">
        <v>32.944086706</v>
      </c>
      <c r="I67" s="89">
        <v>64</v>
      </c>
      <c r="K67" s="89"/>
    </row>
    <row r="68" spans="1:11" x14ac:dyDescent="0.25">
      <c r="A68" t="s">
        <v>1068</v>
      </c>
      <c r="B68" s="89">
        <v>48.946009539106889</v>
      </c>
      <c r="C68" s="88">
        <v>9.276082356728392E-2</v>
      </c>
      <c r="D68" s="89">
        <v>3.6190650120000001E-2</v>
      </c>
      <c r="E68" s="89">
        <v>4.5605445712100003</v>
      </c>
      <c r="F68" s="89">
        <v>19.968568296899999</v>
      </c>
      <c r="G68" s="89">
        <v>1.8523008406799999</v>
      </c>
      <c r="H68" s="89">
        <v>1.771387906</v>
      </c>
      <c r="I68" s="89">
        <v>62.65</v>
      </c>
      <c r="K68" s="89"/>
    </row>
    <row r="69" spans="1:11" x14ac:dyDescent="0.25">
      <c r="A69" t="s">
        <v>1069</v>
      </c>
      <c r="B69" s="89">
        <v>45.734021528765957</v>
      </c>
      <c r="C69" s="88">
        <v>0.17089047099873003</v>
      </c>
      <c r="D69" s="89">
        <v>2.3137197049999999E-2</v>
      </c>
      <c r="E69" s="89">
        <v>0</v>
      </c>
      <c r="F69" s="89">
        <v>88.638751999299998</v>
      </c>
      <c r="G69" s="89">
        <v>15.147518077899999</v>
      </c>
      <c r="H69" s="89">
        <v>1.0581570680000001</v>
      </c>
      <c r="I69" s="89">
        <v>65.5</v>
      </c>
      <c r="K69" s="89"/>
    </row>
    <row r="70" spans="1:11" x14ac:dyDescent="0.25">
      <c r="A70" t="s">
        <v>1070</v>
      </c>
      <c r="B70" s="89">
        <v>45.734021528765957</v>
      </c>
      <c r="C70" s="88">
        <v>2.3369488803009391E-4</v>
      </c>
      <c r="D70" s="89">
        <v>2.3137197049999999E-2</v>
      </c>
      <c r="E70" s="89">
        <v>20522.9953772999</v>
      </c>
      <c r="F70" s="89">
        <v>13087.2797276</v>
      </c>
      <c r="G70" s="89">
        <v>3.05843037056</v>
      </c>
      <c r="H70" s="89">
        <v>1.0581570680000001</v>
      </c>
      <c r="I70" s="89">
        <v>58.69</v>
      </c>
      <c r="K70" s="89"/>
    </row>
    <row r="71" spans="1:11" x14ac:dyDescent="0.25">
      <c r="A71" t="s">
        <v>1071</v>
      </c>
      <c r="B71" s="89">
        <v>19.130640082507053</v>
      </c>
      <c r="C71" s="88">
        <v>0.15245367580816405</v>
      </c>
      <c r="D71" s="89">
        <v>0.4866945801</v>
      </c>
      <c r="E71" s="89">
        <v>28.854121054899998</v>
      </c>
      <c r="F71" s="89">
        <v>7.8289430101499997</v>
      </c>
      <c r="G71" s="89">
        <v>1.19355113959</v>
      </c>
      <c r="H71" s="89">
        <v>9.3107788419999995</v>
      </c>
      <c r="I71" s="89">
        <v>66.790000000000006</v>
      </c>
      <c r="K71" s="89"/>
    </row>
    <row r="72" spans="1:11" x14ac:dyDescent="0.25">
      <c r="A72" t="s">
        <v>1072</v>
      </c>
      <c r="B72" s="89">
        <v>60.155372335404905</v>
      </c>
      <c r="C72" s="88">
        <v>0.16484175489743416</v>
      </c>
      <c r="D72" s="89">
        <v>4.401803437E-2</v>
      </c>
      <c r="E72" s="89">
        <v>192.13720666899999</v>
      </c>
      <c r="F72" s="89">
        <v>10.5445315902</v>
      </c>
      <c r="G72" s="89">
        <v>1.7381790919</v>
      </c>
      <c r="H72" s="89">
        <v>2.6479212470000002</v>
      </c>
      <c r="I72" s="89">
        <v>61.72</v>
      </c>
      <c r="K72" s="89"/>
    </row>
    <row r="73" spans="1:11" x14ac:dyDescent="0.25">
      <c r="A73" t="s">
        <v>1073</v>
      </c>
      <c r="B73" s="89">
        <v>60.155372335404905</v>
      </c>
      <c r="C73" s="88">
        <v>0.18234669442815962</v>
      </c>
      <c r="D73" s="89">
        <v>4.401803437E-2</v>
      </c>
      <c r="E73" s="89">
        <v>4777.2646525800001</v>
      </c>
      <c r="F73" s="89">
        <v>3891.7025158500001</v>
      </c>
      <c r="G73" s="89">
        <v>709.639089463</v>
      </c>
      <c r="H73" s="89">
        <v>2.6479212470000002</v>
      </c>
      <c r="I73" s="89">
        <v>63.98</v>
      </c>
      <c r="K73" s="89"/>
    </row>
    <row r="74" spans="1:11" x14ac:dyDescent="0.25">
      <c r="A74" t="s">
        <v>1074</v>
      </c>
      <c r="B74" s="89">
        <v>60.155372335404905</v>
      </c>
      <c r="C74" s="88">
        <v>4.6623475350923892E-2</v>
      </c>
      <c r="D74" s="89">
        <v>4.401803437E-2</v>
      </c>
      <c r="E74" s="89">
        <v>8742.3061453499995</v>
      </c>
      <c r="F74" s="89">
        <v>4011.50474859</v>
      </c>
      <c r="G74" s="89">
        <v>187.030292766</v>
      </c>
      <c r="H74" s="89">
        <v>2.6479212470000002</v>
      </c>
      <c r="I74" s="89">
        <v>63.35</v>
      </c>
      <c r="K74" s="89"/>
    </row>
    <row r="75" spans="1:11" x14ac:dyDescent="0.25">
      <c r="A75" t="s">
        <v>1075</v>
      </c>
      <c r="B75" s="89">
        <v>24.54864350360905</v>
      </c>
      <c r="C75" s="88">
        <v>8.5639909795781136E-2</v>
      </c>
      <c r="D75" s="89">
        <v>12.865207099999999</v>
      </c>
      <c r="E75" s="89">
        <v>166.760815474</v>
      </c>
      <c r="F75" s="89">
        <v>2642.4517191300001</v>
      </c>
      <c r="G75" s="89">
        <v>226.299326866</v>
      </c>
      <c r="H75" s="89">
        <v>315.82338269799999</v>
      </c>
      <c r="I75" s="89">
        <v>61.84</v>
      </c>
      <c r="K75" s="89"/>
    </row>
    <row r="76" spans="1:11" x14ac:dyDescent="0.25">
      <c r="A76" t="s">
        <v>1076</v>
      </c>
      <c r="B76" s="89">
        <v>40.144933733138508</v>
      </c>
      <c r="C76" s="88">
        <v>1.4527163217874752E-2</v>
      </c>
      <c r="D76" s="89">
        <v>34.167856211</v>
      </c>
      <c r="E76" s="89">
        <v>7016.7313939100004</v>
      </c>
      <c r="F76" s="89">
        <v>39470.187265499997</v>
      </c>
      <c r="G76" s="89">
        <v>573.38985264600001</v>
      </c>
      <c r="H76" s="89">
        <v>1371.6663233940001</v>
      </c>
      <c r="I76" s="89">
        <v>46.85</v>
      </c>
      <c r="K76" s="89"/>
    </row>
    <row r="77" spans="1:11" x14ac:dyDescent="0.25">
      <c r="A77" t="s">
        <v>1077</v>
      </c>
      <c r="B77" s="89">
        <v>62.476597636834235</v>
      </c>
      <c r="C77" s="88">
        <v>5.4299714327936024E-2</v>
      </c>
      <c r="D77" s="89">
        <v>164.95131421799999</v>
      </c>
      <c r="E77" s="89">
        <v>329733.14906299999</v>
      </c>
      <c r="F77" s="89">
        <v>7305.3493294700002</v>
      </c>
      <c r="G77" s="89">
        <v>396.678381656</v>
      </c>
      <c r="H77" s="89">
        <v>10305.596888065</v>
      </c>
      <c r="I77" s="89">
        <v>49.28</v>
      </c>
      <c r="K77" s="89"/>
    </row>
    <row r="78" spans="1:11" x14ac:dyDescent="0.25">
      <c r="A78" t="s">
        <v>1078</v>
      </c>
      <c r="B78" s="89">
        <v>59.993262743527922</v>
      </c>
      <c r="C78" s="88">
        <v>0.16011729471782465</v>
      </c>
      <c r="D78" s="89">
        <v>53.510651924000001</v>
      </c>
      <c r="E78" s="89">
        <v>86883.356797800006</v>
      </c>
      <c r="F78" s="89">
        <v>1315.56306253</v>
      </c>
      <c r="G78" s="89">
        <v>210.64439860300001</v>
      </c>
      <c r="H78" s="89">
        <v>3210.2786004539998</v>
      </c>
      <c r="I78" s="89">
        <v>58.88</v>
      </c>
      <c r="K78" s="89"/>
    </row>
    <row r="79" spans="1:11" x14ac:dyDescent="0.25">
      <c r="A79" t="s">
        <v>1079</v>
      </c>
      <c r="B79" s="89">
        <v>34.002793995538873</v>
      </c>
      <c r="C79" s="88">
        <v>4.4162603623984151E-2</v>
      </c>
      <c r="D79" s="89">
        <v>16.151924501</v>
      </c>
      <c r="E79" s="89">
        <v>5138.0577193899999</v>
      </c>
      <c r="F79" s="89">
        <v>3116.7283871200002</v>
      </c>
      <c r="G79" s="89">
        <v>137.64284036399999</v>
      </c>
      <c r="H79" s="89">
        <v>549.210561439</v>
      </c>
      <c r="I79" s="89">
        <v>56.12</v>
      </c>
      <c r="K79" s="89"/>
    </row>
    <row r="80" spans="1:11" x14ac:dyDescent="0.25">
      <c r="A80" t="s">
        <v>1080</v>
      </c>
      <c r="B80" s="89">
        <v>79.955635105412185</v>
      </c>
      <c r="C80" s="88">
        <v>7.5526927304332248E-2</v>
      </c>
      <c r="D80" s="89">
        <v>0.1310422363</v>
      </c>
      <c r="E80" s="89">
        <v>0.44620187791100002</v>
      </c>
      <c r="F80" s="89">
        <v>3.3554155876199997E-2</v>
      </c>
      <c r="G80" s="89">
        <v>2.5342422916199898E-3</v>
      </c>
      <c r="H80" s="89">
        <v>10.477565229</v>
      </c>
      <c r="I80" s="89">
        <v>9.32</v>
      </c>
      <c r="K80" s="89"/>
    </row>
    <row r="81" spans="1:11" x14ac:dyDescent="0.25">
      <c r="A81" t="s">
        <v>1081</v>
      </c>
      <c r="B81" s="89">
        <v>80.556055625775784</v>
      </c>
      <c r="C81" s="88">
        <v>8.6217737692328003E-2</v>
      </c>
      <c r="D81" s="89">
        <v>0.91734627859999995</v>
      </c>
      <c r="E81" s="89">
        <v>0</v>
      </c>
      <c r="F81" s="89">
        <v>69.597501233599999</v>
      </c>
      <c r="G81" s="89">
        <v>6.0005391053999997</v>
      </c>
      <c r="H81" s="89">
        <v>73.897797847000007</v>
      </c>
      <c r="I81" s="89">
        <v>33.75</v>
      </c>
      <c r="K81" s="89"/>
    </row>
    <row r="82" spans="1:11" x14ac:dyDescent="0.25">
      <c r="A82" t="s">
        <v>1082</v>
      </c>
      <c r="B82" s="89">
        <v>66.687048611345631</v>
      </c>
      <c r="C82" s="88">
        <v>6.609685364108947E-2</v>
      </c>
      <c r="D82" s="89">
        <v>6.2136496130000003</v>
      </c>
      <c r="E82" s="89">
        <v>0</v>
      </c>
      <c r="F82" s="89">
        <v>50.286319793499999</v>
      </c>
      <c r="G82" s="89">
        <v>3.3237675195399898</v>
      </c>
      <c r="H82" s="89">
        <v>414.369953796</v>
      </c>
      <c r="I82" s="89">
        <v>38.479999999999997</v>
      </c>
      <c r="K82" s="89"/>
    </row>
    <row r="83" spans="1:11" x14ac:dyDescent="0.25">
      <c r="A83" t="s">
        <v>1083</v>
      </c>
      <c r="B83" s="89">
        <v>46.934925473341437</v>
      </c>
      <c r="C83" s="88">
        <v>0.16049850368612611</v>
      </c>
      <c r="D83" s="89">
        <v>0.70766750469999995</v>
      </c>
      <c r="E83" s="89">
        <v>50.4777008728</v>
      </c>
      <c r="F83" s="89">
        <v>268.92597778300001</v>
      </c>
      <c r="G83" s="89">
        <v>43.162217036499896</v>
      </c>
      <c r="H83" s="89">
        <v>33.214321593000001</v>
      </c>
      <c r="I83" s="89">
        <v>49.95</v>
      </c>
      <c r="K83" s="89"/>
    </row>
    <row r="84" spans="1:11" x14ac:dyDescent="0.25">
      <c r="A84" t="s">
        <v>1084</v>
      </c>
      <c r="B84" s="89">
        <v>46.934925473341437</v>
      </c>
      <c r="C84" s="88">
        <v>9.6658748691757751E-2</v>
      </c>
      <c r="D84" s="89">
        <v>0.70766750469999995</v>
      </c>
      <c r="E84" s="89">
        <v>190.60242462099899</v>
      </c>
      <c r="F84" s="89">
        <v>1063.40458655</v>
      </c>
      <c r="G84" s="89">
        <v>102.787356688999</v>
      </c>
      <c r="H84" s="89">
        <v>33.214321593000001</v>
      </c>
      <c r="I84" s="89">
        <v>63.87</v>
      </c>
      <c r="K84" s="89"/>
    </row>
    <row r="85" spans="1:11" x14ac:dyDescent="0.25">
      <c r="A85" t="s">
        <v>1085</v>
      </c>
      <c r="B85" s="89">
        <v>55.742832382980424</v>
      </c>
      <c r="C85" s="88">
        <v>0.21867838112644147</v>
      </c>
      <c r="D85" s="89">
        <v>3.8697734789999998E-3</v>
      </c>
      <c r="E85" s="89">
        <v>43.840569620299902</v>
      </c>
      <c r="F85" s="89">
        <v>33.636655870599903</v>
      </c>
      <c r="G85" s="89">
        <v>7.3556094522900004</v>
      </c>
      <c r="H85" s="89">
        <v>0.21571213440000001</v>
      </c>
      <c r="I85" s="89">
        <v>54.28</v>
      </c>
      <c r="K85" s="89"/>
    </row>
    <row r="86" spans="1:11" x14ac:dyDescent="0.25">
      <c r="A86" t="s">
        <v>1086</v>
      </c>
      <c r="B86" s="89">
        <v>53.617144434048583</v>
      </c>
      <c r="C86" s="88">
        <v>0.19865092739920295</v>
      </c>
      <c r="D86" s="89">
        <v>0.86089139589999997</v>
      </c>
      <c r="E86" s="89">
        <v>1.92023835847</v>
      </c>
      <c r="F86" s="89">
        <v>0.44552168908099998</v>
      </c>
      <c r="G86" s="89">
        <v>8.8503296712399995E-2</v>
      </c>
      <c r="H86" s="89">
        <v>46.158538315999998</v>
      </c>
      <c r="I86" s="89">
        <v>29.63</v>
      </c>
      <c r="K86" s="89"/>
    </row>
    <row r="87" spans="1:11" x14ac:dyDescent="0.25">
      <c r="A87" t="s">
        <v>1087</v>
      </c>
      <c r="B87" s="89">
        <v>53.617144434048583</v>
      </c>
      <c r="C87" s="88">
        <v>2.7893463257803692E-2</v>
      </c>
      <c r="D87" s="89">
        <v>0.86089139589999997</v>
      </c>
      <c r="E87" s="89">
        <v>88.343819667299996</v>
      </c>
      <c r="F87" s="89">
        <v>1385.8022201199999</v>
      </c>
      <c r="G87" s="89">
        <v>38.654823309500003</v>
      </c>
      <c r="H87" s="89">
        <v>46.158538315999998</v>
      </c>
      <c r="I87" s="89">
        <v>66.790000000000006</v>
      </c>
      <c r="K87" s="89"/>
    </row>
    <row r="88" spans="1:11" x14ac:dyDescent="0.25">
      <c r="A88" t="s">
        <v>1088</v>
      </c>
      <c r="B88" s="89">
        <v>71.103522316734129</v>
      </c>
      <c r="C88" s="88">
        <v>9.8398010447678166E-2</v>
      </c>
      <c r="D88" s="89">
        <v>2.151407716</v>
      </c>
      <c r="E88" s="89">
        <v>22.699124772399902</v>
      </c>
      <c r="F88" s="89">
        <v>63.963326846599998</v>
      </c>
      <c r="G88" s="89">
        <v>6.2938641033199998</v>
      </c>
      <c r="H88" s="89">
        <v>152.97266654699999</v>
      </c>
      <c r="I88" s="89">
        <v>47.25</v>
      </c>
      <c r="K88" s="89"/>
    </row>
    <row r="89" spans="1:11" x14ac:dyDescent="0.25">
      <c r="A89" t="s">
        <v>1089</v>
      </c>
      <c r="B89" s="89">
        <v>39.955603978585344</v>
      </c>
      <c r="C89" s="88">
        <v>9.713881089637183E-2</v>
      </c>
      <c r="D89" s="89">
        <v>1.1347415239999901</v>
      </c>
      <c r="E89" s="89">
        <v>4.3827931614799898</v>
      </c>
      <c r="F89" s="89">
        <v>0.66447293836300003</v>
      </c>
      <c r="G89" s="89">
        <v>6.4546111105399998E-2</v>
      </c>
      <c r="H89" s="89">
        <v>45.339282951000001</v>
      </c>
      <c r="I89" s="89">
        <v>27.72</v>
      </c>
      <c r="K89" s="89"/>
    </row>
    <row r="90" spans="1:11" x14ac:dyDescent="0.25">
      <c r="A90" t="s">
        <v>1090</v>
      </c>
      <c r="B90" s="89">
        <v>51.973832462124669</v>
      </c>
      <c r="C90" s="88">
        <v>3.6955557176611482E-2</v>
      </c>
      <c r="D90" s="89">
        <v>1.5802859709999999</v>
      </c>
      <c r="E90" s="89">
        <v>429.55404779000003</v>
      </c>
      <c r="F90" s="89">
        <v>969.47698984700003</v>
      </c>
      <c r="G90" s="89">
        <v>35.827562329700001</v>
      </c>
      <c r="H90" s="89">
        <v>82.133518299000002</v>
      </c>
      <c r="I90" s="89">
        <v>58.92</v>
      </c>
      <c r="K90" s="89"/>
    </row>
    <row r="91" spans="1:11" x14ac:dyDescent="0.25">
      <c r="A91" t="s">
        <v>1091</v>
      </c>
      <c r="B91" s="89">
        <v>49.518018991307045</v>
      </c>
      <c r="C91" s="88">
        <v>9.2372172134482552E-2</v>
      </c>
      <c r="D91" s="89">
        <v>8.0708968399999996E-4</v>
      </c>
      <c r="E91" s="89">
        <v>0</v>
      </c>
      <c r="F91" s="89">
        <v>78.359390000399998</v>
      </c>
      <c r="G91" s="89">
        <v>7.2382270614699999</v>
      </c>
      <c r="H91" s="89">
        <v>3.9965482300000001E-2</v>
      </c>
      <c r="I91" s="89">
        <v>62.97</v>
      </c>
      <c r="K91" s="89"/>
    </row>
    <row r="92" spans="1:11" x14ac:dyDescent="0.25">
      <c r="A92" t="s">
        <v>1092</v>
      </c>
      <c r="B92" s="89">
        <v>53.206687930278278</v>
      </c>
      <c r="C92" s="88">
        <v>5.046412327851825E-2</v>
      </c>
      <c r="D92" s="89">
        <v>0.67843993749999998</v>
      </c>
      <c r="E92" s="89">
        <v>0</v>
      </c>
      <c r="F92" s="89">
        <v>1236.2548720499999</v>
      </c>
      <c r="G92" s="89">
        <v>62.386518266800003</v>
      </c>
      <c r="H92" s="89">
        <v>36.097542034</v>
      </c>
      <c r="I92" s="89">
        <v>63.88</v>
      </c>
      <c r="K92" s="89"/>
    </row>
    <row r="93" spans="1:11" x14ac:dyDescent="0.25">
      <c r="A93" t="s">
        <v>1093</v>
      </c>
      <c r="B93" s="89">
        <v>55.956688167096374</v>
      </c>
      <c r="C93" s="88">
        <v>0.36421140299456395</v>
      </c>
      <c r="D93" s="89">
        <v>4.1029896240000001</v>
      </c>
      <c r="E93" s="89">
        <v>29.364074022400001</v>
      </c>
      <c r="F93" s="89">
        <v>238.810308303</v>
      </c>
      <c r="G93" s="89">
        <v>86.977437436599999</v>
      </c>
      <c r="H93" s="89">
        <v>229.589710943</v>
      </c>
      <c r="I93" s="89">
        <v>33.72</v>
      </c>
      <c r="K93" s="89"/>
    </row>
    <row r="94" spans="1:11" x14ac:dyDescent="0.25">
      <c r="A94" t="s">
        <v>1094</v>
      </c>
      <c r="B94" s="89">
        <v>25.847817782756191</v>
      </c>
      <c r="C94" s="88">
        <v>0.2314408198144986</v>
      </c>
      <c r="D94" s="89">
        <v>4.0156552129999996</v>
      </c>
      <c r="E94" s="89">
        <v>3.4165592253399999</v>
      </c>
      <c r="F94" s="89">
        <v>3.5391636045599899</v>
      </c>
      <c r="G94" s="89">
        <v>0.81910692609699998</v>
      </c>
      <c r="H94" s="89">
        <v>103.79592422399899</v>
      </c>
      <c r="I94" s="89">
        <v>55.46</v>
      </c>
      <c r="K94" s="89"/>
    </row>
    <row r="95" spans="1:11" x14ac:dyDescent="0.25">
      <c r="A95" t="s">
        <v>1095</v>
      </c>
      <c r="B95" s="89">
        <v>54.845296922343458</v>
      </c>
      <c r="C95" s="88">
        <v>5.1607499519666686E-2</v>
      </c>
      <c r="D95" s="89">
        <v>1.517917462</v>
      </c>
      <c r="E95" s="89">
        <v>3.4165592253399999</v>
      </c>
      <c r="F95" s="89">
        <v>647.71565133399997</v>
      </c>
      <c r="G95" s="89">
        <v>33.4269851651</v>
      </c>
      <c r="H95" s="89">
        <v>83.250633906999994</v>
      </c>
      <c r="I95" s="89">
        <v>63.76</v>
      </c>
      <c r="K95" s="89"/>
    </row>
    <row r="96" spans="1:11" x14ac:dyDescent="0.25">
      <c r="A96" t="s">
        <v>1096</v>
      </c>
      <c r="B96" s="89">
        <v>58.94060038563822</v>
      </c>
      <c r="C96" s="88">
        <v>2.1757565116631419E-2</v>
      </c>
      <c r="D96" s="89">
        <v>4.0142971559999996</v>
      </c>
      <c r="E96" s="89">
        <v>3.4165592253399999</v>
      </c>
      <c r="F96" s="89">
        <v>2742.5203755399998</v>
      </c>
      <c r="G96" s="89">
        <v>59.670565654500002</v>
      </c>
      <c r="H96" s="89">
        <v>236.60508450099999</v>
      </c>
      <c r="I96" s="89">
        <v>61.61</v>
      </c>
      <c r="K96" s="89"/>
    </row>
    <row r="97" spans="1:11" x14ac:dyDescent="0.25">
      <c r="A97" t="s">
        <v>1097</v>
      </c>
      <c r="B97" s="89">
        <v>40.051971530172985</v>
      </c>
      <c r="C97" s="88">
        <v>6.2548718799775999E-2</v>
      </c>
      <c r="D97" s="89">
        <v>6.3037587100000003</v>
      </c>
      <c r="E97" s="89">
        <v>3.4165592253399999</v>
      </c>
      <c r="F97" s="89">
        <v>1901.60901541</v>
      </c>
      <c r="G97" s="89">
        <v>118.943207571999</v>
      </c>
      <c r="H97" s="89">
        <v>252.477964386</v>
      </c>
      <c r="I97" s="89">
        <v>67.36</v>
      </c>
      <c r="K97" s="89"/>
    </row>
    <row r="98" spans="1:11" x14ac:dyDescent="0.25">
      <c r="A98" t="s">
        <v>1098</v>
      </c>
      <c r="B98" s="89">
        <v>40.051971530172985</v>
      </c>
      <c r="C98" s="88">
        <v>5.4754215620604306E-3</v>
      </c>
      <c r="D98" s="89">
        <v>6.3037587100000003</v>
      </c>
      <c r="E98" s="89">
        <v>0</v>
      </c>
      <c r="F98" s="89">
        <v>909.43751071400004</v>
      </c>
      <c r="G98" s="89">
        <v>4.9795537555099996</v>
      </c>
      <c r="H98" s="89">
        <v>252.477964386</v>
      </c>
      <c r="I98" s="89">
        <v>63.63</v>
      </c>
      <c r="K98" s="89"/>
    </row>
    <row r="99" spans="1:11" x14ac:dyDescent="0.25">
      <c r="A99" t="s">
        <v>1099</v>
      </c>
      <c r="B99" s="89">
        <v>55.270200008212903</v>
      </c>
      <c r="C99" s="88">
        <v>4.0469612611040456E-2</v>
      </c>
      <c r="D99" s="89">
        <v>4.2784904509999997</v>
      </c>
      <c r="E99" s="89">
        <v>0</v>
      </c>
      <c r="F99" s="89">
        <v>899.29124033599999</v>
      </c>
      <c r="G99" s="89">
        <v>36.393968120899999</v>
      </c>
      <c r="H99" s="89">
        <v>236.47302295999901</v>
      </c>
      <c r="I99" s="89">
        <v>63.19</v>
      </c>
      <c r="K99" s="89"/>
    </row>
    <row r="100" spans="1:11" x14ac:dyDescent="0.25">
      <c r="A100" t="s">
        <v>1100</v>
      </c>
      <c r="B100" s="89">
        <v>55.270200008212903</v>
      </c>
      <c r="C100" s="88">
        <v>0</v>
      </c>
      <c r="D100" s="89">
        <v>4.2784904509999997</v>
      </c>
      <c r="E100" s="89">
        <v>0</v>
      </c>
      <c r="F100" s="89">
        <v>0</v>
      </c>
      <c r="G100" s="89">
        <v>0</v>
      </c>
      <c r="H100" s="89">
        <v>236.47302295999901</v>
      </c>
      <c r="I100" s="89" t="s">
        <v>1635</v>
      </c>
      <c r="K100" s="89"/>
    </row>
    <row r="101" spans="1:11" x14ac:dyDescent="0.25">
      <c r="A101" t="s">
        <v>1101</v>
      </c>
      <c r="B101" s="89">
        <v>59.400887254325021</v>
      </c>
      <c r="C101" s="88">
        <v>3.6518593357570038E-2</v>
      </c>
      <c r="D101" s="89">
        <v>9.0269553770000002</v>
      </c>
      <c r="E101" s="89">
        <v>0</v>
      </c>
      <c r="F101" s="89">
        <v>2986.8034828999998</v>
      </c>
      <c r="G101" s="89">
        <v>109.07386183099899</v>
      </c>
      <c r="H101" s="89">
        <v>536.20915859900003</v>
      </c>
      <c r="I101" s="89">
        <v>62.51</v>
      </c>
      <c r="K101" s="89"/>
    </row>
    <row r="102" spans="1:11" x14ac:dyDescent="0.25">
      <c r="A102" t="s">
        <v>1102</v>
      </c>
      <c r="B102" s="89">
        <v>65.926075684804772</v>
      </c>
      <c r="C102" s="88">
        <v>3.9972005147004393E-2</v>
      </c>
      <c r="D102" s="89">
        <v>3.4829055950000001</v>
      </c>
      <c r="E102" s="89">
        <v>0</v>
      </c>
      <c r="F102" s="89">
        <v>797.18973711000001</v>
      </c>
      <c r="G102" s="89">
        <v>31.865272274900001</v>
      </c>
      <c r="H102" s="89">
        <v>229.614297859</v>
      </c>
      <c r="I102" s="89">
        <v>57.82</v>
      </c>
      <c r="K102" s="89"/>
    </row>
    <row r="103" spans="1:11" x14ac:dyDescent="0.25">
      <c r="A103" t="s">
        <v>1103</v>
      </c>
      <c r="B103" s="89">
        <v>65.926075684804772</v>
      </c>
      <c r="C103" s="88">
        <v>5.6359483729620075E-2</v>
      </c>
      <c r="D103" s="89">
        <v>3.4829055950000001</v>
      </c>
      <c r="E103" s="89">
        <v>0</v>
      </c>
      <c r="F103" s="89">
        <v>13.561216207899999</v>
      </c>
      <c r="G103" s="89">
        <v>0.76430314422300005</v>
      </c>
      <c r="H103" s="89">
        <v>229.614297859</v>
      </c>
      <c r="I103" s="89">
        <v>62.21</v>
      </c>
      <c r="K103" s="89"/>
    </row>
    <row r="104" spans="1:11" x14ac:dyDescent="0.25">
      <c r="A104" t="s">
        <v>1104</v>
      </c>
      <c r="B104" s="89">
        <v>57.650577552996552</v>
      </c>
      <c r="C104" s="88">
        <v>3.182777405547365E-2</v>
      </c>
      <c r="D104" s="89">
        <v>1.3786487219999899</v>
      </c>
      <c r="E104" s="89">
        <v>0</v>
      </c>
      <c r="F104" s="89">
        <v>589.77478592700004</v>
      </c>
      <c r="G104" s="89">
        <v>18.771218630099899</v>
      </c>
      <c r="H104" s="89">
        <v>79.479895065999997</v>
      </c>
      <c r="I104" s="89">
        <v>62.8</v>
      </c>
      <c r="K104" s="89"/>
    </row>
    <row r="105" spans="1:11" x14ac:dyDescent="0.25">
      <c r="A105" t="s">
        <v>1105</v>
      </c>
      <c r="B105" s="89">
        <v>57.650577552996552</v>
      </c>
      <c r="C105" s="88">
        <v>5.6856307684543328E-3</v>
      </c>
      <c r="D105" s="89">
        <v>1.3786487219999899</v>
      </c>
      <c r="E105" s="89">
        <v>59226.656065299998</v>
      </c>
      <c r="F105" s="89">
        <v>10571.4156117</v>
      </c>
      <c r="G105" s="89">
        <v>60.105165868</v>
      </c>
      <c r="H105" s="89">
        <v>79.479895065999997</v>
      </c>
      <c r="I105" s="89">
        <v>62.16</v>
      </c>
      <c r="K105" s="89"/>
    </row>
    <row r="106" spans="1:11" x14ac:dyDescent="0.25">
      <c r="A106" t="s">
        <v>1106</v>
      </c>
      <c r="B106" s="89">
        <v>48.284690144831046</v>
      </c>
      <c r="C106" s="88">
        <v>1.1307245346055734E-4</v>
      </c>
      <c r="D106" s="89">
        <v>1.3358322579999999</v>
      </c>
      <c r="E106" s="89">
        <v>0</v>
      </c>
      <c r="F106" s="89">
        <v>4757.8751951699996</v>
      </c>
      <c r="G106" s="89">
        <v>0.537984621577</v>
      </c>
      <c r="H106" s="89">
        <v>64.500246662999999</v>
      </c>
      <c r="I106" s="89">
        <v>53.01</v>
      </c>
      <c r="K106" s="89"/>
    </row>
    <row r="107" spans="1:11" x14ac:dyDescent="0.25">
      <c r="A107" t="s">
        <v>1107</v>
      </c>
      <c r="B107" s="89">
        <v>48.284690144831046</v>
      </c>
      <c r="C107" s="88">
        <v>3.8552479615809958E-5</v>
      </c>
      <c r="D107" s="89">
        <v>1.3358322579999999</v>
      </c>
      <c r="E107" s="89">
        <v>0</v>
      </c>
      <c r="F107" s="89">
        <v>13463.758153499901</v>
      </c>
      <c r="G107" s="89">
        <v>0.519061261765</v>
      </c>
      <c r="H107" s="89">
        <v>64.500246662999999</v>
      </c>
      <c r="I107" s="89">
        <v>53.58</v>
      </c>
      <c r="K107" s="89"/>
    </row>
    <row r="108" spans="1:11" x14ac:dyDescent="0.25">
      <c r="A108" t="s">
        <v>1108</v>
      </c>
      <c r="B108" s="89">
        <v>29.864319385842421</v>
      </c>
      <c r="C108" s="88">
        <v>0.10674988968615175</v>
      </c>
      <c r="D108" s="89">
        <v>1.1679821909999999</v>
      </c>
      <c r="E108" s="89">
        <v>1075.6403180899999</v>
      </c>
      <c r="F108" s="89">
        <v>57.5202546237999</v>
      </c>
      <c r="G108" s="89">
        <v>6.1402808358099996</v>
      </c>
      <c r="H108" s="89">
        <v>34.880993189000002</v>
      </c>
      <c r="I108" s="89">
        <v>65.459999999999994</v>
      </c>
      <c r="K108" s="89"/>
    </row>
    <row r="109" spans="1:11" x14ac:dyDescent="0.25">
      <c r="A109" t="s">
        <v>1109</v>
      </c>
      <c r="B109" s="89">
        <v>24.39178012856744</v>
      </c>
      <c r="C109" s="88">
        <v>0.32307526254756896</v>
      </c>
      <c r="D109" s="89">
        <v>0.6961836334</v>
      </c>
      <c r="E109" s="89">
        <v>0.72048246618799905</v>
      </c>
      <c r="F109" s="89">
        <v>0.48030996804699999</v>
      </c>
      <c r="G109" s="89">
        <v>0.15517626903099899</v>
      </c>
      <c r="H109" s="89">
        <v>16.981158114999999</v>
      </c>
      <c r="I109" s="89">
        <v>56.1</v>
      </c>
      <c r="K109" s="89"/>
    </row>
    <row r="110" spans="1:11" x14ac:dyDescent="0.25">
      <c r="A110" t="s">
        <v>1110</v>
      </c>
      <c r="B110" s="89">
        <v>31.028995535472848</v>
      </c>
      <c r="C110" s="88">
        <v>3.0889303324630746E-2</v>
      </c>
      <c r="D110" s="89">
        <v>1.0102339730000001</v>
      </c>
      <c r="E110" s="89">
        <v>2730.1677231399999</v>
      </c>
      <c r="F110" s="89">
        <v>1978.07098903</v>
      </c>
      <c r="G110" s="89">
        <v>61.101234777800002</v>
      </c>
      <c r="H110" s="89">
        <v>31.346545438</v>
      </c>
      <c r="I110" s="89">
        <v>66.67</v>
      </c>
      <c r="K110" s="89"/>
    </row>
    <row r="111" spans="1:11" x14ac:dyDescent="0.25">
      <c r="A111" t="s">
        <v>1111</v>
      </c>
      <c r="B111" s="89">
        <v>31.028995535472848</v>
      </c>
      <c r="C111" s="88">
        <v>2.7246227729896955E-4</v>
      </c>
      <c r="D111" s="89">
        <v>1.0102339730000001</v>
      </c>
      <c r="E111" s="89">
        <v>1387.1579400200001</v>
      </c>
      <c r="F111" s="89">
        <v>14029.9911937</v>
      </c>
      <c r="G111" s="89">
        <v>3.8226433511199902</v>
      </c>
      <c r="H111" s="89">
        <v>31.346545438</v>
      </c>
      <c r="I111" s="89">
        <v>61.74</v>
      </c>
      <c r="K111" s="89"/>
    </row>
    <row r="112" spans="1:11" x14ac:dyDescent="0.25">
      <c r="A112" t="s">
        <v>1112</v>
      </c>
      <c r="B112" s="89">
        <v>21.708256338015691</v>
      </c>
      <c r="C112" s="88">
        <v>3.1060412402362544E-3</v>
      </c>
      <c r="D112" s="89">
        <v>3.2132982140000002E-2</v>
      </c>
      <c r="E112" s="89">
        <v>177.872898386</v>
      </c>
      <c r="F112" s="89">
        <v>2272.27340168</v>
      </c>
      <c r="G112" s="89">
        <v>7.0577748947099996</v>
      </c>
      <c r="H112" s="89">
        <v>0.69755101320000001</v>
      </c>
      <c r="I112" s="89">
        <v>64.540000000000006</v>
      </c>
      <c r="K112" s="89"/>
    </row>
    <row r="113" spans="1:11" x14ac:dyDescent="0.25">
      <c r="A113" t="s">
        <v>1113</v>
      </c>
      <c r="B113" s="89">
        <v>21.708256338015691</v>
      </c>
      <c r="C113" s="88">
        <v>9.4815955321885817E-2</v>
      </c>
      <c r="D113" s="89">
        <v>3.2132982140000002E-2</v>
      </c>
      <c r="E113" s="89">
        <v>0</v>
      </c>
      <c r="F113" s="89">
        <v>45.064860842400002</v>
      </c>
      <c r="G113" s="89">
        <v>4.2728678322200002</v>
      </c>
      <c r="H113" s="89">
        <v>0.69755101320000001</v>
      </c>
      <c r="I113" s="89">
        <v>70.650000000000006</v>
      </c>
      <c r="K113" s="89"/>
    </row>
    <row r="114" spans="1:11" x14ac:dyDescent="0.25">
      <c r="A114" t="s">
        <v>1114</v>
      </c>
      <c r="B114" s="89">
        <v>42.973770464666082</v>
      </c>
      <c r="C114" s="88">
        <v>9.3116855891606023E-3</v>
      </c>
      <c r="D114" s="89">
        <v>2.6621617619999999E-2</v>
      </c>
      <c r="E114" s="89">
        <v>4490.0564805699996</v>
      </c>
      <c r="F114" s="89">
        <v>1228.27514503</v>
      </c>
      <c r="G114" s="89">
        <v>11.437311967499999</v>
      </c>
      <c r="H114" s="89">
        <v>1.1440312849999901</v>
      </c>
      <c r="I114" s="89">
        <v>62.97</v>
      </c>
      <c r="K114" s="89"/>
    </row>
    <row r="115" spans="1:11" x14ac:dyDescent="0.25">
      <c r="A115" t="s">
        <v>1115</v>
      </c>
      <c r="B115" s="89">
        <v>42.973770464666082</v>
      </c>
      <c r="C115" s="88">
        <v>3.1801739124743142E-2</v>
      </c>
      <c r="D115" s="89">
        <v>2.6621617619999999E-2</v>
      </c>
      <c r="E115" s="89">
        <v>60.707388061499998</v>
      </c>
      <c r="F115" s="89">
        <v>308.31720709799998</v>
      </c>
      <c r="G115" s="89">
        <v>9.8050233878000004</v>
      </c>
      <c r="H115" s="89">
        <v>1.1440312849999901</v>
      </c>
      <c r="I115" s="89">
        <v>66.92</v>
      </c>
      <c r="K115" s="89"/>
    </row>
    <row r="116" spans="1:11" x14ac:dyDescent="0.25">
      <c r="A116" t="s">
        <v>1116</v>
      </c>
      <c r="B116" s="89">
        <v>37.830615631685653</v>
      </c>
      <c r="C116" s="88">
        <v>1.2013001434157058E-2</v>
      </c>
      <c r="D116" s="89">
        <v>0.31421780020000001</v>
      </c>
      <c r="E116" s="89">
        <v>2246.9225606299901</v>
      </c>
      <c r="F116" s="89">
        <v>9314.12752602</v>
      </c>
      <c r="G116" s="89">
        <v>111.89062732799999</v>
      </c>
      <c r="H116" s="89">
        <v>11.887052824</v>
      </c>
      <c r="I116" s="89">
        <v>62.15</v>
      </c>
      <c r="K116" s="89"/>
    </row>
    <row r="117" spans="1:11" x14ac:dyDescent="0.25">
      <c r="A117" t="s">
        <v>1117</v>
      </c>
      <c r="B117" s="89">
        <v>78.325266230951158</v>
      </c>
      <c r="C117" s="88">
        <v>9.9092115533555736E-2</v>
      </c>
      <c r="D117" s="89">
        <v>4.0381753929999897</v>
      </c>
      <c r="E117" s="89">
        <v>0</v>
      </c>
      <c r="F117" s="89">
        <v>107.47025894399999</v>
      </c>
      <c r="G117" s="89">
        <v>10.649455315699999</v>
      </c>
      <c r="H117" s="89">
        <v>316.29116274400002</v>
      </c>
      <c r="I117" s="89">
        <v>30.48</v>
      </c>
      <c r="K117" s="89"/>
    </row>
    <row r="118" spans="1:11" x14ac:dyDescent="0.25">
      <c r="A118" t="s">
        <v>1118</v>
      </c>
      <c r="B118" s="89">
        <v>66.204540825802837</v>
      </c>
      <c r="C118" s="88">
        <v>4.0822681974690021E-3</v>
      </c>
      <c r="D118" s="89">
        <v>9.4023816929999899</v>
      </c>
      <c r="E118" s="89">
        <v>0</v>
      </c>
      <c r="F118" s="89">
        <v>27969.574421099998</v>
      </c>
      <c r="G118" s="89">
        <v>114.17930415599901</v>
      </c>
      <c r="H118" s="89">
        <v>622.48036265399901</v>
      </c>
      <c r="I118" s="89">
        <v>21.35</v>
      </c>
      <c r="K118" s="89"/>
    </row>
    <row r="119" spans="1:11" x14ac:dyDescent="0.25">
      <c r="A119" t="s">
        <v>1119</v>
      </c>
      <c r="B119" s="89">
        <v>86.523052446793244</v>
      </c>
      <c r="C119" s="88">
        <v>0.30150383817166032</v>
      </c>
      <c r="D119" s="89">
        <v>2.3108907040000002</v>
      </c>
      <c r="E119" s="89">
        <v>0</v>
      </c>
      <c r="F119" s="89">
        <v>28.161851140700001</v>
      </c>
      <c r="G119" s="89">
        <v>8.4909062089400003</v>
      </c>
      <c r="H119" s="89">
        <v>199.94531758099899</v>
      </c>
      <c r="I119" s="89">
        <v>7.63</v>
      </c>
      <c r="K119" s="89"/>
    </row>
    <row r="120" spans="1:11" x14ac:dyDescent="0.25">
      <c r="A120" t="s">
        <v>1120</v>
      </c>
      <c r="B120" s="89">
        <v>26.983713423575118</v>
      </c>
      <c r="C120" s="88">
        <v>0.15057399239521543</v>
      </c>
      <c r="D120" s="89">
        <v>31.595819746</v>
      </c>
      <c r="E120" s="89">
        <v>42.957515354000002</v>
      </c>
      <c r="F120" s="89">
        <v>216.01251625200001</v>
      </c>
      <c r="G120" s="89">
        <v>32.5258669794</v>
      </c>
      <c r="H120" s="89">
        <v>852.57254540899999</v>
      </c>
      <c r="I120" s="89">
        <v>47.57</v>
      </c>
      <c r="K120" s="89"/>
    </row>
    <row r="121" spans="1:11" x14ac:dyDescent="0.25">
      <c r="A121" t="s">
        <v>1121</v>
      </c>
      <c r="B121" s="89">
        <v>47.8759011950184</v>
      </c>
      <c r="C121" s="88">
        <v>5.4536797682852795E-4</v>
      </c>
      <c r="D121" s="89">
        <v>1.80893421199999</v>
      </c>
      <c r="E121" s="89">
        <v>5260.1629462000001</v>
      </c>
      <c r="F121" s="89">
        <v>9963.9621782899994</v>
      </c>
      <c r="G121" s="89">
        <v>5.4340258943699897</v>
      </c>
      <c r="H121" s="89">
        <v>86.604355601999998</v>
      </c>
      <c r="I121" s="89">
        <v>60.65</v>
      </c>
      <c r="K121" s="89"/>
    </row>
    <row r="122" spans="1:11" x14ac:dyDescent="0.25">
      <c r="A122" t="s">
        <v>1122</v>
      </c>
      <c r="B122" s="89">
        <v>40.321620240217946</v>
      </c>
      <c r="C122" s="88">
        <v>3.4242581452364958E-4</v>
      </c>
      <c r="D122" s="89">
        <v>1.140982022</v>
      </c>
      <c r="E122" s="89">
        <v>2015.30335846</v>
      </c>
      <c r="F122" s="89">
        <v>7721.4583090300002</v>
      </c>
      <c r="G122" s="89">
        <v>2.6440266507799999</v>
      </c>
      <c r="H122" s="89">
        <v>46.006243791999999</v>
      </c>
      <c r="I122" s="89">
        <v>62.1</v>
      </c>
      <c r="K122" s="89"/>
    </row>
    <row r="123" spans="1:11" x14ac:dyDescent="0.25">
      <c r="A123" t="s">
        <v>1123</v>
      </c>
      <c r="B123" s="89">
        <v>38.006127268892214</v>
      </c>
      <c r="C123" s="88">
        <v>8.1502377304958551E-5</v>
      </c>
      <c r="D123" s="89">
        <v>5.6818652179999998E-2</v>
      </c>
      <c r="E123" s="89">
        <v>201.37879018599901</v>
      </c>
      <c r="F123" s="89">
        <v>2275.5804490099999</v>
      </c>
      <c r="G123" s="89">
        <v>0.18546521634300001</v>
      </c>
      <c r="H123" s="89">
        <v>2.1594569259999998</v>
      </c>
      <c r="I123" s="89">
        <v>59.41</v>
      </c>
      <c r="K123" s="89"/>
    </row>
    <row r="124" spans="1:11" x14ac:dyDescent="0.25">
      <c r="A124" t="s">
        <v>1124</v>
      </c>
      <c r="B124" s="89">
        <v>55.007946053648517</v>
      </c>
      <c r="C124" s="88">
        <v>0.10706408911203456</v>
      </c>
      <c r="D124" s="89">
        <v>58.962515322000002</v>
      </c>
      <c r="E124" s="89">
        <v>149.69393152999999</v>
      </c>
      <c r="F124" s="89">
        <v>1658.24356831</v>
      </c>
      <c r="G124" s="89">
        <v>177.53833716700001</v>
      </c>
      <c r="H124" s="89">
        <v>3243.4068620200001</v>
      </c>
      <c r="I124" s="89">
        <v>54.72</v>
      </c>
      <c r="K124" s="89"/>
    </row>
    <row r="125" spans="1:11" x14ac:dyDescent="0.25">
      <c r="A125" t="s">
        <v>1125</v>
      </c>
      <c r="B125" s="89">
        <v>55.780842567564832</v>
      </c>
      <c r="C125" s="88">
        <v>0.37557884587989848</v>
      </c>
      <c r="D125" s="89">
        <v>12.58921402</v>
      </c>
      <c r="E125" s="89">
        <v>51.512279728999999</v>
      </c>
      <c r="F125" s="89">
        <v>46.833937415699999</v>
      </c>
      <c r="G125" s="89">
        <v>17.589836162600001</v>
      </c>
      <c r="H125" s="89">
        <v>702.23696529899996</v>
      </c>
      <c r="I125" s="89">
        <v>33.340000000000003</v>
      </c>
      <c r="K125" s="89"/>
    </row>
    <row r="126" spans="1:11" x14ac:dyDescent="0.25">
      <c r="A126" t="s">
        <v>1126</v>
      </c>
      <c r="B126" s="89">
        <v>49.360379979561216</v>
      </c>
      <c r="C126" s="88">
        <v>0.12288721805262239</v>
      </c>
      <c r="D126" s="89">
        <v>91.055099619999993</v>
      </c>
      <c r="E126" s="89">
        <v>302.98122126599998</v>
      </c>
      <c r="F126" s="89">
        <v>1793.27273418</v>
      </c>
      <c r="G126" s="89">
        <v>220.370297513</v>
      </c>
      <c r="H126" s="89">
        <v>4494.51431632</v>
      </c>
      <c r="I126" s="89">
        <v>48.55</v>
      </c>
      <c r="K126" s="89"/>
    </row>
    <row r="127" spans="1:11" x14ac:dyDescent="0.25">
      <c r="A127" t="s">
        <v>1127</v>
      </c>
      <c r="B127" s="89">
        <v>54.798120166395705</v>
      </c>
      <c r="C127" s="88">
        <v>9.6369921870125774E-2</v>
      </c>
      <c r="D127" s="89">
        <v>46.373304212000001</v>
      </c>
      <c r="E127" s="89">
        <v>98.181651800799997</v>
      </c>
      <c r="F127" s="89">
        <v>1659.7346755199901</v>
      </c>
      <c r="G127" s="89">
        <v>159.948501005</v>
      </c>
      <c r="H127" s="89">
        <v>2541.169896722</v>
      </c>
      <c r="I127" s="89">
        <v>60.42</v>
      </c>
      <c r="K127" s="89"/>
    </row>
    <row r="128" spans="1:11" x14ac:dyDescent="0.25">
      <c r="A128" t="s">
        <v>1128</v>
      </c>
      <c r="B128" s="89">
        <v>44.91754234231805</v>
      </c>
      <c r="C128" s="88">
        <v>9.0575231966109407E-2</v>
      </c>
      <c r="D128" s="89">
        <v>0.17225178229999999</v>
      </c>
      <c r="E128" s="89">
        <v>0.39789431021999999</v>
      </c>
      <c r="F128" s="89">
        <v>2.6135483905199899</v>
      </c>
      <c r="G128" s="89">
        <v>0.23672275172599999</v>
      </c>
      <c r="H128" s="89">
        <v>7.7371267250000004</v>
      </c>
      <c r="I128" s="89">
        <v>55.54</v>
      </c>
      <c r="K128" s="89"/>
    </row>
    <row r="129" spans="1:11" x14ac:dyDescent="0.25">
      <c r="A129" t="s">
        <v>1129</v>
      </c>
      <c r="B129" s="89">
        <v>44.91754234231805</v>
      </c>
      <c r="C129" s="88">
        <v>4.5509732727843063E-3</v>
      </c>
      <c r="D129" s="89">
        <v>0.17225178229999999</v>
      </c>
      <c r="E129" s="89">
        <v>0</v>
      </c>
      <c r="F129" s="89">
        <v>12635.8881325</v>
      </c>
      <c r="G129" s="89">
        <v>57.505589168899903</v>
      </c>
      <c r="H129" s="89">
        <v>7.7371267250000004</v>
      </c>
      <c r="I129" s="89">
        <v>62.35</v>
      </c>
      <c r="K129" s="89"/>
    </row>
    <row r="130" spans="1:11" x14ac:dyDescent="0.25">
      <c r="A130" t="s">
        <v>1130</v>
      </c>
      <c r="B130" s="89">
        <v>21.67287164213468</v>
      </c>
      <c r="C130" s="88">
        <v>0.10934706701794428</v>
      </c>
      <c r="D130" s="89">
        <v>11.468032608</v>
      </c>
      <c r="E130" s="89">
        <v>0</v>
      </c>
      <c r="F130" s="89">
        <v>52.181383638699998</v>
      </c>
      <c r="G130" s="89">
        <v>5.7058812538299897</v>
      </c>
      <c r="H130" s="89">
        <v>248.54519870099901</v>
      </c>
      <c r="I130" s="89">
        <v>62</v>
      </c>
      <c r="K130" s="89"/>
    </row>
    <row r="131" spans="1:11" x14ac:dyDescent="0.25">
      <c r="A131" t="s">
        <v>1131</v>
      </c>
      <c r="B131" s="89">
        <v>21.67287164213468</v>
      </c>
      <c r="C131" s="88">
        <v>3.5388428547868694E-2</v>
      </c>
      <c r="D131" s="89">
        <v>11.468032608</v>
      </c>
      <c r="E131" s="89">
        <v>0</v>
      </c>
      <c r="F131" s="89">
        <v>1310.3761242399901</v>
      </c>
      <c r="G131" s="89">
        <v>46.372151843499999</v>
      </c>
      <c r="H131" s="89">
        <v>248.54519870099901</v>
      </c>
      <c r="I131" s="89">
        <v>60.04</v>
      </c>
      <c r="K131" s="89"/>
    </row>
    <row r="132" spans="1:11" x14ac:dyDescent="0.25">
      <c r="A132" t="s">
        <v>1132</v>
      </c>
      <c r="B132" s="89">
        <v>38.644535642704867</v>
      </c>
      <c r="C132" s="88">
        <v>0.21389758850001375</v>
      </c>
      <c r="D132" s="89">
        <v>0.61893456400000002</v>
      </c>
      <c r="E132" s="89">
        <v>4.8889397436199999</v>
      </c>
      <c r="F132" s="89">
        <v>97.723615782599893</v>
      </c>
      <c r="G132" s="89">
        <v>20.902845755400001</v>
      </c>
      <c r="H132" s="89">
        <v>23.918438818999999</v>
      </c>
      <c r="I132" s="89">
        <v>49.05</v>
      </c>
      <c r="K132" s="89"/>
    </row>
    <row r="133" spans="1:11" x14ac:dyDescent="0.25">
      <c r="A133" t="s">
        <v>1133</v>
      </c>
      <c r="B133" s="89">
        <v>29.649921836250865</v>
      </c>
      <c r="C133" s="88">
        <v>1.065137541824426E-2</v>
      </c>
      <c r="D133" s="89">
        <v>0.56855537879999996</v>
      </c>
      <c r="E133" s="89">
        <v>0</v>
      </c>
      <c r="F133" s="89">
        <v>272.64425080500001</v>
      </c>
      <c r="G133" s="89">
        <v>2.9040362709499998</v>
      </c>
      <c r="H133" s="89">
        <v>16.857622541000001</v>
      </c>
      <c r="I133" s="89">
        <v>68.58</v>
      </c>
      <c r="K133" s="89"/>
    </row>
    <row r="134" spans="1:11" x14ac:dyDescent="0.25">
      <c r="A134" t="s">
        <v>1134</v>
      </c>
      <c r="B134" s="89">
        <v>55.092810568908007</v>
      </c>
      <c r="C134" s="88">
        <v>4.1644783330265299E-2</v>
      </c>
      <c r="D134" s="89">
        <v>77.126716496</v>
      </c>
      <c r="E134" s="89">
        <v>0</v>
      </c>
      <c r="F134" s="89">
        <v>14440.2946625</v>
      </c>
      <c r="G134" s="89">
        <v>601.36294244499902</v>
      </c>
      <c r="H134" s="89">
        <v>4249.1275817160003</v>
      </c>
      <c r="I134" s="89">
        <v>58.18</v>
      </c>
      <c r="K134" s="89"/>
    </row>
    <row r="135" spans="1:11" x14ac:dyDescent="0.25">
      <c r="A135" t="s">
        <v>1135</v>
      </c>
      <c r="B135" s="89">
        <v>57.525902234044665</v>
      </c>
      <c r="C135" s="88">
        <v>5.3344601257103295E-2</v>
      </c>
      <c r="D135" s="89">
        <v>6.0993730590000004</v>
      </c>
      <c r="E135" s="89">
        <v>0</v>
      </c>
      <c r="F135" s="89">
        <v>101.332523185</v>
      </c>
      <c r="G135" s="89">
        <v>5.4055430436799998</v>
      </c>
      <c r="H135" s="89">
        <v>350.87193828099998</v>
      </c>
      <c r="I135" s="89">
        <v>53.2</v>
      </c>
      <c r="K135" s="89"/>
    </row>
    <row r="136" spans="1:11" x14ac:dyDescent="0.25">
      <c r="A136" t="s">
        <v>1136</v>
      </c>
      <c r="B136" s="89">
        <v>24.902383019957821</v>
      </c>
      <c r="C136" s="88">
        <v>0.12988412884659897</v>
      </c>
      <c r="D136" s="89">
        <v>0.27169992339999999</v>
      </c>
      <c r="E136" s="89">
        <v>0.56620897760099997</v>
      </c>
      <c r="F136" s="89">
        <v>5.6128416099400003</v>
      </c>
      <c r="G136" s="89">
        <v>0.72901904286099894</v>
      </c>
      <c r="H136" s="89">
        <v>6.7659755590000001</v>
      </c>
      <c r="I136" s="89">
        <v>58.12</v>
      </c>
      <c r="K136" s="89"/>
    </row>
    <row r="137" spans="1:11" x14ac:dyDescent="0.25">
      <c r="A137" t="s">
        <v>1137</v>
      </c>
      <c r="B137" s="89">
        <v>34.051478287534074</v>
      </c>
      <c r="C137" s="88">
        <v>3.3615408365376964E-2</v>
      </c>
      <c r="D137" s="89">
        <v>1.990856435</v>
      </c>
      <c r="E137" s="89">
        <v>2024.7489123599901</v>
      </c>
      <c r="F137" s="89">
        <v>39.1998552178</v>
      </c>
      <c r="G137" s="89">
        <v>1.31771914101</v>
      </c>
      <c r="H137" s="89">
        <v>67.791604669999998</v>
      </c>
      <c r="I137" s="89">
        <v>60.76</v>
      </c>
      <c r="K137" s="89"/>
    </row>
    <row r="138" spans="1:11" x14ac:dyDescent="0.25">
      <c r="A138" t="s">
        <v>1138</v>
      </c>
      <c r="B138" s="89">
        <v>73.21016930392183</v>
      </c>
      <c r="C138" s="88">
        <v>0.17141045778848024</v>
      </c>
      <c r="D138" s="89">
        <v>2.5058247050000002</v>
      </c>
      <c r="E138" s="89">
        <v>185.67450697299901</v>
      </c>
      <c r="F138" s="89">
        <v>16.0327834223</v>
      </c>
      <c r="G138" s="89">
        <v>2.74818674604</v>
      </c>
      <c r="H138" s="89">
        <v>183.45185089899999</v>
      </c>
      <c r="I138" s="89">
        <v>54.78</v>
      </c>
      <c r="K138" s="89"/>
    </row>
    <row r="139" spans="1:11" x14ac:dyDescent="0.25">
      <c r="A139" t="s">
        <v>1139</v>
      </c>
      <c r="B139" s="89">
        <v>80.26265330960382</v>
      </c>
      <c r="C139" s="88">
        <v>2.6480040582314321E-3</v>
      </c>
      <c r="D139" s="89">
        <v>0.1146077011</v>
      </c>
      <c r="E139" s="89">
        <v>0</v>
      </c>
      <c r="F139" s="89">
        <v>30025.626064599899</v>
      </c>
      <c r="G139" s="89">
        <v>79.507979669999997</v>
      </c>
      <c r="H139" s="89">
        <v>9.1987181800000002</v>
      </c>
      <c r="I139" s="89">
        <v>61.3</v>
      </c>
      <c r="K139" s="89"/>
    </row>
    <row r="140" spans="1:11" x14ac:dyDescent="0.25">
      <c r="A140" t="s">
        <v>1140</v>
      </c>
      <c r="B140" s="89">
        <v>51.868911131131192</v>
      </c>
      <c r="C140" s="88">
        <v>2.2478156077864533E-2</v>
      </c>
      <c r="D140" s="89">
        <v>0.1050510491</v>
      </c>
      <c r="E140" s="89">
        <v>90.300989110900005</v>
      </c>
      <c r="F140" s="89">
        <v>2363.8320687</v>
      </c>
      <c r="G140" s="89">
        <v>53.134586182100001</v>
      </c>
      <c r="H140" s="89">
        <v>5.4488835299999998</v>
      </c>
      <c r="I140" s="89">
        <v>59.69</v>
      </c>
      <c r="K140" s="89"/>
    </row>
    <row r="141" spans="1:11" x14ac:dyDescent="0.25">
      <c r="A141" t="s">
        <v>1141</v>
      </c>
      <c r="B141" s="89">
        <v>50.846343086776393</v>
      </c>
      <c r="C141" s="88">
        <v>3.7285933120709276E-2</v>
      </c>
      <c r="D141" s="89">
        <v>5.4772757719999996</v>
      </c>
      <c r="E141" s="89">
        <v>0</v>
      </c>
      <c r="F141" s="89">
        <v>23173.252132400001</v>
      </c>
      <c r="G141" s="89">
        <v>864.03632919799998</v>
      </c>
      <c r="H141" s="89">
        <v>278.49944308400001</v>
      </c>
      <c r="I141" s="89">
        <v>64.319999999999993</v>
      </c>
      <c r="K141" s="89"/>
    </row>
    <row r="142" spans="1:11" x14ac:dyDescent="0.25">
      <c r="A142" t="s">
        <v>1142</v>
      </c>
      <c r="B142" s="89">
        <v>22.166476789161869</v>
      </c>
      <c r="C142" s="88">
        <v>6.355062154081971E-2</v>
      </c>
      <c r="D142" s="89">
        <v>52.359374240000001</v>
      </c>
      <c r="E142" s="89">
        <v>177.951406112</v>
      </c>
      <c r="F142" s="89">
        <v>722.659122078</v>
      </c>
      <c r="G142" s="89">
        <v>45.925436370200003</v>
      </c>
      <c r="H142" s="89">
        <v>1160.622853786</v>
      </c>
      <c r="I142" s="89">
        <v>68.8</v>
      </c>
      <c r="K142" s="89"/>
    </row>
    <row r="143" spans="1:11" x14ac:dyDescent="0.25">
      <c r="A143" t="s">
        <v>1143</v>
      </c>
      <c r="B143" s="89">
        <v>18.130215405522257</v>
      </c>
      <c r="C143" s="88">
        <v>0.14671554655530772</v>
      </c>
      <c r="D143" s="89">
        <v>20.815851166999899</v>
      </c>
      <c r="E143" s="89">
        <v>48.088155177200001</v>
      </c>
      <c r="F143" s="89">
        <v>204.06032004599999</v>
      </c>
      <c r="G143" s="89">
        <v>29.938821385799901</v>
      </c>
      <c r="H143" s="89">
        <v>377.395865507</v>
      </c>
      <c r="I143" s="89">
        <v>59.65</v>
      </c>
      <c r="K143" s="89"/>
    </row>
    <row r="144" spans="1:11" x14ac:dyDescent="0.25">
      <c r="A144" t="s">
        <v>1144</v>
      </c>
      <c r="B144" s="89">
        <v>40.837181131699069</v>
      </c>
      <c r="C144" s="88">
        <v>7.8435290707591185E-2</v>
      </c>
      <c r="D144" s="89">
        <v>0.60266006589999999</v>
      </c>
      <c r="E144" s="89">
        <v>0.720751179706</v>
      </c>
      <c r="F144" s="89">
        <v>4.2517656181100003</v>
      </c>
      <c r="G144" s="89">
        <v>0.33348847227699902</v>
      </c>
      <c r="H144" s="89">
        <v>24.610938271999999</v>
      </c>
      <c r="I144" s="89">
        <v>51.84</v>
      </c>
      <c r="K144" s="89"/>
    </row>
    <row r="145" spans="1:11" x14ac:dyDescent="0.25">
      <c r="A145" t="s">
        <v>1145</v>
      </c>
      <c r="B145" s="89">
        <v>40.837181131699069</v>
      </c>
      <c r="C145" s="88">
        <v>5.3690331320083171E-3</v>
      </c>
      <c r="D145" s="89">
        <v>0.60266006589999999</v>
      </c>
      <c r="E145" s="89">
        <v>0</v>
      </c>
      <c r="F145" s="89">
        <v>3.0028263160800002</v>
      </c>
      <c r="G145" s="89">
        <v>1.61222739807E-2</v>
      </c>
      <c r="H145" s="89">
        <v>24.610938271999999</v>
      </c>
      <c r="I145" s="89">
        <v>53.27</v>
      </c>
      <c r="K145" s="89"/>
    </row>
    <row r="146" spans="1:11" x14ac:dyDescent="0.25">
      <c r="A146" t="s">
        <v>1146</v>
      </c>
      <c r="B146" s="89">
        <v>25.569241715981473</v>
      </c>
      <c r="C146" s="88">
        <v>0.10371720368360893</v>
      </c>
      <c r="D146" s="89">
        <v>0.57837155510000005</v>
      </c>
      <c r="E146" s="89">
        <v>1.30901531374</v>
      </c>
      <c r="F146" s="89">
        <v>10.7293515811</v>
      </c>
      <c r="G146" s="89">
        <v>1.1128183433300001</v>
      </c>
      <c r="H146" s="89">
        <v>14.788522093999999</v>
      </c>
      <c r="I146" s="89">
        <v>65.05</v>
      </c>
      <c r="K146" s="89"/>
    </row>
    <row r="147" spans="1:11" x14ac:dyDescent="0.25">
      <c r="A147" t="s">
        <v>1147</v>
      </c>
      <c r="B147" s="89">
        <v>62.202682230718757</v>
      </c>
      <c r="C147" s="88">
        <v>1.1169068918372332E-2</v>
      </c>
      <c r="D147" s="89">
        <v>0.49904001570000001</v>
      </c>
      <c r="E147" s="89">
        <v>27.250034431</v>
      </c>
      <c r="F147" s="89">
        <v>229.61884837700001</v>
      </c>
      <c r="G147" s="89">
        <v>2.5646287424800001</v>
      </c>
      <c r="H147" s="89">
        <v>31.041627516999998</v>
      </c>
      <c r="I147" s="89">
        <v>43.77</v>
      </c>
      <c r="K147" s="89"/>
    </row>
    <row r="148" spans="1:11" x14ac:dyDescent="0.25">
      <c r="A148" t="s">
        <v>1148</v>
      </c>
      <c r="B148" s="89">
        <v>62.202682230718757</v>
      </c>
      <c r="C148" s="88">
        <v>6.1230157556664916E-2</v>
      </c>
      <c r="D148" s="89">
        <v>0.49904001570000001</v>
      </c>
      <c r="E148" s="89">
        <v>1.1006795064199999</v>
      </c>
      <c r="F148" s="89">
        <v>15.089319618799999</v>
      </c>
      <c r="G148" s="89">
        <v>0.92392141768199898</v>
      </c>
      <c r="H148" s="89">
        <v>31.041627516999998</v>
      </c>
      <c r="I148" s="89">
        <v>65.739999999999995</v>
      </c>
      <c r="K148" s="89"/>
    </row>
    <row r="149" spans="1:11" x14ac:dyDescent="0.25">
      <c r="A149" t="s">
        <v>1149</v>
      </c>
      <c r="B149" s="89">
        <v>50.014619185698443</v>
      </c>
      <c r="C149" s="88">
        <v>0.16298753581549347</v>
      </c>
      <c r="D149" s="89">
        <v>2.3915201380000002</v>
      </c>
      <c r="E149" s="89">
        <v>4.5043845193399896</v>
      </c>
      <c r="F149" s="89">
        <v>17.436667853100001</v>
      </c>
      <c r="G149" s="89">
        <v>2.8419595262100001</v>
      </c>
      <c r="H149" s="89">
        <v>119.610968976999</v>
      </c>
      <c r="I149" s="89">
        <v>51.14</v>
      </c>
      <c r="K149" s="89"/>
    </row>
    <row r="150" spans="1:11" x14ac:dyDescent="0.25">
      <c r="A150" t="s">
        <v>1150</v>
      </c>
      <c r="B150" s="89">
        <v>27.319837238470875</v>
      </c>
      <c r="C150" s="88">
        <v>8.9995407864745802E-2</v>
      </c>
      <c r="D150" s="89">
        <v>0.78127759480000003</v>
      </c>
      <c r="E150" s="89">
        <v>2.0943418951399999</v>
      </c>
      <c r="F150" s="89">
        <v>11.896935300399999</v>
      </c>
      <c r="G150" s="89">
        <v>1.0706695446999901</v>
      </c>
      <c r="H150" s="89">
        <v>21.344376728</v>
      </c>
      <c r="I150" s="89">
        <v>64.489999999999995</v>
      </c>
      <c r="K150" s="89"/>
    </row>
    <row r="151" spans="1:11" x14ac:dyDescent="0.25">
      <c r="A151" t="s">
        <v>1151</v>
      </c>
      <c r="B151" s="89">
        <v>30.912356281567234</v>
      </c>
      <c r="C151" s="88">
        <v>0.83226044544179145</v>
      </c>
      <c r="D151" s="89">
        <v>7.6403528510000003</v>
      </c>
      <c r="E151" s="89">
        <v>6.9281285310599996</v>
      </c>
      <c r="F151" s="89">
        <v>1.72705390713</v>
      </c>
      <c r="G151" s="89">
        <v>1.4373586540500001</v>
      </c>
      <c r="H151" s="89">
        <v>236.18130944699999</v>
      </c>
      <c r="I151" s="89">
        <v>49.27</v>
      </c>
      <c r="K151" s="89"/>
    </row>
    <row r="152" spans="1:11" x14ac:dyDescent="0.25">
      <c r="A152" t="s">
        <v>1152</v>
      </c>
      <c r="B152" s="89">
        <v>26.99230422434503</v>
      </c>
      <c r="C152" s="88">
        <v>0.28031217650507351</v>
      </c>
      <c r="D152" s="89">
        <v>1.818946475</v>
      </c>
      <c r="E152" s="89">
        <v>1.5653935248699999</v>
      </c>
      <c r="F152" s="89">
        <v>1.1239776834499999</v>
      </c>
      <c r="G152" s="89">
        <v>0.315064630791</v>
      </c>
      <c r="H152" s="89">
        <v>49.097556621000003</v>
      </c>
      <c r="I152" s="89">
        <v>54.17</v>
      </c>
      <c r="K152" s="89"/>
    </row>
    <row r="153" spans="1:11" x14ac:dyDescent="0.25">
      <c r="A153" t="s">
        <v>1153</v>
      </c>
      <c r="B153" s="89">
        <v>36.921253594302435</v>
      </c>
      <c r="C153" s="88">
        <v>0.24278302430985188</v>
      </c>
      <c r="D153" s="89">
        <v>2.7253052389999999</v>
      </c>
      <c r="E153" s="89">
        <v>2.58415475354</v>
      </c>
      <c r="F153" s="89">
        <v>2.25731432146</v>
      </c>
      <c r="G153" s="89">
        <v>0.54803759778200001</v>
      </c>
      <c r="H153" s="89">
        <v>100.621685851</v>
      </c>
      <c r="I153" s="89">
        <v>43.96</v>
      </c>
      <c r="K153" s="89"/>
    </row>
    <row r="154" spans="1:11" x14ac:dyDescent="0.25">
      <c r="A154" t="s">
        <v>1154</v>
      </c>
      <c r="B154" s="89">
        <v>25.233669578846023</v>
      </c>
      <c r="C154" s="88">
        <v>0.26951237798105721</v>
      </c>
      <c r="D154" s="89">
        <v>1.7501111869999999</v>
      </c>
      <c r="E154" s="89">
        <v>1.5267160118399901</v>
      </c>
      <c r="F154" s="89">
        <v>1.14789857032</v>
      </c>
      <c r="G154" s="89">
        <v>0.30937287336799901</v>
      </c>
      <c r="H154" s="89">
        <v>44.161727419000002</v>
      </c>
      <c r="I154" s="89">
        <v>55.92</v>
      </c>
      <c r="K154" s="89"/>
    </row>
    <row r="155" spans="1:11" x14ac:dyDescent="0.25">
      <c r="A155" t="s">
        <v>1155</v>
      </c>
      <c r="B155" s="89">
        <v>31.42692274528272</v>
      </c>
      <c r="C155" s="88">
        <v>0.25328963868567989</v>
      </c>
      <c r="D155" s="89">
        <v>1.34599004</v>
      </c>
      <c r="E155" s="89">
        <v>1.25186424082</v>
      </c>
      <c r="F155" s="89">
        <v>1.04577334267</v>
      </c>
      <c r="G155" s="89">
        <v>0.26488355211199999</v>
      </c>
      <c r="H155" s="89">
        <v>42.300325002999998</v>
      </c>
      <c r="I155" s="89">
        <v>49.23</v>
      </c>
      <c r="K155" s="89"/>
    </row>
    <row r="156" spans="1:11" x14ac:dyDescent="0.25">
      <c r="A156" t="s">
        <v>1156</v>
      </c>
      <c r="B156" s="89">
        <v>31.42692274528272</v>
      </c>
      <c r="C156" s="88">
        <v>0.11487820772360116</v>
      </c>
      <c r="D156" s="89">
        <v>1.34599004</v>
      </c>
      <c r="E156" s="89">
        <v>5196.2865238100003</v>
      </c>
      <c r="F156" s="89">
        <v>6964.5564261499903</v>
      </c>
      <c r="G156" s="89">
        <v>800.07575982599997</v>
      </c>
      <c r="H156" s="89">
        <v>42.300325002999998</v>
      </c>
      <c r="I156" s="89">
        <v>63.08</v>
      </c>
      <c r="K156" s="89"/>
    </row>
    <row r="157" spans="1:11" x14ac:dyDescent="0.25">
      <c r="A157" t="s">
        <v>1157</v>
      </c>
      <c r="B157" s="89">
        <v>31.42692274528272</v>
      </c>
      <c r="C157" s="88">
        <v>0.11130178053635781</v>
      </c>
      <c r="D157" s="89">
        <v>1.34599004</v>
      </c>
      <c r="E157" s="89">
        <v>4577.8154419100001</v>
      </c>
      <c r="F157" s="89">
        <v>4843.4290764099997</v>
      </c>
      <c r="G157" s="89">
        <v>539.08228010599998</v>
      </c>
      <c r="H157" s="89">
        <v>42.300325002999998</v>
      </c>
      <c r="I157" s="89">
        <v>63.16</v>
      </c>
      <c r="K157" s="89"/>
    </row>
    <row r="158" spans="1:11" x14ac:dyDescent="0.25">
      <c r="A158" t="s">
        <v>1158</v>
      </c>
      <c r="B158" s="89">
        <v>58.693237326385379</v>
      </c>
      <c r="C158" s="88">
        <v>6.053217909895544E-2</v>
      </c>
      <c r="D158" s="89">
        <v>75.051916065</v>
      </c>
      <c r="E158" s="89">
        <v>6568.4279436200004</v>
      </c>
      <c r="F158" s="89">
        <v>196.82462356299999</v>
      </c>
      <c r="G158" s="89">
        <v>11.9142233646</v>
      </c>
      <c r="H158" s="89">
        <v>4405.0399214030003</v>
      </c>
      <c r="I158" s="89">
        <v>48.17</v>
      </c>
      <c r="K158" s="89"/>
    </row>
    <row r="159" spans="1:11" x14ac:dyDescent="0.25">
      <c r="A159" t="s">
        <v>1159</v>
      </c>
      <c r="B159" s="89">
        <v>58.693237326385379</v>
      </c>
      <c r="C159" s="88">
        <v>4.2264312924449966E-2</v>
      </c>
      <c r="D159" s="89">
        <v>75.051916065</v>
      </c>
      <c r="E159" s="89">
        <v>0</v>
      </c>
      <c r="F159" s="89">
        <v>2222.9871088700002</v>
      </c>
      <c r="G159" s="89">
        <v>93.953022796300004</v>
      </c>
      <c r="H159" s="89">
        <v>4405.0399214030003</v>
      </c>
      <c r="I159" s="89">
        <v>63.65</v>
      </c>
      <c r="K159" s="89"/>
    </row>
    <row r="160" spans="1:11" x14ac:dyDescent="0.25">
      <c r="A160" t="s">
        <v>1160</v>
      </c>
      <c r="B160" s="89">
        <v>58.693237326385379</v>
      </c>
      <c r="C160" s="88">
        <v>6.681224537915989E-2</v>
      </c>
      <c r="D160" s="89">
        <v>75.051916065</v>
      </c>
      <c r="E160" s="89">
        <v>0</v>
      </c>
      <c r="F160" s="89">
        <v>21.901439746200001</v>
      </c>
      <c r="G160" s="89">
        <v>1.4632843664799999</v>
      </c>
      <c r="H160" s="89">
        <v>4405.0399214030003</v>
      </c>
      <c r="I160" s="89">
        <v>71.58</v>
      </c>
      <c r="K160" s="89"/>
    </row>
    <row r="161" spans="1:11" x14ac:dyDescent="0.25">
      <c r="A161" t="s">
        <v>1161</v>
      </c>
      <c r="B161" s="89">
        <v>58.693237326385379</v>
      </c>
      <c r="C161" s="88">
        <v>0.20565264438768766</v>
      </c>
      <c r="D161" s="89">
        <v>75.051916065</v>
      </c>
      <c r="E161" s="89">
        <v>4586.6622279599997</v>
      </c>
      <c r="F161" s="89">
        <v>2950.8579117999998</v>
      </c>
      <c r="G161" s="89">
        <v>606.85173277399997</v>
      </c>
      <c r="H161" s="89">
        <v>4405.0399214030003</v>
      </c>
      <c r="I161" s="89">
        <v>64</v>
      </c>
      <c r="K161" s="89"/>
    </row>
    <row r="162" spans="1:11" x14ac:dyDescent="0.25">
      <c r="A162" t="s">
        <v>459</v>
      </c>
      <c r="B162" s="89">
        <v>74.356975430896242</v>
      </c>
      <c r="C162" s="88">
        <v>1.1693342491029053E-2</v>
      </c>
      <c r="D162" s="89">
        <v>52.621064241999903</v>
      </c>
      <c r="E162" s="89">
        <v>15279.5580589</v>
      </c>
      <c r="F162" s="89">
        <v>19668.705193099999</v>
      </c>
      <c r="G162" s="89">
        <v>229.992906178</v>
      </c>
      <c r="H162" s="89">
        <v>3912.7431809899999</v>
      </c>
      <c r="I162" s="89">
        <v>59.28</v>
      </c>
      <c r="K162" s="89"/>
    </row>
    <row r="163" spans="1:11" x14ac:dyDescent="0.25">
      <c r="A163" t="s">
        <v>1162</v>
      </c>
      <c r="B163" s="89">
        <v>74.356975430896242</v>
      </c>
      <c r="C163" s="88">
        <v>5.8123585494320494E-3</v>
      </c>
      <c r="D163" s="89">
        <v>52.621064241999903</v>
      </c>
      <c r="E163" s="89">
        <v>0</v>
      </c>
      <c r="F163" s="89">
        <v>390.88512501899999</v>
      </c>
      <c r="G163" s="89">
        <v>2.27196449825</v>
      </c>
      <c r="H163" s="89">
        <v>3912.7431809899999</v>
      </c>
      <c r="I163" s="89">
        <v>63.33</v>
      </c>
      <c r="K163" s="89"/>
    </row>
    <row r="164" spans="1:11" x14ac:dyDescent="0.25">
      <c r="A164" t="s">
        <v>1163</v>
      </c>
      <c r="B164" s="89">
        <v>28.164038592422887</v>
      </c>
      <c r="C164" s="88">
        <v>6.2640089043540917E-2</v>
      </c>
      <c r="D164" s="89">
        <v>0.1774403131</v>
      </c>
      <c r="E164" s="89">
        <v>0.89414848366499999</v>
      </c>
      <c r="F164" s="89">
        <v>7.3945551615999996</v>
      </c>
      <c r="G164" s="89">
        <v>0.46319559375999902</v>
      </c>
      <c r="H164" s="89">
        <v>4.9974358260000002</v>
      </c>
      <c r="I164" s="89">
        <v>66.87</v>
      </c>
      <c r="K164" s="89"/>
    </row>
    <row r="165" spans="1:11" x14ac:dyDescent="0.25">
      <c r="A165" t="s">
        <v>1164</v>
      </c>
      <c r="B165" s="89">
        <v>54.884332628830776</v>
      </c>
      <c r="C165" s="88">
        <v>0.10836734320137438</v>
      </c>
      <c r="D165" s="89">
        <v>1.3058524929999999</v>
      </c>
      <c r="E165" s="89">
        <v>1070.27828967</v>
      </c>
      <c r="F165" s="89">
        <v>8.7531177634699997</v>
      </c>
      <c r="G165" s="89">
        <v>0.94855211675600004</v>
      </c>
      <c r="H165" s="89">
        <v>71.670842589999907</v>
      </c>
      <c r="I165" s="89">
        <v>57.85</v>
      </c>
      <c r="K165" s="89"/>
    </row>
    <row r="166" spans="1:11" x14ac:dyDescent="0.25">
      <c r="A166" t="s">
        <v>1165</v>
      </c>
      <c r="B166" s="89">
        <v>55.093991873985701</v>
      </c>
      <c r="C166" s="88">
        <v>0.10639986189587887</v>
      </c>
      <c r="D166" s="89">
        <v>15.219894703</v>
      </c>
      <c r="E166" s="89">
        <v>2497.9873438999998</v>
      </c>
      <c r="F166" s="89">
        <v>329.58174835900002</v>
      </c>
      <c r="G166" s="89">
        <v>35.067452508799903</v>
      </c>
      <c r="H166" s="89">
        <v>838.52475508999999</v>
      </c>
      <c r="I166" s="89">
        <v>54.72</v>
      </c>
      <c r="K166" s="89"/>
    </row>
    <row r="167" spans="1:11" x14ac:dyDescent="0.25">
      <c r="A167" t="s">
        <v>1166</v>
      </c>
      <c r="B167" s="89">
        <v>54.300996741931399</v>
      </c>
      <c r="C167" s="88">
        <v>4.1027735515338205E-2</v>
      </c>
      <c r="D167" s="89">
        <v>6.79191653</v>
      </c>
      <c r="E167" s="89">
        <v>238.49326230200001</v>
      </c>
      <c r="F167" s="89">
        <v>49.775228286400001</v>
      </c>
      <c r="G167" s="89">
        <v>2.0421649013500001</v>
      </c>
      <c r="H167" s="89">
        <v>368.80783736699999</v>
      </c>
      <c r="I167" s="89">
        <v>58.18</v>
      </c>
      <c r="K167" s="89"/>
    </row>
    <row r="168" spans="1:11" x14ac:dyDescent="0.25">
      <c r="A168" t="s">
        <v>1167</v>
      </c>
      <c r="B168" s="89">
        <v>57.187958872118514</v>
      </c>
      <c r="C168" s="88">
        <v>4.7670402052311829E-2</v>
      </c>
      <c r="D168" s="89">
        <v>2.0597748519999999</v>
      </c>
      <c r="E168" s="89">
        <v>708.840214769</v>
      </c>
      <c r="F168" s="89">
        <v>165.850849823</v>
      </c>
      <c r="G168" s="89">
        <v>7.9061766917799998</v>
      </c>
      <c r="H168" s="89">
        <v>117.794319522</v>
      </c>
      <c r="I168" s="89">
        <v>62.35</v>
      </c>
      <c r="K168" s="89"/>
    </row>
    <row r="169" spans="1:11" x14ac:dyDescent="0.25">
      <c r="A169" t="s">
        <v>1168</v>
      </c>
      <c r="B169" s="89">
        <v>54.505111222077879</v>
      </c>
      <c r="C169" s="88">
        <v>0.32831085743825217</v>
      </c>
      <c r="D169" s="89">
        <v>0.48551551120000003</v>
      </c>
      <c r="E169" s="89">
        <v>147.32045108299999</v>
      </c>
      <c r="F169" s="89">
        <v>59.819774776999999</v>
      </c>
      <c r="G169" s="89">
        <v>19.639481548799999</v>
      </c>
      <c r="H169" s="89">
        <v>26.463076938</v>
      </c>
      <c r="I169" s="89">
        <v>62.17</v>
      </c>
      <c r="K169" s="89"/>
    </row>
    <row r="170" spans="1:11" x14ac:dyDescent="0.25">
      <c r="A170" t="s">
        <v>1169</v>
      </c>
      <c r="B170" s="89">
        <v>55.518809553107538</v>
      </c>
      <c r="C170" s="88">
        <v>2.8129847538059992E-2</v>
      </c>
      <c r="D170" s="89">
        <v>0.75374036899999997</v>
      </c>
      <c r="E170" s="89">
        <v>333.05512607700001</v>
      </c>
      <c r="F170" s="89">
        <v>49.809000172299903</v>
      </c>
      <c r="G170" s="89">
        <v>1.4011195808700001</v>
      </c>
      <c r="H170" s="89">
        <v>41.846767999000001</v>
      </c>
      <c r="I170" s="89">
        <v>62</v>
      </c>
      <c r="K170" s="89"/>
    </row>
    <row r="171" spans="1:11" x14ac:dyDescent="0.25">
      <c r="A171" t="s">
        <v>1170</v>
      </c>
      <c r="B171" s="89">
        <v>83.719819907986476</v>
      </c>
      <c r="C171" s="88">
        <v>9.0588681794347384E-2</v>
      </c>
      <c r="D171" s="89">
        <v>3.6757883210000002</v>
      </c>
      <c r="E171" s="89">
        <v>97.5872794868</v>
      </c>
      <c r="F171" s="89">
        <v>2.67362315704999</v>
      </c>
      <c r="G171" s="89">
        <v>0.24219999741199999</v>
      </c>
      <c r="H171" s="89">
        <v>307.73633625399998</v>
      </c>
      <c r="I171" s="89">
        <v>3.62</v>
      </c>
      <c r="K171" s="89"/>
    </row>
    <row r="172" spans="1:11" x14ac:dyDescent="0.25">
      <c r="A172" t="s">
        <v>1171</v>
      </c>
      <c r="B172" s="89">
        <v>83.719819907986476</v>
      </c>
      <c r="C172" s="88">
        <v>0.15711680243096887</v>
      </c>
      <c r="D172" s="89">
        <v>3.6757883210000002</v>
      </c>
      <c r="E172" s="89">
        <v>0</v>
      </c>
      <c r="F172" s="89">
        <v>646.41855901199995</v>
      </c>
      <c r="G172" s="89">
        <v>101.563217024</v>
      </c>
      <c r="H172" s="89">
        <v>307.73633625399998</v>
      </c>
      <c r="I172" s="89">
        <v>64.64</v>
      </c>
      <c r="K172" s="89"/>
    </row>
    <row r="173" spans="1:11" x14ac:dyDescent="0.25">
      <c r="A173" t="s">
        <v>1172</v>
      </c>
      <c r="B173" s="89">
        <v>71.104550815613337</v>
      </c>
      <c r="C173" s="88">
        <v>0.10600635058919169</v>
      </c>
      <c r="D173" s="89">
        <v>20.303932250999999</v>
      </c>
      <c r="E173" s="89">
        <v>0</v>
      </c>
      <c r="F173" s="89">
        <v>442.85817947199899</v>
      </c>
      <c r="G173" s="89">
        <v>46.945779434399903</v>
      </c>
      <c r="H173" s="89">
        <v>1443.701982498</v>
      </c>
      <c r="I173" s="89">
        <v>41.19</v>
      </c>
      <c r="K173" s="89"/>
    </row>
    <row r="174" spans="1:11" x14ac:dyDescent="0.25">
      <c r="A174" t="s">
        <v>1173</v>
      </c>
      <c r="B174" s="89">
        <v>72.694829517100587</v>
      </c>
      <c r="C174" s="88">
        <v>6.5235920267236069E-2</v>
      </c>
      <c r="D174" s="89">
        <v>5.0036273019999999</v>
      </c>
      <c r="E174" s="89">
        <v>0</v>
      </c>
      <c r="F174" s="89">
        <v>81.314645826100005</v>
      </c>
      <c r="G174" s="89">
        <v>5.3046357516700002</v>
      </c>
      <c r="H174" s="89">
        <v>363.73783368599999</v>
      </c>
      <c r="I174" s="89">
        <v>36.5</v>
      </c>
      <c r="K174" s="89"/>
    </row>
    <row r="175" spans="1:11" x14ac:dyDescent="0.25">
      <c r="A175" t="s">
        <v>1174</v>
      </c>
      <c r="B175" s="89">
        <v>42.558764391041954</v>
      </c>
      <c r="C175" s="88">
        <v>0.13499361235981053</v>
      </c>
      <c r="D175" s="89">
        <v>1.892293403</v>
      </c>
      <c r="E175" s="89">
        <v>6137.7485651500001</v>
      </c>
      <c r="F175" s="89">
        <v>12627.031126899999</v>
      </c>
      <c r="G175" s="89">
        <v>1704.5685452</v>
      </c>
      <c r="H175" s="89">
        <v>80.533669097000001</v>
      </c>
      <c r="I175" s="89">
        <v>59.29</v>
      </c>
      <c r="K175" s="89"/>
    </row>
    <row r="176" spans="1:11" x14ac:dyDescent="0.25">
      <c r="A176" t="s">
        <v>1175</v>
      </c>
      <c r="B176" s="89">
        <v>31.712923746969103</v>
      </c>
      <c r="C176" s="88">
        <v>0.20707015376621779</v>
      </c>
      <c r="D176" s="89">
        <v>9.7379427190000006E-2</v>
      </c>
      <c r="E176" s="89">
        <v>9.0800740257399995E-2</v>
      </c>
      <c r="F176" s="89">
        <v>0.150335445274</v>
      </c>
      <c r="G176" s="89">
        <v>3.1129983769399999E-2</v>
      </c>
      <c r="H176" s="89">
        <v>3.0881863489999999</v>
      </c>
      <c r="I176" s="89">
        <v>50.02</v>
      </c>
      <c r="K176" s="89"/>
    </row>
    <row r="177" spans="1:11" x14ac:dyDescent="0.25">
      <c r="A177" t="s">
        <v>1176</v>
      </c>
      <c r="B177" s="89">
        <v>31.712923746969103</v>
      </c>
      <c r="C177" s="88">
        <v>3.4404238365812731E-2</v>
      </c>
      <c r="D177" s="89">
        <v>9.7379427190000006E-2</v>
      </c>
      <c r="E177" s="89">
        <v>1646.69906850999</v>
      </c>
      <c r="F177" s="89">
        <v>9497.3639278899991</v>
      </c>
      <c r="G177" s="89">
        <v>326.74957242199901</v>
      </c>
      <c r="H177" s="89">
        <v>3.0881863489999999</v>
      </c>
      <c r="I177" s="89">
        <v>61.3</v>
      </c>
      <c r="K177" s="89"/>
    </row>
    <row r="178" spans="1:11" x14ac:dyDescent="0.25">
      <c r="A178" t="s">
        <v>1177</v>
      </c>
      <c r="B178" s="89">
        <v>41.517425370457957</v>
      </c>
      <c r="C178" s="88">
        <v>0.2123964180764244</v>
      </c>
      <c r="D178" s="89">
        <v>5.923136541E-2</v>
      </c>
      <c r="E178" s="89">
        <v>6.7417064430800006E-2</v>
      </c>
      <c r="F178" s="89">
        <v>0.14426811898199901</v>
      </c>
      <c r="G178" s="89">
        <v>3.0642031714400001E-2</v>
      </c>
      <c r="H178" s="89">
        <v>2.4591337929999999</v>
      </c>
      <c r="I178" s="89">
        <v>42.06</v>
      </c>
      <c r="K178" s="89"/>
    </row>
    <row r="179" spans="1:11" x14ac:dyDescent="0.25">
      <c r="A179" t="s">
        <v>1178</v>
      </c>
      <c r="B179" s="89">
        <v>53.580272773861701</v>
      </c>
      <c r="C179" s="88">
        <v>6.7123134225988992E-2</v>
      </c>
      <c r="D179" s="89">
        <v>7.8525597930000002</v>
      </c>
      <c r="E179" s="89">
        <v>6.7417064430800006E-2</v>
      </c>
      <c r="F179" s="89">
        <v>189.41868222799999</v>
      </c>
      <c r="G179" s="89">
        <v>12.714375632099999</v>
      </c>
      <c r="H179" s="89">
        <v>420.742295681999</v>
      </c>
      <c r="I179" s="89">
        <v>59.22</v>
      </c>
      <c r="K179" s="89"/>
    </row>
    <row r="180" spans="1:11" x14ac:dyDescent="0.25">
      <c r="A180" t="s">
        <v>1179</v>
      </c>
      <c r="B180" s="89">
        <v>55.139030554982824</v>
      </c>
      <c r="C180" s="88">
        <v>5.8186230690462706E-2</v>
      </c>
      <c r="D180" s="89">
        <v>1.763731052</v>
      </c>
      <c r="E180" s="89">
        <v>6.7417064430800006E-2</v>
      </c>
      <c r="F180" s="89">
        <v>60.183155565599897</v>
      </c>
      <c r="G180" s="89">
        <v>3.5018309734200002</v>
      </c>
      <c r="H180" s="89">
        <v>97.250420367000004</v>
      </c>
      <c r="I180" s="89">
        <v>59.34</v>
      </c>
      <c r="K180" s="89"/>
    </row>
    <row r="181" spans="1:11" x14ac:dyDescent="0.25">
      <c r="A181" t="s">
        <v>1180</v>
      </c>
      <c r="B181" s="89">
        <v>27.377830049399225</v>
      </c>
      <c r="C181" s="88">
        <v>0.29753601035490435</v>
      </c>
      <c r="D181" s="89">
        <v>0.64216701499999995</v>
      </c>
      <c r="E181" s="89">
        <v>0.59596428556199998</v>
      </c>
      <c r="F181" s="89">
        <v>0.93805012460199999</v>
      </c>
      <c r="G181" s="89">
        <v>0.27910369158699999</v>
      </c>
      <c r="H181" s="89">
        <v>17.581139400000001</v>
      </c>
      <c r="I181" s="89">
        <v>53.25</v>
      </c>
      <c r="K181" s="89"/>
    </row>
    <row r="182" spans="1:11" x14ac:dyDescent="0.25">
      <c r="A182" t="s">
        <v>1181</v>
      </c>
      <c r="B182" s="89">
        <v>36.313582652837233</v>
      </c>
      <c r="C182" s="88">
        <v>0.3507236219881959</v>
      </c>
      <c r="D182" s="89">
        <v>6.1833617340000001E-2</v>
      </c>
      <c r="E182" s="89">
        <v>0.29742047624699902</v>
      </c>
      <c r="F182" s="89">
        <v>5.5789951485099998</v>
      </c>
      <c r="G182" s="89">
        <v>1.9566853855399999</v>
      </c>
      <c r="H182" s="89">
        <v>2.2454001739999998</v>
      </c>
      <c r="I182" s="89">
        <v>45.13</v>
      </c>
      <c r="K182" s="89"/>
    </row>
    <row r="183" spans="1:11" x14ac:dyDescent="0.25">
      <c r="A183" t="s">
        <v>1182</v>
      </c>
      <c r="B183" s="89">
        <v>39.014400966677336</v>
      </c>
      <c r="C183" s="88">
        <v>0.11262594458768949</v>
      </c>
      <c r="D183" s="89">
        <v>0.50626090339999996</v>
      </c>
      <c r="E183" s="89">
        <v>5341.1500630800001</v>
      </c>
      <c r="F183" s="89">
        <v>9570.51860356</v>
      </c>
      <c r="G183" s="89">
        <v>1077.8886979199999</v>
      </c>
      <c r="H183" s="89">
        <v>19.751465878999898</v>
      </c>
      <c r="I183" s="89">
        <v>63.27</v>
      </c>
      <c r="K183" s="89"/>
    </row>
    <row r="184" spans="1:11" x14ac:dyDescent="0.25">
      <c r="A184" t="s">
        <v>1183</v>
      </c>
      <c r="B184" s="89">
        <v>35.159544096363234</v>
      </c>
      <c r="C184" s="88">
        <v>9.4250384748804358E-2</v>
      </c>
      <c r="D184" s="89">
        <v>0.33484482169999902</v>
      </c>
      <c r="E184" s="89">
        <v>0.75735988158300005</v>
      </c>
      <c r="F184" s="89">
        <v>4.6559621556300002</v>
      </c>
      <c r="G184" s="89">
        <v>0.438826224544</v>
      </c>
      <c r="H184" s="89">
        <v>11.772991274000001</v>
      </c>
      <c r="I184" s="89">
        <v>60.34</v>
      </c>
      <c r="K184" s="89"/>
    </row>
    <row r="185" spans="1:11" x14ac:dyDescent="0.25">
      <c r="A185" t="s">
        <v>1184</v>
      </c>
      <c r="B185" s="89">
        <v>35.159544096363234</v>
      </c>
      <c r="C185" s="88">
        <v>9.7203370643250922E-2</v>
      </c>
      <c r="D185" s="89">
        <v>0.33484482169999902</v>
      </c>
      <c r="E185" s="89">
        <v>618.47108189999994</v>
      </c>
      <c r="F185" s="89">
        <v>2685.02499442</v>
      </c>
      <c r="G185" s="89">
        <v>260.99347971899999</v>
      </c>
      <c r="H185" s="89">
        <v>11.772991274000001</v>
      </c>
      <c r="I185" s="89">
        <v>62.93</v>
      </c>
      <c r="K185" s="89"/>
    </row>
    <row r="186" spans="1:11" x14ac:dyDescent="0.25">
      <c r="A186" t="s">
        <v>1185</v>
      </c>
      <c r="B186" s="89">
        <v>73.331794062972733</v>
      </c>
      <c r="C186" s="88">
        <v>2.0738333259129587E-2</v>
      </c>
      <c r="D186" s="89">
        <v>56.909216800999999</v>
      </c>
      <c r="E186" s="89">
        <v>15516.1244654</v>
      </c>
      <c r="F186" s="89">
        <v>54066.2801551999</v>
      </c>
      <c r="G186" s="89">
        <v>1121.2445359400001</v>
      </c>
      <c r="H186" s="89">
        <v>4173.2549667359999</v>
      </c>
      <c r="I186" s="89">
        <v>58.81</v>
      </c>
      <c r="K186" s="89"/>
    </row>
    <row r="187" spans="1:11" x14ac:dyDescent="0.25">
      <c r="A187" t="s">
        <v>1186</v>
      </c>
      <c r="B187" s="89">
        <v>86.542741489956924</v>
      </c>
      <c r="C187" s="88">
        <v>0.19656199237180108</v>
      </c>
      <c r="D187" s="89">
        <v>72.181248105999998</v>
      </c>
      <c r="E187" s="89">
        <v>5.74484717918E-5</v>
      </c>
      <c r="F187" s="89">
        <v>731.73036294799999</v>
      </c>
      <c r="G187" s="89">
        <v>143.83037802000001</v>
      </c>
      <c r="H187" s="89">
        <v>6246.7630952600002</v>
      </c>
      <c r="I187" s="89">
        <v>23.22</v>
      </c>
      <c r="K187" s="89"/>
    </row>
    <row r="188" spans="1:11" x14ac:dyDescent="0.25">
      <c r="A188" t="s">
        <v>1187</v>
      </c>
      <c r="B188" s="89">
        <v>86.55111059424847</v>
      </c>
      <c r="C188" s="88">
        <v>0.26317183443248549</v>
      </c>
      <c r="D188" s="89">
        <v>20.845710241999999</v>
      </c>
      <c r="E188" s="89">
        <v>0</v>
      </c>
      <c r="F188" s="89">
        <v>313.97748796100001</v>
      </c>
      <c r="G188" s="89">
        <v>82.630031477200006</v>
      </c>
      <c r="H188" s="89">
        <v>1804.2193725709999</v>
      </c>
      <c r="I188" s="89">
        <v>24.24</v>
      </c>
      <c r="K188" s="89"/>
    </row>
    <row r="189" spans="1:11" x14ac:dyDescent="0.25">
      <c r="A189" t="s">
        <v>1188</v>
      </c>
      <c r="B189" s="89">
        <v>86.551744112882844</v>
      </c>
      <c r="C189" s="88">
        <v>6.6880561620933351E-2</v>
      </c>
      <c r="D189" s="89">
        <v>21.061534062</v>
      </c>
      <c r="E189" s="89">
        <v>0</v>
      </c>
      <c r="F189" s="89">
        <v>451.75837160199899</v>
      </c>
      <c r="G189" s="89">
        <v>30.213853609699999</v>
      </c>
      <c r="H189" s="89">
        <v>1822.91250675899</v>
      </c>
      <c r="I189" s="89">
        <v>42.61</v>
      </c>
      <c r="K189" s="89"/>
    </row>
    <row r="190" spans="1:11" x14ac:dyDescent="0.25">
      <c r="A190" t="s">
        <v>1189</v>
      </c>
      <c r="B190" s="89">
        <v>86.541664970696317</v>
      </c>
      <c r="C190" s="88">
        <v>0.12774796699133664</v>
      </c>
      <c r="D190" s="89">
        <v>17.994025256</v>
      </c>
      <c r="E190" s="89">
        <v>5.74484717918E-5</v>
      </c>
      <c r="F190" s="89">
        <v>4.3955337547099997</v>
      </c>
      <c r="G190" s="89">
        <v>0.56152050100599904</v>
      </c>
      <c r="H190" s="89">
        <v>1557.232905179</v>
      </c>
      <c r="I190" s="89">
        <v>1.01</v>
      </c>
      <c r="K190" s="89"/>
    </row>
    <row r="191" spans="1:11" x14ac:dyDescent="0.25">
      <c r="A191" t="s">
        <v>1190</v>
      </c>
      <c r="B191" s="89">
        <v>31.434999889385242</v>
      </c>
      <c r="C191" s="88">
        <v>0.11215799441595535</v>
      </c>
      <c r="D191" s="89">
        <v>59.909909032000002</v>
      </c>
      <c r="E191" s="89">
        <v>94.342231446900001</v>
      </c>
      <c r="F191" s="89">
        <v>393.24796801399998</v>
      </c>
      <c r="G191" s="89">
        <v>44.105903400599999</v>
      </c>
      <c r="H191" s="89">
        <v>1883.267983794</v>
      </c>
      <c r="I191" s="89">
        <v>55.42</v>
      </c>
      <c r="K191" s="89"/>
    </row>
    <row r="192" spans="1:11" x14ac:dyDescent="0.25">
      <c r="A192" t="s">
        <v>1191</v>
      </c>
      <c r="B192" s="89">
        <v>85.283175555261792</v>
      </c>
      <c r="C192" s="88">
        <v>0.33696335351278928</v>
      </c>
      <c r="D192" s="89">
        <v>5.3020514309999998</v>
      </c>
      <c r="E192" s="89">
        <v>0</v>
      </c>
      <c r="F192" s="89">
        <v>20.617129013100001</v>
      </c>
      <c r="G192" s="89">
        <v>6.9472169320599999</v>
      </c>
      <c r="H192" s="89">
        <v>452.17578299299998</v>
      </c>
      <c r="I192" s="89">
        <v>0.43</v>
      </c>
      <c r="K192" s="89"/>
    </row>
    <row r="193" spans="1:11" x14ac:dyDescent="0.25">
      <c r="A193" t="s">
        <v>1192</v>
      </c>
      <c r="B193" s="89">
        <v>30.15334376190923</v>
      </c>
      <c r="C193" s="88">
        <v>2.9200948410762408E-2</v>
      </c>
      <c r="D193" s="89">
        <v>10.980039951</v>
      </c>
      <c r="E193" s="89">
        <v>5906.1548531600001</v>
      </c>
      <c r="F193" s="89">
        <v>19079.8554353</v>
      </c>
      <c r="G193" s="89">
        <v>557.14987425100003</v>
      </c>
      <c r="H193" s="89">
        <v>331.08491916200001</v>
      </c>
      <c r="I193" s="89">
        <v>51.77</v>
      </c>
      <c r="K193" s="89"/>
    </row>
    <row r="194" spans="1:11" x14ac:dyDescent="0.25">
      <c r="A194" t="s">
        <v>1193</v>
      </c>
      <c r="B194" s="89">
        <v>32.55422032447575</v>
      </c>
      <c r="C194" s="88">
        <v>7.2228828227235795E-2</v>
      </c>
      <c r="D194" s="89">
        <v>324.42042138400001</v>
      </c>
      <c r="E194" s="89">
        <v>201634.80231100001</v>
      </c>
      <c r="F194" s="89">
        <v>87742.181365199998</v>
      </c>
      <c r="G194" s="89">
        <v>6337.51494611</v>
      </c>
      <c r="H194" s="89">
        <v>10561.253875494</v>
      </c>
      <c r="I194" s="89">
        <v>52.95</v>
      </c>
      <c r="K194" s="89"/>
    </row>
    <row r="195" spans="1:11" x14ac:dyDescent="0.25">
      <c r="A195" t="s">
        <v>1194</v>
      </c>
      <c r="B195" s="89">
        <v>41.841755463697247</v>
      </c>
      <c r="C195" s="88">
        <v>7.4752252194453042E-2</v>
      </c>
      <c r="D195" s="89">
        <v>1.854373477</v>
      </c>
      <c r="E195" s="89">
        <v>4.44854119738</v>
      </c>
      <c r="F195" s="89">
        <v>27.8539651028</v>
      </c>
      <c r="G195" s="89">
        <v>2.0821466239799999</v>
      </c>
      <c r="H195" s="89">
        <v>77.590241563000006</v>
      </c>
      <c r="I195" s="89">
        <v>56.58</v>
      </c>
      <c r="K195" s="89"/>
    </row>
    <row r="196" spans="1:11" x14ac:dyDescent="0.25">
      <c r="A196" t="s">
        <v>1195</v>
      </c>
      <c r="B196" s="89">
        <v>23.93648501060515</v>
      </c>
      <c r="C196" s="88">
        <v>7.9652306969971165E-2</v>
      </c>
      <c r="D196" s="89">
        <v>0.1780298589</v>
      </c>
      <c r="E196" s="89">
        <v>1.66112772184</v>
      </c>
      <c r="F196" s="89">
        <v>6.1214193192900002</v>
      </c>
      <c r="G196" s="89">
        <v>0.48758517071199903</v>
      </c>
      <c r="H196" s="89">
        <v>4.2614090490000001</v>
      </c>
      <c r="I196" s="89">
        <v>67.67</v>
      </c>
      <c r="K196" s="89"/>
    </row>
    <row r="197" spans="1:11" x14ac:dyDescent="0.25">
      <c r="A197" t="s">
        <v>1196</v>
      </c>
      <c r="B197" s="89">
        <v>23.93648501060515</v>
      </c>
      <c r="C197" s="88">
        <v>1.060256948580183E-2</v>
      </c>
      <c r="D197" s="89">
        <v>0.1780298589</v>
      </c>
      <c r="E197" s="89">
        <v>0.84655416827499996</v>
      </c>
      <c r="F197" s="89">
        <v>1.16374529249</v>
      </c>
      <c r="G197" s="89">
        <v>1.2338690327400001E-2</v>
      </c>
      <c r="H197" s="89">
        <v>4.2614090490000001</v>
      </c>
      <c r="I197" s="89">
        <v>68.63</v>
      </c>
      <c r="K197" s="89"/>
    </row>
    <row r="198" spans="1:11" x14ac:dyDescent="0.25">
      <c r="A198" t="s">
        <v>1197</v>
      </c>
      <c r="B198" s="89">
        <v>23.93648501060515</v>
      </c>
      <c r="C198" s="88">
        <v>6.8759800746161226E-2</v>
      </c>
      <c r="D198" s="89">
        <v>0.1780298589</v>
      </c>
      <c r="E198" s="89">
        <v>0.81457355356899996</v>
      </c>
      <c r="F198" s="89">
        <v>6.9116907732099904</v>
      </c>
      <c r="G198" s="89">
        <v>0.475246480385</v>
      </c>
      <c r="H198" s="89">
        <v>4.2614090490000001</v>
      </c>
      <c r="I198" s="89">
        <v>67.67</v>
      </c>
      <c r="K198" s="89"/>
    </row>
    <row r="199" spans="1:11" x14ac:dyDescent="0.25">
      <c r="A199" t="s">
        <v>1198</v>
      </c>
      <c r="B199" s="89">
        <v>63.130201904127965</v>
      </c>
      <c r="C199" s="88">
        <v>1.6752292779225474E-2</v>
      </c>
      <c r="D199" s="89">
        <v>0.64694095269999996</v>
      </c>
      <c r="E199" s="89">
        <v>0.81457355356899996</v>
      </c>
      <c r="F199" s="89">
        <v>582.79368425600001</v>
      </c>
      <c r="G199" s="89">
        <v>9.7631304285400002</v>
      </c>
      <c r="H199" s="89">
        <v>40.841512963999897</v>
      </c>
      <c r="I199" s="89">
        <v>61.78</v>
      </c>
      <c r="K199" s="89"/>
    </row>
    <row r="200" spans="1:11" x14ac:dyDescent="0.25">
      <c r="A200" t="s">
        <v>1199</v>
      </c>
      <c r="B200" s="89">
        <v>68.053786402808129</v>
      </c>
      <c r="C200" s="88">
        <v>4.2481130737738772E-2</v>
      </c>
      <c r="D200" s="89">
        <v>25.656371145000001</v>
      </c>
      <c r="E200" s="89">
        <v>90.300989110900005</v>
      </c>
      <c r="F200" s="89">
        <v>23749.902065900002</v>
      </c>
      <c r="G200" s="89">
        <v>1008.9226946699901</v>
      </c>
      <c r="H200" s="89">
        <v>1746.013201773</v>
      </c>
      <c r="I200" s="89">
        <v>59.51</v>
      </c>
      <c r="K200" s="89"/>
    </row>
    <row r="201" spans="1:11" x14ac:dyDescent="0.25">
      <c r="A201" t="s">
        <v>1200</v>
      </c>
      <c r="B201" s="89">
        <v>68.053786402808129</v>
      </c>
      <c r="C201" s="88">
        <v>7.1048397896793153E-2</v>
      </c>
      <c r="D201" s="89">
        <v>25.656371145000001</v>
      </c>
      <c r="E201" s="89">
        <v>0</v>
      </c>
      <c r="F201" s="89">
        <v>1836.1087858799999</v>
      </c>
      <c r="G201" s="89">
        <v>130.452587601</v>
      </c>
      <c r="H201" s="89">
        <v>1746.013201773</v>
      </c>
      <c r="I201" s="89">
        <v>63.8</v>
      </c>
      <c r="K201" s="89"/>
    </row>
    <row r="202" spans="1:11" x14ac:dyDescent="0.25">
      <c r="A202" t="s">
        <v>1201</v>
      </c>
      <c r="B202" s="89">
        <v>47.917510403342071</v>
      </c>
      <c r="C202" s="88">
        <v>0.41474196894925536</v>
      </c>
      <c r="D202" s="89">
        <v>0.60553306870000001</v>
      </c>
      <c r="E202" s="89">
        <v>13.807212911600001</v>
      </c>
      <c r="F202" s="89">
        <v>82.465566781799893</v>
      </c>
      <c r="G202" s="89">
        <v>34.201931537599997</v>
      </c>
      <c r="H202" s="89">
        <v>29.015637118999901</v>
      </c>
      <c r="I202" s="89">
        <v>48.73</v>
      </c>
      <c r="K202" s="89"/>
    </row>
    <row r="203" spans="1:11" x14ac:dyDescent="0.25">
      <c r="A203" t="s">
        <v>1202</v>
      </c>
      <c r="B203" s="89">
        <v>47.917510403342071</v>
      </c>
      <c r="C203" s="88">
        <v>2.9024126545199296E-3</v>
      </c>
      <c r="D203" s="89">
        <v>0.60553306870000001</v>
      </c>
      <c r="E203" s="89">
        <v>70861.592206000001</v>
      </c>
      <c r="F203" s="89">
        <v>47634.275015200001</v>
      </c>
      <c r="G203" s="89">
        <v>138.25432259299899</v>
      </c>
      <c r="H203" s="89">
        <v>29.015637118999901</v>
      </c>
      <c r="I203" s="89">
        <v>64.790000000000006</v>
      </c>
      <c r="K203" s="89"/>
    </row>
    <row r="204" spans="1:11" x14ac:dyDescent="0.25">
      <c r="A204" t="s">
        <v>1203</v>
      </c>
      <c r="B204" s="89">
        <v>47.917510403342071</v>
      </c>
      <c r="C204" s="88">
        <v>6.1154411637022177E-2</v>
      </c>
      <c r="D204" s="89">
        <v>0.60553306870000001</v>
      </c>
      <c r="E204" s="89">
        <v>73.317208022499997</v>
      </c>
      <c r="F204" s="89">
        <v>1149.38136887</v>
      </c>
      <c r="G204" s="89">
        <v>70.289741359800004</v>
      </c>
      <c r="H204" s="89">
        <v>29.015637118999901</v>
      </c>
      <c r="I204" s="89">
        <v>66.63</v>
      </c>
      <c r="K204" s="89"/>
    </row>
    <row r="205" spans="1:11" x14ac:dyDescent="0.25">
      <c r="A205" t="s">
        <v>1204</v>
      </c>
      <c r="B205" s="89">
        <v>28.184336463154164</v>
      </c>
      <c r="C205" s="88">
        <v>6.6398992894009148E-2</v>
      </c>
      <c r="D205" s="89">
        <v>11.777125474</v>
      </c>
      <c r="E205" s="89">
        <v>0</v>
      </c>
      <c r="F205" s="89">
        <v>1205.64591516</v>
      </c>
      <c r="G205" s="89">
        <v>80.0536745534</v>
      </c>
      <c r="H205" s="89">
        <v>331.93046692799999</v>
      </c>
      <c r="I205" s="89">
        <v>66.27</v>
      </c>
      <c r="K205" s="89"/>
    </row>
    <row r="206" spans="1:11" x14ac:dyDescent="0.25">
      <c r="A206" t="s">
        <v>1205</v>
      </c>
      <c r="B206" s="89">
        <v>85.010369736004861</v>
      </c>
      <c r="C206" s="88">
        <v>8.6725421118048027E-2</v>
      </c>
      <c r="D206" s="89">
        <v>1.151536162</v>
      </c>
      <c r="E206" s="89">
        <v>0</v>
      </c>
      <c r="F206" s="89">
        <v>57.132544407200001</v>
      </c>
      <c r="G206" s="89">
        <v>4.95484397326</v>
      </c>
      <c r="H206" s="89">
        <v>97.892514895999994</v>
      </c>
      <c r="I206" s="89">
        <v>29.09</v>
      </c>
      <c r="K206" s="89"/>
    </row>
    <row r="207" spans="1:11" x14ac:dyDescent="0.25">
      <c r="A207" t="s">
        <v>1206</v>
      </c>
      <c r="B207" s="89">
        <v>57.902789325833041</v>
      </c>
      <c r="C207" s="88">
        <v>0.47860708985077216</v>
      </c>
      <c r="D207" s="89">
        <v>0.92094378489999995</v>
      </c>
      <c r="E207" s="89">
        <v>0</v>
      </c>
      <c r="F207" s="89">
        <v>57.132544407200001</v>
      </c>
      <c r="G207" s="89">
        <v>27.344040814500001</v>
      </c>
      <c r="H207" s="89">
        <v>53.325213957999999</v>
      </c>
      <c r="I207" s="89" t="s">
        <v>1635</v>
      </c>
      <c r="K207" s="89"/>
    </row>
    <row r="208" spans="1:11" x14ac:dyDescent="0.25">
      <c r="A208" t="s">
        <v>1207</v>
      </c>
      <c r="B208" s="89">
        <v>75.994808293908775</v>
      </c>
      <c r="C208" s="88">
        <v>2.9202304695744598E-3</v>
      </c>
      <c r="D208" s="89">
        <v>14.491075126</v>
      </c>
      <c r="E208" s="89">
        <v>16331.9008404999</v>
      </c>
      <c r="F208" s="89">
        <v>27441.674377699899</v>
      </c>
      <c r="G208" s="89">
        <v>80.136013653899994</v>
      </c>
      <c r="H208" s="89">
        <v>1101.246476173</v>
      </c>
      <c r="I208" s="89">
        <v>62.83</v>
      </c>
      <c r="K208" s="89"/>
    </row>
    <row r="209" spans="1:11" x14ac:dyDescent="0.25">
      <c r="A209" t="s">
        <v>1208</v>
      </c>
      <c r="B209" s="89">
        <v>82.062288009248647</v>
      </c>
      <c r="C209" s="88">
        <v>8.6103650804815565E-2</v>
      </c>
      <c r="D209" s="89">
        <v>5.573195085</v>
      </c>
      <c r="E209" s="89">
        <v>0</v>
      </c>
      <c r="F209" s="89">
        <v>621.10265758799903</v>
      </c>
      <c r="G209" s="89">
        <v>53.4792063429</v>
      </c>
      <c r="H209" s="89">
        <v>457.34914019699897</v>
      </c>
      <c r="I209" s="89">
        <v>36.81</v>
      </c>
      <c r="K209" s="89"/>
    </row>
    <row r="210" spans="1:11" x14ac:dyDescent="0.25">
      <c r="A210" t="s">
        <v>1209</v>
      </c>
      <c r="B210" s="89">
        <v>35.667410070196844</v>
      </c>
      <c r="C210" s="88">
        <v>2.4905647008616007E-2</v>
      </c>
      <c r="D210" s="89">
        <v>1.7865007980000001</v>
      </c>
      <c r="E210" s="89">
        <v>0</v>
      </c>
      <c r="F210" s="89">
        <v>621.10265758799903</v>
      </c>
      <c r="G210" s="89">
        <v>15.468963545999999</v>
      </c>
      <c r="H210" s="89">
        <v>63.7198565529999</v>
      </c>
      <c r="I210" s="89">
        <v>59.55</v>
      </c>
      <c r="K210" s="89"/>
    </row>
    <row r="211" spans="1:11" x14ac:dyDescent="0.25">
      <c r="A211" t="s">
        <v>1210</v>
      </c>
      <c r="B211" s="89">
        <v>39.894406093535068</v>
      </c>
      <c r="C211" s="88">
        <v>2.5251103102352976E-3</v>
      </c>
      <c r="D211" s="89">
        <v>6.7172993570000006E-2</v>
      </c>
      <c r="E211" s="89">
        <v>0</v>
      </c>
      <c r="F211" s="89">
        <v>621.10265758799903</v>
      </c>
      <c r="G211" s="89">
        <v>1.56835272439</v>
      </c>
      <c r="H211" s="89">
        <v>2.679826684</v>
      </c>
      <c r="I211" s="89" t="s">
        <v>1635</v>
      </c>
      <c r="K211" s="89"/>
    </row>
    <row r="212" spans="1:11" x14ac:dyDescent="0.25">
      <c r="A212" t="s">
        <v>1211</v>
      </c>
      <c r="B212" s="89">
        <v>56.146807649840589</v>
      </c>
      <c r="C212" s="88">
        <v>2.0530207204643488E-2</v>
      </c>
      <c r="D212" s="89">
        <v>2.5105306119999899</v>
      </c>
      <c r="E212" s="89">
        <v>0</v>
      </c>
      <c r="F212" s="89">
        <v>2590.3328500100001</v>
      </c>
      <c r="G212" s="89">
        <v>53.1800701397</v>
      </c>
      <c r="H212" s="89">
        <v>140.958279371</v>
      </c>
      <c r="I212" s="89">
        <v>63.21</v>
      </c>
      <c r="K212" s="89"/>
    </row>
    <row r="213" spans="1:11" x14ac:dyDescent="0.25">
      <c r="A213" t="s">
        <v>1212</v>
      </c>
      <c r="B213" s="89">
        <v>40.944889376112464</v>
      </c>
      <c r="C213" s="88">
        <v>3.6359904014636117E-2</v>
      </c>
      <c r="D213" s="89">
        <v>0.16316733989999899</v>
      </c>
      <c r="E213" s="89">
        <v>301.506342561</v>
      </c>
      <c r="F213" s="89">
        <v>552.41491223999901</v>
      </c>
      <c r="G213" s="89">
        <v>20.0857531853</v>
      </c>
      <c r="H213" s="89">
        <v>6.6808686819999998</v>
      </c>
      <c r="I213" s="89">
        <v>62.73</v>
      </c>
      <c r="K213" s="89"/>
    </row>
    <row r="214" spans="1:11" x14ac:dyDescent="0.25">
      <c r="A214" t="s">
        <v>1213</v>
      </c>
      <c r="B214" s="89">
        <v>28.461614154107821</v>
      </c>
      <c r="C214" s="88">
        <v>3.3795475379690444E-2</v>
      </c>
      <c r="D214" s="89">
        <v>1.376885484</v>
      </c>
      <c r="E214" s="89">
        <v>0</v>
      </c>
      <c r="F214" s="89">
        <v>1022.43803579</v>
      </c>
      <c r="G214" s="89">
        <v>34.553779465799998</v>
      </c>
      <c r="H214" s="89">
        <v>39.188383379999998</v>
      </c>
      <c r="I214" s="89">
        <v>49.56</v>
      </c>
      <c r="K214" s="89"/>
    </row>
    <row r="215" spans="1:11" x14ac:dyDescent="0.25">
      <c r="A215" t="s">
        <v>1214</v>
      </c>
      <c r="B215" s="89">
        <v>70.102897913022943</v>
      </c>
      <c r="C215" s="88">
        <v>4.2372378572875083E-2</v>
      </c>
      <c r="D215" s="89">
        <v>3.3488115149999902</v>
      </c>
      <c r="E215" s="89">
        <v>6.7489366787899893E-2</v>
      </c>
      <c r="F215" s="89">
        <v>986.39919280000004</v>
      </c>
      <c r="G215" s="89">
        <v>41.7960800213</v>
      </c>
      <c r="H215" s="89">
        <v>234.761391766</v>
      </c>
      <c r="I215" s="89">
        <v>62.33</v>
      </c>
      <c r="K215" s="89"/>
    </row>
    <row r="216" spans="1:11" x14ac:dyDescent="0.25">
      <c r="A216" t="s">
        <v>1215</v>
      </c>
      <c r="B216" s="89">
        <v>71.037518625023608</v>
      </c>
      <c r="C216" s="88">
        <v>9.9847145600786617E-5</v>
      </c>
      <c r="D216" s="89">
        <v>3.5967974549999997E-2</v>
      </c>
      <c r="E216" s="89">
        <v>6.7489366787899893E-2</v>
      </c>
      <c r="F216" s="89">
        <v>986.39919280000004</v>
      </c>
      <c r="G216" s="89">
        <v>9.8489143823999994E-2</v>
      </c>
      <c r="H216" s="89">
        <v>2.5550756620000001</v>
      </c>
      <c r="I216" s="89">
        <v>59.55</v>
      </c>
      <c r="K216" s="89"/>
    </row>
    <row r="217" spans="1:11" x14ac:dyDescent="0.25">
      <c r="A217" t="s">
        <v>1216</v>
      </c>
      <c r="B217" s="89">
        <v>55.297346075242778</v>
      </c>
      <c r="C217" s="88">
        <v>3.1731145889275104E-3</v>
      </c>
      <c r="D217" s="89">
        <v>1.397474171</v>
      </c>
      <c r="E217" s="89">
        <v>6.7489366787899893E-2</v>
      </c>
      <c r="F217" s="89">
        <v>986.39919280000004</v>
      </c>
      <c r="G217" s="89">
        <v>3.12995766918</v>
      </c>
      <c r="H217" s="89">
        <v>77.276612865000004</v>
      </c>
      <c r="I217" s="89" t="s">
        <v>1635</v>
      </c>
      <c r="K217" s="89"/>
    </row>
    <row r="218" spans="1:11" x14ac:dyDescent="0.25">
      <c r="A218" t="s">
        <v>1217</v>
      </c>
      <c r="B218" s="89">
        <v>65.188976091687607</v>
      </c>
      <c r="C218" s="88">
        <v>8.3220723107350764E-2</v>
      </c>
      <c r="D218" s="89">
        <v>5.3446379749999897</v>
      </c>
      <c r="E218" s="89">
        <v>0</v>
      </c>
      <c r="F218" s="89">
        <v>107.707740518999</v>
      </c>
      <c r="G218" s="89">
        <v>8.96351605025</v>
      </c>
      <c r="H218" s="89">
        <v>348.411477171</v>
      </c>
      <c r="I218" s="89">
        <v>47.59</v>
      </c>
      <c r="K218" s="89"/>
    </row>
    <row r="219" spans="1:11" x14ac:dyDescent="0.25">
      <c r="A219" t="s">
        <v>1218</v>
      </c>
      <c r="B219" s="89">
        <v>65.188976091687607</v>
      </c>
      <c r="C219" s="88">
        <v>7.5022781572905831E-2</v>
      </c>
      <c r="D219" s="89">
        <v>5.3446379749999897</v>
      </c>
      <c r="E219" s="89">
        <v>0</v>
      </c>
      <c r="F219" s="89">
        <v>1258.84167518</v>
      </c>
      <c r="G219" s="89">
        <v>94.441804031900006</v>
      </c>
      <c r="H219" s="89">
        <v>348.411477171</v>
      </c>
      <c r="I219" s="89">
        <v>63.43</v>
      </c>
      <c r="K219" s="89"/>
    </row>
    <row r="220" spans="1:11" x14ac:dyDescent="0.25">
      <c r="A220" t="s">
        <v>1219</v>
      </c>
      <c r="B220" s="89">
        <v>44.02756401391661</v>
      </c>
      <c r="C220" s="88">
        <v>9.4008515595549361E-2</v>
      </c>
      <c r="D220" s="89">
        <v>0.3644476465</v>
      </c>
      <c r="E220" s="89">
        <v>0</v>
      </c>
      <c r="F220" s="89">
        <v>1676.3944597</v>
      </c>
      <c r="G220" s="89">
        <v>157.59535470899999</v>
      </c>
      <c r="H220" s="89">
        <v>16.045742086000001</v>
      </c>
      <c r="I220" s="89">
        <v>64.34</v>
      </c>
      <c r="K220" s="89"/>
    </row>
    <row r="221" spans="1:11" x14ac:dyDescent="0.25">
      <c r="A221" t="s">
        <v>1220</v>
      </c>
      <c r="B221" s="89">
        <v>75.921228557891482</v>
      </c>
      <c r="C221" s="88">
        <v>0.287509364653741</v>
      </c>
      <c r="D221" s="89">
        <v>0.72165007619999999</v>
      </c>
      <c r="E221" s="89">
        <v>0</v>
      </c>
      <c r="F221" s="89">
        <v>1323.2400756899999</v>
      </c>
      <c r="G221" s="89">
        <v>380.44391344600001</v>
      </c>
      <c r="H221" s="89">
        <v>54.788560373999999</v>
      </c>
      <c r="I221" s="89">
        <v>57.9</v>
      </c>
      <c r="K221" s="89"/>
    </row>
    <row r="222" spans="1:11" x14ac:dyDescent="0.25">
      <c r="A222" t="s">
        <v>1221</v>
      </c>
      <c r="B222" s="89">
        <v>86.512752446598284</v>
      </c>
      <c r="C222" s="88">
        <v>1.6576029267600999E-2</v>
      </c>
      <c r="D222" s="89">
        <v>9.9690856589999992</v>
      </c>
      <c r="E222" s="89">
        <v>0</v>
      </c>
      <c r="F222" s="89">
        <v>1323.2400756899999</v>
      </c>
      <c r="G222" s="89">
        <v>21.9340662227</v>
      </c>
      <c r="H222" s="89">
        <v>862.45303973600005</v>
      </c>
      <c r="I222" s="89" t="s">
        <v>1635</v>
      </c>
      <c r="K222" s="89"/>
    </row>
    <row r="223" spans="1:11" x14ac:dyDescent="0.25">
      <c r="A223" t="s">
        <v>1222</v>
      </c>
      <c r="B223" s="89">
        <v>47.305961605348564</v>
      </c>
      <c r="C223" s="88">
        <v>7.4788422920043382E-2</v>
      </c>
      <c r="D223" s="89">
        <v>7.0632850109999996</v>
      </c>
      <c r="E223" s="89">
        <v>8.8166572883499992</v>
      </c>
      <c r="F223" s="89">
        <v>48.659675008800001</v>
      </c>
      <c r="G223" s="89">
        <v>3.63918035371</v>
      </c>
      <c r="H223" s="89">
        <v>334.135489538</v>
      </c>
      <c r="I223" s="89">
        <v>48.46</v>
      </c>
      <c r="K223" s="89"/>
    </row>
    <row r="224" spans="1:11" x14ac:dyDescent="0.25">
      <c r="A224" t="s">
        <v>1223</v>
      </c>
      <c r="B224" s="89">
        <v>55.108496469358599</v>
      </c>
      <c r="C224" s="88">
        <v>8.5335688944042953</v>
      </c>
      <c r="D224" s="89">
        <v>0.43624518179999999</v>
      </c>
      <c r="E224" s="89">
        <v>0.27748791007899998</v>
      </c>
      <c r="F224" s="89">
        <v>0.13886452123999901</v>
      </c>
      <c r="G224" s="89">
        <v>1.1850099589900001</v>
      </c>
      <c r="H224" s="89">
        <v>24.040816061000001</v>
      </c>
      <c r="I224" s="89">
        <v>24.99</v>
      </c>
      <c r="K224" s="89"/>
    </row>
    <row r="225" spans="1:11" x14ac:dyDescent="0.25">
      <c r="A225" t="s">
        <v>1224</v>
      </c>
      <c r="B225" s="89">
        <v>79.150456091238738</v>
      </c>
      <c r="C225" s="88">
        <v>2.2355280558897947E-2</v>
      </c>
      <c r="D225" s="89">
        <v>24.320870580000001</v>
      </c>
      <c r="E225" s="89">
        <v>169766.33458599899</v>
      </c>
      <c r="F225" s="89">
        <v>70912.200060000003</v>
      </c>
      <c r="G225" s="89">
        <v>1585.2621273899999</v>
      </c>
      <c r="H225" s="89">
        <v>1925.0079989429901</v>
      </c>
      <c r="I225" s="89">
        <v>40.79</v>
      </c>
      <c r="K225" s="89"/>
    </row>
    <row r="226" spans="1:11" x14ac:dyDescent="0.25">
      <c r="A226" t="s">
        <v>1225</v>
      </c>
      <c r="B226" s="89">
        <v>35.720675174953328</v>
      </c>
      <c r="C226" s="88">
        <v>4.5072204691233213E-5</v>
      </c>
      <c r="D226" s="89">
        <v>0.467570271199999</v>
      </c>
      <c r="E226" s="89">
        <v>169766.33458599899</v>
      </c>
      <c r="F226" s="89">
        <v>70912.200060000003</v>
      </c>
      <c r="G226" s="89">
        <v>3.1961691962100001</v>
      </c>
      <c r="H226" s="89">
        <v>16.701925779</v>
      </c>
      <c r="I226" s="89">
        <v>59.55</v>
      </c>
      <c r="K226" s="89"/>
    </row>
    <row r="227" spans="1:11" x14ac:dyDescent="0.25">
      <c r="A227" t="s">
        <v>1226</v>
      </c>
      <c r="B227" s="89">
        <v>35.720675174953328</v>
      </c>
      <c r="C227" s="88">
        <v>2.9365435084858078E-2</v>
      </c>
      <c r="D227" s="89">
        <v>0.467570271199999</v>
      </c>
      <c r="E227" s="89">
        <v>0</v>
      </c>
      <c r="F227" s="89">
        <v>1498.4007659599999</v>
      </c>
      <c r="G227" s="89">
        <v>44.001190423899999</v>
      </c>
      <c r="H227" s="89">
        <v>16.701925779</v>
      </c>
      <c r="I227" s="89">
        <v>63.62</v>
      </c>
      <c r="K227" s="89"/>
    </row>
    <row r="228" spans="1:11" x14ac:dyDescent="0.25">
      <c r="A228" t="s">
        <v>1227</v>
      </c>
      <c r="B228" s="89">
        <v>27.670602401473836</v>
      </c>
      <c r="C228" s="88">
        <v>8.5963997876296147E-2</v>
      </c>
      <c r="D228" s="89">
        <v>0.27762127959999999</v>
      </c>
      <c r="E228" s="89">
        <v>0.79022145782299902</v>
      </c>
      <c r="F228" s="89">
        <v>4.6945139006299996</v>
      </c>
      <c r="G228" s="89">
        <v>0.40355918298400001</v>
      </c>
      <c r="H228" s="89">
        <v>7.6819480459999996</v>
      </c>
      <c r="I228" s="89">
        <v>65.430000000000007</v>
      </c>
      <c r="K228" s="89"/>
    </row>
    <row r="229" spans="1:11" x14ac:dyDescent="0.25">
      <c r="A229" t="s">
        <v>1228</v>
      </c>
      <c r="B229" s="89">
        <v>21.041273972408831</v>
      </c>
      <c r="C229" s="88">
        <v>0.15591582630001893</v>
      </c>
      <c r="D229" s="89">
        <v>0.23249931469999999</v>
      </c>
      <c r="E229" s="89">
        <v>1.34411160894</v>
      </c>
      <c r="F229" s="89">
        <v>26.4946613408</v>
      </c>
      <c r="G229" s="89">
        <v>4.1309370154899998</v>
      </c>
      <c r="H229" s="89">
        <v>4.8920817789999997</v>
      </c>
      <c r="I229" s="89">
        <v>53.54</v>
      </c>
      <c r="K229" s="89"/>
    </row>
    <row r="230" spans="1:11" x14ac:dyDescent="0.25">
      <c r="A230" t="s">
        <v>1229</v>
      </c>
      <c r="B230" s="89">
        <v>51.874004612682207</v>
      </c>
      <c r="C230" s="88">
        <v>6.0861468279615791E-2</v>
      </c>
      <c r="D230" s="89">
        <v>0.2187660357</v>
      </c>
      <c r="E230" s="89">
        <v>1.34411160894</v>
      </c>
      <c r="F230" s="89">
        <v>17.720201204399999</v>
      </c>
      <c r="G230" s="89">
        <v>1.0784774635100001</v>
      </c>
      <c r="H230" s="89">
        <v>11.348270345</v>
      </c>
      <c r="I230" s="89">
        <v>60.11</v>
      </c>
      <c r="K230" s="89"/>
    </row>
    <row r="231" spans="1:11" x14ac:dyDescent="0.25">
      <c r="A231" t="s">
        <v>1230</v>
      </c>
      <c r="B231" s="89">
        <v>51.874004612682207</v>
      </c>
      <c r="C231" s="88">
        <v>2.5119613162100665E-2</v>
      </c>
      <c r="D231" s="89">
        <v>0.2187660357</v>
      </c>
      <c r="E231" s="89">
        <v>1987.8949626599999</v>
      </c>
      <c r="F231" s="89">
        <v>2240.3385500700001</v>
      </c>
      <c r="G231" s="89">
        <v>56.276437729899897</v>
      </c>
      <c r="H231" s="89">
        <v>11.348270345</v>
      </c>
      <c r="I231" s="89">
        <v>63.15</v>
      </c>
      <c r="K231" s="89"/>
    </row>
    <row r="232" spans="1:11" x14ac:dyDescent="0.25">
      <c r="A232" t="s">
        <v>1231</v>
      </c>
      <c r="B232" s="89">
        <v>45.112744604858271</v>
      </c>
      <c r="C232" s="88">
        <v>2.6674559359333373E-2</v>
      </c>
      <c r="D232" s="89">
        <v>1.3987528290000001E-2</v>
      </c>
      <c r="E232" s="89">
        <v>102.689974588</v>
      </c>
      <c r="F232" s="89">
        <v>39.485870177700001</v>
      </c>
      <c r="G232" s="89">
        <v>1.0532681879099901</v>
      </c>
      <c r="H232" s="89">
        <v>0.63101579139999997</v>
      </c>
      <c r="I232" s="89">
        <v>64.099999999999994</v>
      </c>
      <c r="K232" s="89"/>
    </row>
    <row r="233" spans="1:11" x14ac:dyDescent="0.25">
      <c r="A233" t="s">
        <v>1232</v>
      </c>
      <c r="B233" s="89">
        <v>47.174947145676548</v>
      </c>
      <c r="C233" s="88">
        <v>5.8996152079411742E-3</v>
      </c>
      <c r="D233" s="89">
        <v>7.5056726700000007E-2</v>
      </c>
      <c r="E233" s="89">
        <v>5898.9905004299999</v>
      </c>
      <c r="F233" s="89">
        <v>5391.19602502</v>
      </c>
      <c r="G233" s="89">
        <v>31.805982058200001</v>
      </c>
      <c r="H233" s="89">
        <v>3.5407971149999899</v>
      </c>
      <c r="I233" s="89">
        <v>64</v>
      </c>
      <c r="K233" s="89"/>
    </row>
    <row r="234" spans="1:11" x14ac:dyDescent="0.25">
      <c r="A234" t="s">
        <v>1233</v>
      </c>
      <c r="B234" s="89">
        <v>55.559409214437871</v>
      </c>
      <c r="C234" s="88">
        <v>8.0177672718444323E-2</v>
      </c>
      <c r="D234" s="89">
        <v>1.202766089</v>
      </c>
      <c r="E234" s="89">
        <v>5898.9905004299999</v>
      </c>
      <c r="F234" s="89">
        <v>65.218392330900002</v>
      </c>
      <c r="G234" s="89">
        <v>5.2290589155299996</v>
      </c>
      <c r="H234" s="89">
        <v>66.824973327999999</v>
      </c>
      <c r="I234" s="89">
        <v>61.61</v>
      </c>
      <c r="K234" s="89"/>
    </row>
    <row r="235" spans="1:11" x14ac:dyDescent="0.25">
      <c r="A235" t="s">
        <v>1234</v>
      </c>
      <c r="B235" s="89">
        <v>59.791631030697943</v>
      </c>
      <c r="C235" s="88">
        <v>3.8193255695249735E-2</v>
      </c>
      <c r="D235" s="89">
        <v>3.2116193319999899</v>
      </c>
      <c r="E235" s="89">
        <v>5898.9905004299999</v>
      </c>
      <c r="F235" s="89">
        <v>2185.5648944999998</v>
      </c>
      <c r="G235" s="89">
        <v>83.473838854199997</v>
      </c>
      <c r="H235" s="89">
        <v>192.02795810999999</v>
      </c>
      <c r="I235" s="89">
        <v>62.57</v>
      </c>
      <c r="K235" s="89"/>
    </row>
    <row r="236" spans="1:11" x14ac:dyDescent="0.25">
      <c r="A236" t="s">
        <v>1235</v>
      </c>
      <c r="B236" s="89">
        <v>32.997991821697894</v>
      </c>
      <c r="C236" s="88">
        <v>2.9095490272160391E-4</v>
      </c>
      <c r="D236" s="89">
        <v>0.70619944379999999</v>
      </c>
      <c r="E236" s="89">
        <v>5898.9905004299999</v>
      </c>
      <c r="F236" s="89">
        <v>2185.5648944999998</v>
      </c>
      <c r="G236" s="89">
        <v>0.63590082127100001</v>
      </c>
      <c r="H236" s="89">
        <v>23.303163471000001</v>
      </c>
      <c r="I236" s="89">
        <v>59.55</v>
      </c>
      <c r="K236" s="89"/>
    </row>
    <row r="237" spans="1:11" x14ac:dyDescent="0.25">
      <c r="A237" t="s">
        <v>1236</v>
      </c>
      <c r="B237" s="89">
        <v>32.997991821697894</v>
      </c>
      <c r="C237" s="88">
        <v>7.2687684815267009E-2</v>
      </c>
      <c r="D237" s="89">
        <v>0.70619944379999999</v>
      </c>
      <c r="E237" s="89">
        <v>0</v>
      </c>
      <c r="F237" s="89">
        <v>179.10258632099999</v>
      </c>
      <c r="G237" s="89">
        <v>13.0185523441</v>
      </c>
      <c r="H237" s="89">
        <v>23.303163471000001</v>
      </c>
      <c r="I237" s="89">
        <v>63.32</v>
      </c>
      <c r="K237" s="89"/>
    </row>
    <row r="238" spans="1:11" x14ac:dyDescent="0.25">
      <c r="A238" t="s">
        <v>1237</v>
      </c>
      <c r="B238" s="89">
        <v>61.254132456414133</v>
      </c>
      <c r="C238" s="88">
        <v>3.2235852012148819E-2</v>
      </c>
      <c r="D238" s="89">
        <v>0.1415901806</v>
      </c>
      <c r="E238" s="89">
        <v>9535.21673199</v>
      </c>
      <c r="F238" s="89">
        <v>2353.1334782499998</v>
      </c>
      <c r="G238" s="89">
        <v>75.855262569700002</v>
      </c>
      <c r="H238" s="89">
        <v>8.6729836769999995</v>
      </c>
      <c r="I238" s="89">
        <v>58.69</v>
      </c>
      <c r="K238" s="89"/>
    </row>
    <row r="239" spans="1:11" x14ac:dyDescent="0.25">
      <c r="A239" t="s">
        <v>1238</v>
      </c>
      <c r="B239" s="89">
        <v>30.617396863238486</v>
      </c>
      <c r="C239" s="88">
        <v>0.14749790811283542</v>
      </c>
      <c r="D239" s="89">
        <v>1.1709139470000001</v>
      </c>
      <c r="E239" s="89">
        <v>1.30550735418</v>
      </c>
      <c r="F239" s="89">
        <v>5.1529900159299897</v>
      </c>
      <c r="G239" s="89">
        <v>0.76005524787599998</v>
      </c>
      <c r="H239" s="89">
        <v>35.850337007999997</v>
      </c>
      <c r="I239" s="89">
        <v>55.41</v>
      </c>
      <c r="K239" s="89"/>
    </row>
    <row r="240" spans="1:11" x14ac:dyDescent="0.25">
      <c r="A240" t="s">
        <v>1239</v>
      </c>
      <c r="B240" s="89">
        <v>24.084593065894268</v>
      </c>
      <c r="C240" s="88">
        <v>0.29748668821060908</v>
      </c>
      <c r="D240" s="89">
        <v>1.96248493</v>
      </c>
      <c r="E240" s="89">
        <v>1.6590782045700001</v>
      </c>
      <c r="F240" s="89">
        <v>1.10697361694</v>
      </c>
      <c r="G240" s="89">
        <v>0.32930991523999997</v>
      </c>
      <c r="H240" s="89">
        <v>47.265650936999997</v>
      </c>
      <c r="I240" s="89">
        <v>57.02</v>
      </c>
      <c r="K240" s="89"/>
    </row>
    <row r="241" spans="1:11" x14ac:dyDescent="0.25">
      <c r="A241" t="s">
        <v>1240</v>
      </c>
      <c r="B241" s="89">
        <v>36.065624320990167</v>
      </c>
      <c r="C241" s="88">
        <v>0.30219830676923493</v>
      </c>
      <c r="D241" s="89">
        <v>0.66420061559999999</v>
      </c>
      <c r="E241" s="89">
        <v>30.121301799299999</v>
      </c>
      <c r="F241" s="89">
        <v>3.3956954813900002</v>
      </c>
      <c r="G241" s="89">
        <v>1.0261734247800001</v>
      </c>
      <c r="H241" s="89">
        <v>23.954809875999999</v>
      </c>
      <c r="I241" s="89">
        <v>61.31</v>
      </c>
      <c r="K241" s="89"/>
    </row>
    <row r="242" spans="1:11" x14ac:dyDescent="0.25">
      <c r="A242" t="s">
        <v>1241</v>
      </c>
      <c r="B242" s="89">
        <v>35.040780369096467</v>
      </c>
      <c r="C242" s="88">
        <v>0.31544477779267888</v>
      </c>
      <c r="D242" s="89">
        <v>5.0051101429999996</v>
      </c>
      <c r="E242" s="89">
        <v>43.6413059729</v>
      </c>
      <c r="F242" s="89">
        <v>1.5942653843600001</v>
      </c>
      <c r="G242" s="89">
        <v>0.50290268991200004</v>
      </c>
      <c r="H242" s="89">
        <v>175.38296524399999</v>
      </c>
      <c r="I242" s="89">
        <v>35.96</v>
      </c>
      <c r="K242" s="89"/>
    </row>
    <row r="243" spans="1:11" x14ac:dyDescent="0.25">
      <c r="A243" t="s">
        <v>1242</v>
      </c>
      <c r="B243" s="89">
        <v>72.195699249348451</v>
      </c>
      <c r="C243" s="88">
        <v>5.2464889537262936E-2</v>
      </c>
      <c r="D243" s="89">
        <v>0.16210586860000001</v>
      </c>
      <c r="E243" s="89">
        <v>22.580233983599999</v>
      </c>
      <c r="F243" s="89">
        <v>2.60541096280999</v>
      </c>
      <c r="G243" s="89">
        <v>0.13669259836299999</v>
      </c>
      <c r="H243" s="89">
        <v>11.703346536</v>
      </c>
      <c r="I243" s="89">
        <v>57.65</v>
      </c>
      <c r="K243" s="89"/>
    </row>
    <row r="244" spans="1:11" x14ac:dyDescent="0.25">
      <c r="A244" t="s">
        <v>1243</v>
      </c>
      <c r="B244" s="89">
        <v>16.272753455429282</v>
      </c>
      <c r="C244" s="88">
        <v>0.12044806280711025</v>
      </c>
      <c r="D244" s="89">
        <v>0.26629934379999998</v>
      </c>
      <c r="E244" s="89">
        <v>1.5016978309</v>
      </c>
      <c r="F244" s="89">
        <v>15.3093520175</v>
      </c>
      <c r="G244" s="89">
        <v>1.84398179334</v>
      </c>
      <c r="H244" s="89">
        <v>4.3334235669999996</v>
      </c>
      <c r="I244" s="89">
        <v>67.12</v>
      </c>
      <c r="K244" s="89"/>
    </row>
    <row r="245" spans="1:11" x14ac:dyDescent="0.25">
      <c r="A245" t="s">
        <v>1244</v>
      </c>
      <c r="B245" s="89">
        <v>51.630444475496788</v>
      </c>
      <c r="C245" s="88">
        <v>6.2636438743766926E-2</v>
      </c>
      <c r="D245" s="89">
        <v>7.5954230850000002</v>
      </c>
      <c r="E245" s="89">
        <v>1.5016978309</v>
      </c>
      <c r="F245" s="89">
        <v>56.3754211424</v>
      </c>
      <c r="G245" s="89">
        <v>3.5311556130400001</v>
      </c>
      <c r="H245" s="89">
        <v>392.15506985799902</v>
      </c>
      <c r="I245" s="89">
        <v>53.37</v>
      </c>
      <c r="K245" s="89"/>
    </row>
    <row r="246" spans="1:11" x14ac:dyDescent="0.25">
      <c r="A246" t="s">
        <v>1245</v>
      </c>
      <c r="B246" s="89">
        <v>30.227153576773279</v>
      </c>
      <c r="C246" s="88">
        <v>3.3135622167338084E-2</v>
      </c>
      <c r="D246" s="89">
        <v>4.0100705520000002</v>
      </c>
      <c r="E246" s="89">
        <v>1067.57317853</v>
      </c>
      <c r="F246" s="89">
        <v>827.43281599599902</v>
      </c>
      <c r="G246" s="89">
        <v>27.417501159699999</v>
      </c>
      <c r="H246" s="89">
        <v>121.213018429</v>
      </c>
      <c r="I246" s="89">
        <v>68.37</v>
      </c>
      <c r="K246" s="89"/>
    </row>
    <row r="247" spans="1:11" x14ac:dyDescent="0.25">
      <c r="A247" t="s">
        <v>1246</v>
      </c>
      <c r="B247" s="89">
        <v>30.227153576773279</v>
      </c>
      <c r="C247" s="88">
        <v>6.5416603786731496E-3</v>
      </c>
      <c r="D247" s="89">
        <v>4.0100705520000002</v>
      </c>
      <c r="E247" s="89">
        <v>447.675169498</v>
      </c>
      <c r="F247" s="89">
        <v>5168.34528916</v>
      </c>
      <c r="G247" s="89">
        <v>33.809559601399997</v>
      </c>
      <c r="H247" s="89">
        <v>121.213018429</v>
      </c>
      <c r="I247" s="89">
        <v>65.290000000000006</v>
      </c>
      <c r="K247" s="89"/>
    </row>
    <row r="248" spans="1:11" x14ac:dyDescent="0.25">
      <c r="A248" t="s">
        <v>1247</v>
      </c>
      <c r="B248" s="89">
        <v>16.013323235451487</v>
      </c>
      <c r="C248" s="88">
        <v>3.0529059220528593E-3</v>
      </c>
      <c r="D248" s="89">
        <v>5.7853571889999997E-2</v>
      </c>
      <c r="E248" s="89">
        <v>115.32046226999999</v>
      </c>
      <c r="F248" s="89">
        <v>1078.1321114299999</v>
      </c>
      <c r="G248" s="89">
        <v>3.2914359077399999</v>
      </c>
      <c r="H248" s="89">
        <v>0.92642794699999997</v>
      </c>
      <c r="I248" s="89">
        <v>70.209999999999994</v>
      </c>
      <c r="K248" s="89"/>
    </row>
    <row r="249" spans="1:11" x14ac:dyDescent="0.25">
      <c r="A249" t="s">
        <v>1248</v>
      </c>
      <c r="B249" s="89">
        <v>16.013323235451487</v>
      </c>
      <c r="C249" s="88">
        <v>5.8963062499643747E-4</v>
      </c>
      <c r="D249" s="89">
        <v>5.7853571889999997E-2</v>
      </c>
      <c r="E249" s="89">
        <v>49802.577839500002</v>
      </c>
      <c r="F249" s="89">
        <v>31766.190718999998</v>
      </c>
      <c r="G249" s="89">
        <v>18.730318887399999</v>
      </c>
      <c r="H249" s="89">
        <v>0.92642794699999997</v>
      </c>
      <c r="I249" s="89">
        <v>63.53</v>
      </c>
      <c r="K249" s="89"/>
    </row>
    <row r="250" spans="1:11" x14ac:dyDescent="0.25">
      <c r="A250" t="s">
        <v>1249</v>
      </c>
      <c r="B250" s="89">
        <v>56.828298383079471</v>
      </c>
      <c r="C250" s="88">
        <v>5.4182055202609415E-2</v>
      </c>
      <c r="D250" s="89">
        <v>1.6127780330000001</v>
      </c>
      <c r="E250" s="89">
        <v>49802.577839500002</v>
      </c>
      <c r="F250" s="89">
        <v>2.9841973084700002</v>
      </c>
      <c r="G250" s="89">
        <v>0.16168994330299999</v>
      </c>
      <c r="H250" s="89">
        <v>91.651431285000001</v>
      </c>
      <c r="I250" s="89">
        <v>33.97</v>
      </c>
      <c r="K250" s="89"/>
    </row>
    <row r="251" spans="1:11" x14ac:dyDescent="0.25">
      <c r="A251" t="s">
        <v>1250</v>
      </c>
      <c r="B251" s="89">
        <v>58.639269580495622</v>
      </c>
      <c r="C251" s="88">
        <v>5.5119994947155214E-2</v>
      </c>
      <c r="D251" s="89">
        <v>3.2498490329999998</v>
      </c>
      <c r="E251" s="89">
        <v>49802.577839500002</v>
      </c>
      <c r="F251" s="89">
        <v>83.108093423300005</v>
      </c>
      <c r="G251" s="89">
        <v>4.5809176895599997</v>
      </c>
      <c r="H251" s="89">
        <v>190.568773542</v>
      </c>
      <c r="I251" s="89">
        <v>60.24</v>
      </c>
      <c r="K251" s="89"/>
    </row>
    <row r="252" spans="1:11" x14ac:dyDescent="0.25">
      <c r="A252" t="s">
        <v>1251</v>
      </c>
      <c r="B252" s="89">
        <v>55.509979805529881</v>
      </c>
      <c r="C252" s="88">
        <v>4.3499035389572234E-2</v>
      </c>
      <c r="D252" s="89">
        <v>1.236745993</v>
      </c>
      <c r="E252" s="89">
        <v>49802.577839500002</v>
      </c>
      <c r="F252" s="89">
        <v>15.2402324528999</v>
      </c>
      <c r="G252" s="89">
        <v>0.66293541081399998</v>
      </c>
      <c r="H252" s="89">
        <v>68.651745095999999</v>
      </c>
      <c r="I252" s="89">
        <v>58.84</v>
      </c>
      <c r="K252" s="89"/>
    </row>
    <row r="253" spans="1:11" x14ac:dyDescent="0.25">
      <c r="A253" t="s">
        <v>1252</v>
      </c>
      <c r="B253" s="89">
        <v>70.175243281617298</v>
      </c>
      <c r="C253" s="88">
        <v>8.1926513255247274E-2</v>
      </c>
      <c r="D253" s="89">
        <v>5.9174923079999999</v>
      </c>
      <c r="E253" s="89">
        <v>0</v>
      </c>
      <c r="F253" s="89">
        <v>268.87721009400002</v>
      </c>
      <c r="G253" s="89">
        <v>22.028172316799999</v>
      </c>
      <c r="H253" s="89">
        <v>415.261462330999</v>
      </c>
      <c r="I253" s="89">
        <v>47.94</v>
      </c>
      <c r="K253" s="89"/>
    </row>
    <row r="254" spans="1:11" x14ac:dyDescent="0.25">
      <c r="A254" t="s">
        <v>1253</v>
      </c>
      <c r="B254" s="89">
        <v>22.438820972194907</v>
      </c>
      <c r="C254" s="88">
        <v>0.19624679033535922</v>
      </c>
      <c r="D254" s="89">
        <v>0.3187078391</v>
      </c>
      <c r="E254" s="89">
        <v>1.4937712844</v>
      </c>
      <c r="F254" s="89">
        <v>22.800273650099999</v>
      </c>
      <c r="G254" s="89">
        <v>4.4744805225999897</v>
      </c>
      <c r="H254" s="89">
        <v>7.1514281439999996</v>
      </c>
      <c r="I254" s="89">
        <v>53.83</v>
      </c>
      <c r="K254" s="89"/>
    </row>
    <row r="255" spans="1:11" x14ac:dyDescent="0.25">
      <c r="A255" t="s">
        <v>1254</v>
      </c>
      <c r="B255" s="89">
        <v>66.576542739021164</v>
      </c>
      <c r="C255" s="88">
        <v>0.11077834723239485</v>
      </c>
      <c r="D255" s="89">
        <v>2.4943099559999999</v>
      </c>
      <c r="E255" s="89">
        <v>1.4937712844</v>
      </c>
      <c r="F255" s="89">
        <v>115.96010975999999</v>
      </c>
      <c r="G255" s="89">
        <v>12.845869304099899</v>
      </c>
      <c r="H255" s="89">
        <v>166.06253339</v>
      </c>
      <c r="I255" s="89">
        <v>49.7</v>
      </c>
      <c r="K255" s="89"/>
    </row>
    <row r="256" spans="1:11" x14ac:dyDescent="0.25">
      <c r="A256" t="s">
        <v>1255</v>
      </c>
      <c r="B256" s="89">
        <v>44.541389153013199</v>
      </c>
      <c r="C256" s="88">
        <v>8.7106974841482127E-3</v>
      </c>
      <c r="D256" s="89">
        <v>4.6634795579999999E-2</v>
      </c>
      <c r="E256" s="89">
        <v>0</v>
      </c>
      <c r="F256" s="89">
        <v>630.09275044599997</v>
      </c>
      <c r="G256" s="89">
        <v>5.4885473360899999</v>
      </c>
      <c r="H256" s="89">
        <v>2.0771785779999998</v>
      </c>
      <c r="I256" s="89">
        <v>46.07</v>
      </c>
      <c r="K256" s="89"/>
    </row>
    <row r="257" spans="1:11" x14ac:dyDescent="0.25">
      <c r="A257" t="s">
        <v>1256</v>
      </c>
      <c r="B257" s="89">
        <v>44.541389153013199</v>
      </c>
      <c r="C257" s="88">
        <v>8.3874174266953851E-3</v>
      </c>
      <c r="D257" s="89">
        <v>4.6634795579999999E-2</v>
      </c>
      <c r="E257" s="89">
        <v>1629.8325562800001</v>
      </c>
      <c r="F257" s="89">
        <v>5113.0827447199999</v>
      </c>
      <c r="G257" s="89">
        <v>42.885559317199998</v>
      </c>
      <c r="H257" s="89">
        <v>2.0771785779999998</v>
      </c>
      <c r="I257" s="89">
        <v>62.94</v>
      </c>
      <c r="K257" s="89"/>
    </row>
    <row r="258" spans="1:11" x14ac:dyDescent="0.25">
      <c r="A258" t="s">
        <v>1257</v>
      </c>
      <c r="B258" s="89">
        <v>18.321809052762259</v>
      </c>
      <c r="C258" s="88">
        <v>0.12315960895585958</v>
      </c>
      <c r="D258" s="89">
        <v>2.7764956029999999</v>
      </c>
      <c r="E258" s="89">
        <v>3.6444727104099899</v>
      </c>
      <c r="F258" s="89">
        <v>21.3946455743</v>
      </c>
      <c r="G258" s="89">
        <v>2.6349561826799999</v>
      </c>
      <c r="H258" s="89">
        <v>50.870422273999999</v>
      </c>
      <c r="I258" s="89">
        <v>67.099999999999994</v>
      </c>
      <c r="K258" s="89"/>
    </row>
    <row r="259" spans="1:11" x14ac:dyDescent="0.25">
      <c r="A259" t="s">
        <v>1258</v>
      </c>
      <c r="B259" s="89">
        <v>73.718662148381142</v>
      </c>
      <c r="C259" s="88">
        <v>0.12313526802948523</v>
      </c>
      <c r="D259" s="89">
        <v>19.606473506</v>
      </c>
      <c r="E259" s="89">
        <v>0</v>
      </c>
      <c r="F259" s="89">
        <v>679.84813286600001</v>
      </c>
      <c r="G259" s="89">
        <v>83.713282059799994</v>
      </c>
      <c r="H259" s="89">
        <v>1445.36299631</v>
      </c>
      <c r="I259" s="89">
        <v>55.91</v>
      </c>
      <c r="K259" s="89"/>
    </row>
    <row r="260" spans="1:11" x14ac:dyDescent="0.25">
      <c r="A260" t="s">
        <v>1259</v>
      </c>
      <c r="B260" s="89">
        <v>73.718662148381142</v>
      </c>
      <c r="C260" s="88">
        <v>1.0702772449292956E-2</v>
      </c>
      <c r="D260" s="89">
        <v>19.606473506</v>
      </c>
      <c r="E260" s="89">
        <v>615.46796288300004</v>
      </c>
      <c r="F260" s="89">
        <v>772.91316679600004</v>
      </c>
      <c r="G260" s="89">
        <v>8.2723137472800001</v>
      </c>
      <c r="H260" s="89">
        <v>1445.36299631</v>
      </c>
      <c r="I260" s="89">
        <v>62.99</v>
      </c>
      <c r="K260" s="89"/>
    </row>
    <row r="261" spans="1:11" x14ac:dyDescent="0.25">
      <c r="A261" t="s">
        <v>1260</v>
      </c>
      <c r="B261" s="89">
        <v>73.718662148381142</v>
      </c>
      <c r="C261" s="88">
        <v>8.1284622273230661E-2</v>
      </c>
      <c r="D261" s="89">
        <v>19.606473506</v>
      </c>
      <c r="E261" s="89">
        <v>108.64599128</v>
      </c>
      <c r="F261" s="89">
        <v>791.55869759500001</v>
      </c>
      <c r="G261" s="89">
        <v>64.341549741099996</v>
      </c>
      <c r="H261" s="89">
        <v>1445.36299631</v>
      </c>
      <c r="I261" s="89">
        <v>59.7</v>
      </c>
      <c r="K261" s="89"/>
    </row>
    <row r="262" spans="1:11" x14ac:dyDescent="0.25">
      <c r="A262" t="s">
        <v>1261</v>
      </c>
      <c r="B262" s="89">
        <v>71.347947682651551</v>
      </c>
      <c r="C262" s="88">
        <v>6.3603368292543261E-2</v>
      </c>
      <c r="D262" s="89">
        <v>2.10425678199999</v>
      </c>
      <c r="E262" s="89">
        <v>108.64599128</v>
      </c>
      <c r="F262" s="89">
        <v>193.85373497500001</v>
      </c>
      <c r="G262" s="89">
        <v>12.329750500499999</v>
      </c>
      <c r="H262" s="89">
        <v>150.13440279299999</v>
      </c>
      <c r="I262" s="89">
        <v>54.78</v>
      </c>
      <c r="K262" s="89"/>
    </row>
    <row r="263" spans="1:11" x14ac:dyDescent="0.25">
      <c r="A263" t="s">
        <v>1262</v>
      </c>
      <c r="B263" s="89">
        <v>47.895513150465625</v>
      </c>
      <c r="C263" s="88">
        <v>5.6582371623470655E-3</v>
      </c>
      <c r="D263" s="89">
        <v>1.1511106090000001</v>
      </c>
      <c r="E263" s="89">
        <v>3299.57484874999</v>
      </c>
      <c r="F263" s="89">
        <v>98.186480938800003</v>
      </c>
      <c r="G263" s="89">
        <v>0.555562395288</v>
      </c>
      <c r="H263" s="89">
        <v>55.133033310999998</v>
      </c>
      <c r="I263" s="89">
        <v>61.6</v>
      </c>
      <c r="K263" s="89"/>
    </row>
    <row r="264" spans="1:11" x14ac:dyDescent="0.25">
      <c r="A264" t="s">
        <v>1263</v>
      </c>
      <c r="B264" s="89">
        <v>60.277548056629236</v>
      </c>
      <c r="C264" s="88">
        <v>0.13341166796922085</v>
      </c>
      <c r="D264" s="89">
        <v>0.87044445539999904</v>
      </c>
      <c r="E264" s="89">
        <v>0.89542361807199999</v>
      </c>
      <c r="F264" s="89">
        <v>3.4439369925799997E-2</v>
      </c>
      <c r="G264" s="89">
        <v>4.5946137856099998E-3</v>
      </c>
      <c r="H264" s="89">
        <v>52.468257490999903</v>
      </c>
      <c r="I264" s="89">
        <v>24.33</v>
      </c>
      <c r="K264" s="89"/>
    </row>
    <row r="265" spans="1:11" x14ac:dyDescent="0.25">
      <c r="A265" t="s">
        <v>1264</v>
      </c>
      <c r="B265" s="89">
        <v>60.277548056629236</v>
      </c>
      <c r="C265" s="88">
        <v>1.7976886970608355E-2</v>
      </c>
      <c r="D265" s="89">
        <v>0.87044445539999904</v>
      </c>
      <c r="E265" s="89">
        <v>0</v>
      </c>
      <c r="F265" s="89">
        <v>9859.7573004599999</v>
      </c>
      <c r="G265" s="89">
        <v>177.24774254799999</v>
      </c>
      <c r="H265" s="89">
        <v>52.468257490999903</v>
      </c>
      <c r="I265" s="89">
        <v>64.349999999999994</v>
      </c>
      <c r="K265" s="89"/>
    </row>
    <row r="266" spans="1:11" x14ac:dyDescent="0.25">
      <c r="A266" t="s">
        <v>1265</v>
      </c>
      <c r="B266" s="89">
        <v>33.80478075966267</v>
      </c>
      <c r="C266" s="88">
        <v>4.8247689386640112E-2</v>
      </c>
      <c r="D266" s="89">
        <v>2.864039016</v>
      </c>
      <c r="E266" s="89">
        <v>30.0009277232</v>
      </c>
      <c r="F266" s="89">
        <v>694.96838161300002</v>
      </c>
      <c r="G266" s="89">
        <v>33.530618609599998</v>
      </c>
      <c r="H266" s="89">
        <v>96.818211023000003</v>
      </c>
      <c r="I266" s="89">
        <v>52.64</v>
      </c>
      <c r="K266" s="89"/>
    </row>
    <row r="267" spans="1:11" x14ac:dyDescent="0.25">
      <c r="A267" t="s">
        <v>1266</v>
      </c>
      <c r="B267" s="89">
        <v>26.131016719540622</v>
      </c>
      <c r="C267" s="88">
        <v>0.23756687759663761</v>
      </c>
      <c r="D267" s="89">
        <v>0.14181326829999999</v>
      </c>
      <c r="E267" s="89">
        <v>10.838943189</v>
      </c>
      <c r="F267" s="89">
        <v>168.890625828</v>
      </c>
      <c r="G267" s="89">
        <v>40.1228186333</v>
      </c>
      <c r="H267" s="89">
        <v>3.705724885</v>
      </c>
      <c r="I267" s="89">
        <v>56.27</v>
      </c>
      <c r="K267" s="89"/>
    </row>
    <row r="268" spans="1:11" x14ac:dyDescent="0.25">
      <c r="A268" t="s">
        <v>1267</v>
      </c>
      <c r="B268" s="89">
        <v>52.801651304391051</v>
      </c>
      <c r="C268" s="88">
        <v>6.2918319870266207E-2</v>
      </c>
      <c r="D268" s="89">
        <v>18.075952538999999</v>
      </c>
      <c r="E268" s="89">
        <v>10.838943189</v>
      </c>
      <c r="F268" s="89">
        <v>389.81467341899997</v>
      </c>
      <c r="G268" s="89">
        <v>24.526484312299999</v>
      </c>
      <c r="H268" s="89">
        <v>954.44014295900001</v>
      </c>
      <c r="I268" s="89">
        <v>57.06</v>
      </c>
      <c r="K268" s="89"/>
    </row>
    <row r="269" spans="1:11" x14ac:dyDescent="0.25">
      <c r="A269" t="s">
        <v>1268</v>
      </c>
      <c r="B269" s="89">
        <v>52.801651304391051</v>
      </c>
      <c r="C269" s="88">
        <v>2.5805721030027019E-2</v>
      </c>
      <c r="D269" s="89">
        <v>18.075952538999999</v>
      </c>
      <c r="E269" s="89">
        <v>5026.6249377699996</v>
      </c>
      <c r="F269" s="89">
        <v>2202.6924344899999</v>
      </c>
      <c r="G269" s="89">
        <v>56.842066479400003</v>
      </c>
      <c r="H269" s="89">
        <v>954.44014295900001</v>
      </c>
      <c r="I269" s="89">
        <v>61.91</v>
      </c>
      <c r="K269" s="89"/>
    </row>
    <row r="270" spans="1:11" x14ac:dyDescent="0.25">
      <c r="A270" t="s">
        <v>1269</v>
      </c>
      <c r="B270" s="89">
        <v>34.908644464916648</v>
      </c>
      <c r="C270" s="88">
        <v>9.7904542934444099E-3</v>
      </c>
      <c r="D270" s="89">
        <v>0.22979552339999901</v>
      </c>
      <c r="E270" s="89">
        <v>0</v>
      </c>
      <c r="F270" s="89">
        <v>18167.660314199999</v>
      </c>
      <c r="G270" s="89">
        <v>177.86964792499899</v>
      </c>
      <c r="H270" s="89">
        <v>8.0218502259999998</v>
      </c>
      <c r="I270" s="89">
        <v>68</v>
      </c>
      <c r="K270" s="89"/>
    </row>
    <row r="271" spans="1:11" x14ac:dyDescent="0.25">
      <c r="A271" t="s">
        <v>1270</v>
      </c>
      <c r="B271" s="89">
        <v>33.384239582293816</v>
      </c>
      <c r="C271" s="88">
        <v>0.63954538583569442</v>
      </c>
      <c r="D271" s="89">
        <v>0.1060163754</v>
      </c>
      <c r="E271" s="89">
        <v>14.1866728623</v>
      </c>
      <c r="F271" s="89">
        <v>167.35890963099999</v>
      </c>
      <c r="G271" s="89">
        <v>107.03361843299901</v>
      </c>
      <c r="H271" s="89">
        <v>3.5392760760000002</v>
      </c>
      <c r="I271" s="89">
        <v>45.81</v>
      </c>
      <c r="K271" s="89"/>
    </row>
    <row r="272" spans="1:11" x14ac:dyDescent="0.25">
      <c r="A272" t="s">
        <v>1271</v>
      </c>
      <c r="B272" s="89">
        <v>42.889544961784281</v>
      </c>
      <c r="C272" s="88">
        <v>7.6302166042285513E-2</v>
      </c>
      <c r="D272" s="89">
        <v>7.1617978390000001</v>
      </c>
      <c r="E272" s="89">
        <v>14.1866728623</v>
      </c>
      <c r="F272" s="89">
        <v>34.443601225599998</v>
      </c>
      <c r="G272" s="89">
        <v>2.62812137981</v>
      </c>
      <c r="H272" s="89">
        <v>307.16625042300001</v>
      </c>
      <c r="I272" s="89">
        <v>60.31</v>
      </c>
      <c r="K272" s="89"/>
    </row>
    <row r="273" spans="1:11" x14ac:dyDescent="0.25">
      <c r="A273" t="s">
        <v>1272</v>
      </c>
      <c r="B273" s="89">
        <v>49.621422038100071</v>
      </c>
      <c r="C273" s="88">
        <v>5.9168461748333095E-2</v>
      </c>
      <c r="D273" s="89">
        <v>13.261171988999999</v>
      </c>
      <c r="E273" s="89">
        <v>14.1866728623</v>
      </c>
      <c r="F273" s="89">
        <v>135.77612440999999</v>
      </c>
      <c r="G273" s="89">
        <v>8.0336644234900003</v>
      </c>
      <c r="H273" s="89">
        <v>658.03821198599996</v>
      </c>
      <c r="I273" s="89">
        <v>56.51</v>
      </c>
      <c r="K273" s="89"/>
    </row>
    <row r="274" spans="1:11" x14ac:dyDescent="0.25">
      <c r="A274" t="s">
        <v>1273</v>
      </c>
      <c r="B274" s="89">
        <v>49.621422038100071</v>
      </c>
      <c r="C274" s="88">
        <v>3.7882991541283467E-2</v>
      </c>
      <c r="D274" s="89">
        <v>13.261171988999999</v>
      </c>
      <c r="E274" s="89">
        <v>1987.8949626599999</v>
      </c>
      <c r="F274" s="89">
        <v>18635.698135999999</v>
      </c>
      <c r="G274" s="89">
        <v>705.97599485199999</v>
      </c>
      <c r="H274" s="89">
        <v>658.03821198599996</v>
      </c>
      <c r="I274" s="89">
        <v>65.17</v>
      </c>
      <c r="K274" s="89"/>
    </row>
    <row r="275" spans="1:11" x14ac:dyDescent="0.25">
      <c r="A275" t="s">
        <v>1274</v>
      </c>
      <c r="B275" s="89">
        <v>83.558690732831138</v>
      </c>
      <c r="C275" s="88">
        <v>1.7619512441118955E-3</v>
      </c>
      <c r="D275" s="89">
        <v>9.3333292169999993</v>
      </c>
      <c r="E275" s="89">
        <v>11071.6704049</v>
      </c>
      <c r="F275" s="89">
        <v>18675.833311599999</v>
      </c>
      <c r="G275" s="89">
        <v>32.9059077382</v>
      </c>
      <c r="H275" s="89">
        <v>779.88076955099996</v>
      </c>
      <c r="I275" s="89">
        <v>63.25</v>
      </c>
      <c r="K275" s="89"/>
    </row>
    <row r="276" spans="1:11" x14ac:dyDescent="0.25">
      <c r="A276" t="s">
        <v>1275</v>
      </c>
      <c r="B276" s="89">
        <v>77.366548284865743</v>
      </c>
      <c r="C276" s="88">
        <v>8.296968476034812E-2</v>
      </c>
      <c r="D276" s="89">
        <v>6.3458675869999999</v>
      </c>
      <c r="E276" s="89">
        <v>0</v>
      </c>
      <c r="F276" s="89">
        <v>66.354272547400001</v>
      </c>
      <c r="G276" s="89">
        <v>5.5053930757599998</v>
      </c>
      <c r="H276" s="89">
        <v>490.95787107899997</v>
      </c>
      <c r="I276" s="89">
        <v>9.36</v>
      </c>
      <c r="K276" s="89"/>
    </row>
    <row r="277" spans="1:11" x14ac:dyDescent="0.25">
      <c r="A277" t="s">
        <v>1276</v>
      </c>
      <c r="B277" s="89">
        <v>77.366548284865743</v>
      </c>
      <c r="C277" s="88">
        <v>4.4238125817970602E-3</v>
      </c>
      <c r="D277" s="89">
        <v>6.3458675869999999</v>
      </c>
      <c r="E277" s="89">
        <v>0</v>
      </c>
      <c r="F277" s="89">
        <v>10317.320696000001</v>
      </c>
      <c r="G277" s="89">
        <v>45.641893105400001</v>
      </c>
      <c r="H277" s="89">
        <v>490.95787107899997</v>
      </c>
      <c r="I277" s="89">
        <v>53.38</v>
      </c>
      <c r="K277" s="89"/>
    </row>
    <row r="278" spans="1:11" x14ac:dyDescent="0.25">
      <c r="A278" t="s">
        <v>1277</v>
      </c>
      <c r="B278" s="89">
        <v>23.463083420232337</v>
      </c>
      <c r="C278" s="88">
        <v>0.16697500278698302</v>
      </c>
      <c r="D278" s="89">
        <v>4.4482555949999898E-2</v>
      </c>
      <c r="E278" s="89">
        <v>0.13514913255200001</v>
      </c>
      <c r="F278" s="89">
        <v>1.88578615896</v>
      </c>
      <c r="G278" s="89">
        <v>0.31487914914800003</v>
      </c>
      <c r="H278" s="89">
        <v>1.0436979209999999</v>
      </c>
      <c r="I278" s="89">
        <v>58.19</v>
      </c>
      <c r="K278" s="89"/>
    </row>
    <row r="279" spans="1:11" x14ac:dyDescent="0.25">
      <c r="A279" t="s">
        <v>1278</v>
      </c>
      <c r="B279" s="89">
        <v>38.350813618300371</v>
      </c>
      <c r="C279" s="88">
        <v>2.0600220037695686E-2</v>
      </c>
      <c r="D279" s="89">
        <v>2.1983500119999899</v>
      </c>
      <c r="E279" s="89">
        <v>96916.847417800003</v>
      </c>
      <c r="F279" s="89">
        <v>32102.850822799999</v>
      </c>
      <c r="G279" s="89">
        <v>661.32579078699996</v>
      </c>
      <c r="H279" s="89">
        <v>84.308511577999994</v>
      </c>
      <c r="I279" s="89">
        <v>61.99</v>
      </c>
      <c r="K279" s="89"/>
    </row>
    <row r="280" spans="1:11" x14ac:dyDescent="0.25">
      <c r="A280" t="s">
        <v>1279</v>
      </c>
      <c r="B280" s="89">
        <v>25.539788036134443</v>
      </c>
      <c r="C280" s="88">
        <v>0.11611393853870253</v>
      </c>
      <c r="D280" s="89">
        <v>5.4568215999999996</v>
      </c>
      <c r="E280" s="89">
        <v>8.0781954801599998</v>
      </c>
      <c r="F280" s="89">
        <v>20.619288166699999</v>
      </c>
      <c r="G280" s="89">
        <v>2.3941867589000001</v>
      </c>
      <c r="H280" s="89">
        <v>139.366067015</v>
      </c>
      <c r="I280" s="89">
        <v>59.53</v>
      </c>
      <c r="K280" s="89"/>
    </row>
    <row r="281" spans="1:11" x14ac:dyDescent="0.25">
      <c r="A281" t="s">
        <v>1280</v>
      </c>
      <c r="B281" s="89">
        <v>83.75713877363934</v>
      </c>
      <c r="C281" s="88">
        <v>4.3617664443957489E-3</v>
      </c>
      <c r="D281" s="89">
        <v>9.2871021480000007</v>
      </c>
      <c r="E281" s="89">
        <v>1313.4812518399999</v>
      </c>
      <c r="F281" s="89">
        <v>1359.13302529</v>
      </c>
      <c r="G281" s="89">
        <v>5.9282208231800002</v>
      </c>
      <c r="H281" s="89">
        <v>777.861103415</v>
      </c>
      <c r="I281" s="89">
        <v>63.26</v>
      </c>
      <c r="K281" s="89"/>
    </row>
    <row r="282" spans="1:11" x14ac:dyDescent="0.25">
      <c r="A282" t="s">
        <v>1281</v>
      </c>
      <c r="B282" s="89">
        <v>83.75713877363934</v>
      </c>
      <c r="C282" s="88">
        <v>1.5001042813303606E-3</v>
      </c>
      <c r="D282" s="89">
        <v>9.2871021480000007</v>
      </c>
      <c r="E282" s="89">
        <v>4206.0856142100001</v>
      </c>
      <c r="F282" s="89">
        <v>10515.996930699999</v>
      </c>
      <c r="G282" s="89">
        <v>15.775092018200001</v>
      </c>
      <c r="H282" s="89">
        <v>777.861103415</v>
      </c>
      <c r="I282" s="89">
        <v>63.34</v>
      </c>
      <c r="K282" s="89"/>
    </row>
    <row r="283" spans="1:11" x14ac:dyDescent="0.25">
      <c r="A283" t="s">
        <v>1282</v>
      </c>
      <c r="B283" s="89">
        <v>47.082732831972933</v>
      </c>
      <c r="C283" s="88">
        <v>7.7547291191197895E-2</v>
      </c>
      <c r="D283" s="89">
        <v>9.8386794890000004E-2</v>
      </c>
      <c r="E283" s="89">
        <v>0.13949050577700001</v>
      </c>
      <c r="F283" s="89">
        <v>1.0201287307</v>
      </c>
      <c r="G283" s="89">
        <v>7.9108219732099999E-2</v>
      </c>
      <c r="H283" s="89">
        <v>4.6323191779999897</v>
      </c>
      <c r="I283" s="89">
        <v>53.56</v>
      </c>
      <c r="K283" s="89"/>
    </row>
    <row r="284" spans="1:11" x14ac:dyDescent="0.25">
      <c r="A284" t="s">
        <v>1283</v>
      </c>
      <c r="B284" s="89">
        <v>69.017737794586793</v>
      </c>
      <c r="C284" s="88">
        <v>5.3252767609074797E-2</v>
      </c>
      <c r="D284" s="89">
        <v>2.6185303799999899</v>
      </c>
      <c r="E284" s="89">
        <v>0</v>
      </c>
      <c r="F284" s="89">
        <v>1.7646897206200001</v>
      </c>
      <c r="G284" s="89">
        <v>9.3974611594299998E-2</v>
      </c>
      <c r="H284" s="89">
        <v>180.72504317399901</v>
      </c>
      <c r="I284" s="89">
        <v>21.83</v>
      </c>
      <c r="K284" s="89"/>
    </row>
    <row r="285" spans="1:11" x14ac:dyDescent="0.25">
      <c r="A285" t="s">
        <v>1284</v>
      </c>
      <c r="B285" s="89">
        <v>80.960233652119754</v>
      </c>
      <c r="C285" s="88">
        <v>8.9676593081696315E-2</v>
      </c>
      <c r="D285" s="89">
        <v>0.3437962732</v>
      </c>
      <c r="E285" s="89">
        <v>0</v>
      </c>
      <c r="F285" s="89">
        <v>1.3148530576599999</v>
      </c>
      <c r="G285" s="89">
        <v>0.117911542614</v>
      </c>
      <c r="H285" s="89">
        <v>27.833826606999999</v>
      </c>
      <c r="I285" s="89">
        <v>2.7</v>
      </c>
      <c r="K285" s="89"/>
    </row>
    <row r="286" spans="1:11" x14ac:dyDescent="0.25">
      <c r="A286" t="s">
        <v>1285</v>
      </c>
      <c r="B286" s="89">
        <v>80.960233652119754</v>
      </c>
      <c r="C286" s="88">
        <v>1.6915257602795952E-2</v>
      </c>
      <c r="D286" s="89">
        <v>0.3437962732</v>
      </c>
      <c r="E286" s="89">
        <v>0</v>
      </c>
      <c r="F286" s="89">
        <v>1614.1215063899999</v>
      </c>
      <c r="G286" s="89">
        <v>27.303281082799899</v>
      </c>
      <c r="H286" s="89">
        <v>27.833826606999999</v>
      </c>
      <c r="I286" s="89">
        <v>52.82</v>
      </c>
      <c r="K286" s="89"/>
    </row>
    <row r="287" spans="1:11" x14ac:dyDescent="0.25">
      <c r="A287" t="s">
        <v>1286</v>
      </c>
      <c r="B287" s="89">
        <v>25.166701984339266</v>
      </c>
      <c r="C287" s="88">
        <v>6.6969450268794251E-2</v>
      </c>
      <c r="D287" s="89">
        <v>0.17959422389999999</v>
      </c>
      <c r="E287" s="89">
        <v>1.1879907678999999</v>
      </c>
      <c r="F287" s="89">
        <v>10.4858825743</v>
      </c>
      <c r="G287" s="89">
        <v>0.70223379158400001</v>
      </c>
      <c r="H287" s="89">
        <v>4.5197943110000001</v>
      </c>
      <c r="I287" s="89">
        <v>67.94</v>
      </c>
      <c r="K287" s="89"/>
    </row>
    <row r="288" spans="1:11" x14ac:dyDescent="0.25">
      <c r="A288" t="s">
        <v>1287</v>
      </c>
      <c r="B288" s="89">
        <v>24.918511681075138</v>
      </c>
      <c r="C288" s="88">
        <v>0.19460968742022647</v>
      </c>
      <c r="D288" s="89">
        <v>4.5565720939999999</v>
      </c>
      <c r="E288" s="89">
        <v>4.1192219474499998</v>
      </c>
      <c r="F288" s="89">
        <v>5.1358190647199997</v>
      </c>
      <c r="G288" s="89">
        <v>0.99948014283199904</v>
      </c>
      <c r="H288" s="89">
        <v>113.54299494999999</v>
      </c>
      <c r="I288" s="89">
        <v>55.76</v>
      </c>
      <c r="K288" s="89"/>
    </row>
    <row r="289" spans="1:11" x14ac:dyDescent="0.25">
      <c r="A289" t="s">
        <v>1288</v>
      </c>
      <c r="B289" s="89">
        <v>24.918511681075138</v>
      </c>
      <c r="C289" s="88">
        <v>8.5157004596374777E-2</v>
      </c>
      <c r="D289" s="89">
        <v>4.5565720939999999</v>
      </c>
      <c r="E289" s="89">
        <v>0</v>
      </c>
      <c r="F289" s="89">
        <v>73.399122768300003</v>
      </c>
      <c r="G289" s="89">
        <v>6.2504494349500002</v>
      </c>
      <c r="H289" s="89">
        <v>113.54299494999999</v>
      </c>
      <c r="I289" s="89">
        <v>69.98</v>
      </c>
      <c r="K289" s="89"/>
    </row>
    <row r="290" spans="1:11" x14ac:dyDescent="0.25">
      <c r="A290" t="s">
        <v>1289</v>
      </c>
      <c r="B290" s="89">
        <v>52.9737068361583</v>
      </c>
      <c r="C290" s="88">
        <v>6.5392046133517498E-2</v>
      </c>
      <c r="D290" s="89">
        <v>19.278717809</v>
      </c>
      <c r="E290" s="89">
        <v>0</v>
      </c>
      <c r="F290" s="89">
        <v>455.03306574999999</v>
      </c>
      <c r="G290" s="89">
        <v>29.755543227799901</v>
      </c>
      <c r="H290" s="89">
        <v>1021.26514539099</v>
      </c>
      <c r="I290" s="89">
        <v>57.37</v>
      </c>
      <c r="K290" s="89"/>
    </row>
    <row r="291" spans="1:11" x14ac:dyDescent="0.25">
      <c r="A291" t="s">
        <v>1290</v>
      </c>
      <c r="B291" s="89">
        <v>52.9737068361583</v>
      </c>
      <c r="C291" s="88">
        <v>1.3561398289357656E-3</v>
      </c>
      <c r="D291" s="89">
        <v>19.278717809</v>
      </c>
      <c r="E291" s="89">
        <v>2905.9644169799999</v>
      </c>
      <c r="F291" s="89">
        <v>3296.8383129699901</v>
      </c>
      <c r="G291" s="89">
        <v>4.4709737457800003</v>
      </c>
      <c r="H291" s="89">
        <v>1021.26514539099</v>
      </c>
      <c r="I291" s="89">
        <v>63.37</v>
      </c>
      <c r="K291" s="89"/>
    </row>
    <row r="292" spans="1:11" x14ac:dyDescent="0.25">
      <c r="A292" t="s">
        <v>1291</v>
      </c>
      <c r="B292" s="89">
        <v>52.9737068361583</v>
      </c>
      <c r="C292" s="88">
        <v>8.792029301204706E-4</v>
      </c>
      <c r="D292" s="89">
        <v>19.278717809</v>
      </c>
      <c r="E292" s="89">
        <v>0</v>
      </c>
      <c r="F292" s="89">
        <v>11046.8219763999</v>
      </c>
      <c r="G292" s="89">
        <v>9.7123982501700006</v>
      </c>
      <c r="H292" s="89">
        <v>1021.26514539099</v>
      </c>
      <c r="I292" s="89">
        <v>61.92</v>
      </c>
      <c r="K292" s="89"/>
    </row>
    <row r="293" spans="1:11" x14ac:dyDescent="0.25">
      <c r="A293" t="s">
        <v>8</v>
      </c>
      <c r="B293" s="89">
        <v>38.984322016128594</v>
      </c>
      <c r="C293" s="88">
        <v>0.30941265407857443</v>
      </c>
      <c r="D293" s="89">
        <v>32.092584297000002</v>
      </c>
      <c r="E293" s="89">
        <v>153.28728973599999</v>
      </c>
      <c r="F293" s="89">
        <v>138.429892188</v>
      </c>
      <c r="G293" s="89">
        <v>42.831960345699997</v>
      </c>
      <c r="H293" s="89">
        <v>1251.1076405639999</v>
      </c>
      <c r="I293" s="89">
        <v>32.25</v>
      </c>
      <c r="K293" s="89"/>
    </row>
    <row r="294" spans="1:11" x14ac:dyDescent="0.25">
      <c r="A294" t="s">
        <v>1292</v>
      </c>
      <c r="B294" s="89">
        <v>38.984322016128594</v>
      </c>
      <c r="C294" s="88">
        <v>1.7219668838223814E-2</v>
      </c>
      <c r="D294" s="89">
        <v>32.092584297000002</v>
      </c>
      <c r="E294" s="89">
        <v>0</v>
      </c>
      <c r="F294" s="89">
        <v>3.71447274824</v>
      </c>
      <c r="G294" s="89">
        <v>6.3961990633299895E-2</v>
      </c>
      <c r="H294" s="89">
        <v>1251.1076405639999</v>
      </c>
      <c r="I294" s="89">
        <v>52.64</v>
      </c>
      <c r="K294" s="89"/>
    </row>
    <row r="295" spans="1:11" x14ac:dyDescent="0.25">
      <c r="A295" t="s">
        <v>1293</v>
      </c>
      <c r="B295" s="89">
        <v>73.315295960046939</v>
      </c>
      <c r="C295" s="88">
        <v>0.13353857714262296</v>
      </c>
      <c r="D295" s="89">
        <v>2.30775076499999</v>
      </c>
      <c r="E295" s="89">
        <v>163.09427299000001</v>
      </c>
      <c r="F295" s="89">
        <v>18.818569567099999</v>
      </c>
      <c r="G295" s="89">
        <v>2.51300500385</v>
      </c>
      <c r="H295" s="89">
        <v>169.19343033799899</v>
      </c>
      <c r="I295" s="89">
        <v>54.51</v>
      </c>
      <c r="K295" s="89"/>
    </row>
    <row r="296" spans="1:11" x14ac:dyDescent="0.25">
      <c r="A296" t="s">
        <v>1294</v>
      </c>
      <c r="B296" s="89">
        <v>54.761929435955544</v>
      </c>
      <c r="C296" s="88">
        <v>5.2639557370048433E-2</v>
      </c>
      <c r="D296" s="89">
        <v>0.90993416959999995</v>
      </c>
      <c r="E296" s="89">
        <v>163.09427299000001</v>
      </c>
      <c r="F296" s="89">
        <v>24.703655360900001</v>
      </c>
      <c r="G296" s="89">
        <v>1.3003894836200001</v>
      </c>
      <c r="H296" s="89">
        <v>49.829750787000002</v>
      </c>
      <c r="I296" s="89">
        <v>60.52</v>
      </c>
      <c r="K296" s="89"/>
    </row>
    <row r="297" spans="1:11" x14ac:dyDescent="0.25">
      <c r="A297" t="s">
        <v>1295</v>
      </c>
      <c r="B297" s="89">
        <v>57.1884822730173</v>
      </c>
      <c r="C297" s="88">
        <v>4.1840484090515127E-2</v>
      </c>
      <c r="D297" s="89">
        <v>35.559872048999999</v>
      </c>
      <c r="E297" s="89">
        <v>163.09427299000001</v>
      </c>
      <c r="F297" s="89">
        <v>10862.681989500001</v>
      </c>
      <c r="G297" s="89">
        <v>454.49987296199998</v>
      </c>
      <c r="H297" s="89">
        <v>2033.6151123049999</v>
      </c>
      <c r="I297" s="89">
        <v>57.85</v>
      </c>
      <c r="K297" s="89"/>
    </row>
    <row r="298" spans="1:11" x14ac:dyDescent="0.25">
      <c r="A298" t="s">
        <v>1296</v>
      </c>
      <c r="B298" s="89">
        <v>77.154840527245696</v>
      </c>
      <c r="C298" s="88">
        <v>4.0711864365421478E-2</v>
      </c>
      <c r="D298" s="89">
        <v>0.59383241929999997</v>
      </c>
      <c r="E298" s="89">
        <v>163.09427299000001</v>
      </c>
      <c r="F298" s="89">
        <v>127.48387016999899</v>
      </c>
      <c r="G298" s="89">
        <v>5.19010603114</v>
      </c>
      <c r="H298" s="89">
        <v>45.817045610999998</v>
      </c>
      <c r="I298" s="89">
        <v>56.59</v>
      </c>
      <c r="K298" s="89"/>
    </row>
    <row r="299" spans="1:11" x14ac:dyDescent="0.25">
      <c r="A299" t="s">
        <v>1297</v>
      </c>
      <c r="B299" s="89">
        <v>58.036483053691477</v>
      </c>
      <c r="C299" s="88">
        <v>1.1748159003914699E-2</v>
      </c>
      <c r="D299" s="89">
        <v>0.12932854360000001</v>
      </c>
      <c r="E299" s="89">
        <v>223468.57758300001</v>
      </c>
      <c r="F299" s="89">
        <v>3049.75009851</v>
      </c>
      <c r="G299" s="89">
        <v>35.828949079499999</v>
      </c>
      <c r="H299" s="89">
        <v>7.5057738289999998</v>
      </c>
      <c r="I299" s="89">
        <v>61.2</v>
      </c>
      <c r="K299" s="89"/>
    </row>
    <row r="300" spans="1:11" x14ac:dyDescent="0.25">
      <c r="A300" t="s">
        <v>1298</v>
      </c>
      <c r="B300" s="89">
        <v>33.801331464618592</v>
      </c>
      <c r="C300" s="88">
        <v>6.3006410140400365E-3</v>
      </c>
      <c r="D300" s="89">
        <v>2.7503245289999998</v>
      </c>
      <c r="E300" s="89">
        <v>2299.5390530099999</v>
      </c>
      <c r="F300" s="89">
        <v>3186.9345775699999</v>
      </c>
      <c r="G300" s="89">
        <v>20.079730708499898</v>
      </c>
      <c r="H300" s="89">
        <v>92.96463104</v>
      </c>
      <c r="I300" s="89">
        <v>61.84</v>
      </c>
      <c r="K300" s="89"/>
    </row>
    <row r="301" spans="1:11" x14ac:dyDescent="0.25">
      <c r="A301" t="s">
        <v>1299</v>
      </c>
      <c r="B301" s="89">
        <v>35.102460392941801</v>
      </c>
      <c r="C301" s="88">
        <v>1.7300948218515244E-4</v>
      </c>
      <c r="D301" s="89">
        <v>5.3268780679999898E-2</v>
      </c>
      <c r="E301" s="89">
        <v>215.834862727</v>
      </c>
      <c r="F301" s="89">
        <v>2414.7588581699902</v>
      </c>
      <c r="G301" s="89">
        <v>0.41777617965399999</v>
      </c>
      <c r="H301" s="89">
        <v>1.869865264</v>
      </c>
      <c r="I301" s="89">
        <v>63.89</v>
      </c>
      <c r="K301" s="89"/>
    </row>
    <row r="302" spans="1:11" x14ac:dyDescent="0.25">
      <c r="A302" t="s">
        <v>1300</v>
      </c>
      <c r="B302" s="89">
        <v>35.102460392941801</v>
      </c>
      <c r="C302" s="88">
        <v>6.0899135779923903E-2</v>
      </c>
      <c r="D302" s="89">
        <v>5.3268780679999898E-2</v>
      </c>
      <c r="E302" s="89">
        <v>1423.1945209600001</v>
      </c>
      <c r="F302" s="89">
        <v>999.36769820899997</v>
      </c>
      <c r="G302" s="89">
        <v>60.860629147299903</v>
      </c>
      <c r="H302" s="89">
        <v>1.869865264</v>
      </c>
      <c r="I302" s="89">
        <v>60.05</v>
      </c>
      <c r="K302" s="89"/>
    </row>
    <row r="303" spans="1:11" x14ac:dyDescent="0.25">
      <c r="A303" t="s">
        <v>1301</v>
      </c>
      <c r="B303" s="89">
        <v>26.517370425838759</v>
      </c>
      <c r="C303" s="88">
        <v>7.3956297873352395E-2</v>
      </c>
      <c r="D303" s="89">
        <v>0.96793628469999904</v>
      </c>
      <c r="E303" s="89">
        <v>1.19443504917</v>
      </c>
      <c r="F303" s="89">
        <v>8.79657543167</v>
      </c>
      <c r="G303" s="89">
        <v>0.65056215288999997</v>
      </c>
      <c r="H303" s="89">
        <v>25.667125009999999</v>
      </c>
      <c r="I303" s="89">
        <v>62.57</v>
      </c>
      <c r="K303" s="89"/>
    </row>
    <row r="304" spans="1:11" x14ac:dyDescent="0.25">
      <c r="A304" t="s">
        <v>1302</v>
      </c>
      <c r="B304" s="89">
        <v>33.458821127440181</v>
      </c>
      <c r="C304" s="88">
        <v>1.7921962883117443E-2</v>
      </c>
      <c r="D304" s="89">
        <v>7.1475597000000002E-2</v>
      </c>
      <c r="E304" s="89">
        <v>137.710763396</v>
      </c>
      <c r="F304" s="89">
        <v>1347.7994534100001</v>
      </c>
      <c r="G304" s="89">
        <v>24.1552117779</v>
      </c>
      <c r="H304" s="89">
        <v>2.391489215</v>
      </c>
      <c r="I304" s="89">
        <v>63.66</v>
      </c>
      <c r="K304" s="89"/>
    </row>
    <row r="305" spans="1:11" x14ac:dyDescent="0.25">
      <c r="A305" t="s">
        <v>1303</v>
      </c>
      <c r="B305" s="89">
        <v>58.715038143281468</v>
      </c>
      <c r="C305" s="88">
        <v>2.7371118241113039E-2</v>
      </c>
      <c r="D305" s="89">
        <v>0.2003221198</v>
      </c>
      <c r="E305" s="89">
        <v>2370.3032095899998</v>
      </c>
      <c r="F305" s="89">
        <v>74.947394147699995</v>
      </c>
      <c r="G305" s="89">
        <v>2.05139398708</v>
      </c>
      <c r="H305" s="89">
        <v>11.761920905</v>
      </c>
      <c r="I305" s="89">
        <v>59.06</v>
      </c>
      <c r="K305" s="89"/>
    </row>
    <row r="306" spans="1:11" x14ac:dyDescent="0.25">
      <c r="A306" t="s">
        <v>1304</v>
      </c>
      <c r="B306" s="89">
        <v>24.844720404207319</v>
      </c>
      <c r="C306" s="88">
        <v>0.32415021883990974</v>
      </c>
      <c r="D306" s="89">
        <v>0.39001188269999998</v>
      </c>
      <c r="E306" s="89">
        <v>1.2964617068299999</v>
      </c>
      <c r="F306" s="89">
        <v>0.120124342293999</v>
      </c>
      <c r="G306" s="89">
        <v>3.8938331842600003E-2</v>
      </c>
      <c r="H306" s="89">
        <v>9.6897361800000006</v>
      </c>
      <c r="I306" s="89">
        <v>49.64</v>
      </c>
      <c r="K306" s="89"/>
    </row>
    <row r="307" spans="1:11" x14ac:dyDescent="0.25">
      <c r="A307" t="s">
        <v>1305</v>
      </c>
      <c r="B307" s="89">
        <v>49.75548523554923</v>
      </c>
      <c r="C307" s="88">
        <v>8.1070420096952145E-2</v>
      </c>
      <c r="D307" s="89">
        <v>1.866226921</v>
      </c>
      <c r="E307" s="89">
        <v>1.2964617068299999</v>
      </c>
      <c r="F307" s="89">
        <v>210.260545183</v>
      </c>
      <c r="G307" s="89">
        <v>17.045910727799999</v>
      </c>
      <c r="H307" s="89">
        <v>92.855026014000003</v>
      </c>
      <c r="I307" s="89">
        <v>64.150000000000006</v>
      </c>
      <c r="K307" s="89"/>
    </row>
    <row r="308" spans="1:11" x14ac:dyDescent="0.25">
      <c r="A308" t="s">
        <v>1306</v>
      </c>
      <c r="B308" s="89">
        <v>49.75548523554923</v>
      </c>
      <c r="C308" s="88">
        <v>3.0891920887644402E-2</v>
      </c>
      <c r="D308" s="89">
        <v>1.866226921</v>
      </c>
      <c r="E308" s="89">
        <v>3115.61956057</v>
      </c>
      <c r="F308" s="89">
        <v>2356.7696019</v>
      </c>
      <c r="G308" s="89">
        <v>72.805140092299993</v>
      </c>
      <c r="H308" s="89">
        <v>92.855026014000003</v>
      </c>
      <c r="I308" s="89">
        <v>61.63</v>
      </c>
      <c r="K308" s="89"/>
    </row>
    <row r="309" spans="1:11" x14ac:dyDescent="0.25">
      <c r="A309" t="s">
        <v>1307</v>
      </c>
      <c r="B309" s="89">
        <v>62.202682230718757</v>
      </c>
      <c r="C309" s="88">
        <v>6.9692855432326312E-2</v>
      </c>
      <c r="D309" s="89">
        <v>0.49904001570000001</v>
      </c>
      <c r="E309" s="89">
        <v>4.1049396970699998</v>
      </c>
      <c r="F309" s="89">
        <v>1.0264471310300001</v>
      </c>
      <c r="G309" s="89">
        <v>7.1536031511799894E-2</v>
      </c>
      <c r="H309" s="89">
        <v>31.041627516999998</v>
      </c>
      <c r="I309" s="89">
        <v>42.35</v>
      </c>
      <c r="K309" s="89"/>
    </row>
    <row r="310" spans="1:11" x14ac:dyDescent="0.25">
      <c r="A310" t="s">
        <v>1308</v>
      </c>
      <c r="B310" s="89">
        <v>62.202682230718757</v>
      </c>
      <c r="C310" s="88">
        <v>5.3974924611811484E-2</v>
      </c>
      <c r="D310" s="89">
        <v>0.49904001570000001</v>
      </c>
      <c r="E310" s="89">
        <v>0</v>
      </c>
      <c r="F310" s="89">
        <v>89.714401104700002</v>
      </c>
      <c r="G310" s="89">
        <v>4.8423280362199996</v>
      </c>
      <c r="H310" s="89">
        <v>31.041627516999998</v>
      </c>
      <c r="I310" s="89">
        <v>61.21</v>
      </c>
      <c r="K310" s="89"/>
    </row>
    <row r="311" spans="1:11" x14ac:dyDescent="0.25">
      <c r="A311" t="s">
        <v>1309</v>
      </c>
      <c r="B311" s="89">
        <v>84.589064704622658</v>
      </c>
      <c r="C311" s="88">
        <v>4.9297011975862857E-2</v>
      </c>
      <c r="D311" s="89">
        <v>4.5309883719999897</v>
      </c>
      <c r="E311" s="89">
        <v>600.85968413000001</v>
      </c>
      <c r="F311" s="89">
        <v>82.309550914499994</v>
      </c>
      <c r="G311" s="89">
        <v>4.0576149171599996</v>
      </c>
      <c r="H311" s="89">
        <v>383.27206857499999</v>
      </c>
      <c r="I311" s="89">
        <v>52.91</v>
      </c>
      <c r="K311" s="89"/>
    </row>
    <row r="312" spans="1:11" x14ac:dyDescent="0.25">
      <c r="A312" t="s">
        <v>1310</v>
      </c>
      <c r="B312" s="89">
        <v>64.874816877271257</v>
      </c>
      <c r="C312" s="88">
        <v>3.282413975779061E-2</v>
      </c>
      <c r="D312" s="89">
        <v>0.36391229510000001</v>
      </c>
      <c r="E312" s="89">
        <v>7.6383340767499996</v>
      </c>
      <c r="F312" s="89">
        <v>0.208124454470999</v>
      </c>
      <c r="G312" s="89">
        <v>6.8315061805700001E-3</v>
      </c>
      <c r="H312" s="89">
        <v>23.608743504</v>
      </c>
      <c r="I312" s="89">
        <v>20.079999999999998</v>
      </c>
      <c r="K312" s="89"/>
    </row>
  </sheetData>
  <sortState ref="K2:K312">
    <sortCondition ref="K2"/>
  </sortState>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40" sqref="C40"/>
    </sheetView>
  </sheetViews>
  <sheetFormatPr defaultColWidth="8.875" defaultRowHeight="15.75" x14ac:dyDescent="0.25"/>
  <cols>
    <col min="1" max="1" width="42.625" bestFit="1" customWidth="1"/>
  </cols>
  <sheetData>
    <row r="1" spans="1:4" x14ac:dyDescent="0.25">
      <c r="A1" s="6"/>
      <c r="D1" s="6"/>
    </row>
    <row r="2" spans="1:4" x14ac:dyDescent="0.25">
      <c r="A2" t="s">
        <v>1642</v>
      </c>
    </row>
    <row r="4" spans="1:4" x14ac:dyDescent="0.25">
      <c r="A4" t="s">
        <v>1643</v>
      </c>
    </row>
    <row r="5" spans="1:4" x14ac:dyDescent="0.25">
      <c r="A5" t="s">
        <v>1644</v>
      </c>
      <c r="B5">
        <v>3</v>
      </c>
    </row>
    <row r="6" spans="1:4" x14ac:dyDescent="0.25">
      <c r="A6" t="s">
        <v>1645</v>
      </c>
      <c r="B6">
        <v>2</v>
      </c>
    </row>
    <row r="7" spans="1:4" x14ac:dyDescent="0.25">
      <c r="A7" s="122" t="s">
        <v>1646</v>
      </c>
      <c r="B7">
        <v>1</v>
      </c>
    </row>
    <row r="9" spans="1:4" x14ac:dyDescent="0.25">
      <c r="A9" t="s">
        <v>1647</v>
      </c>
    </row>
    <row r="11" spans="1:4" x14ac:dyDescent="0.25">
      <c r="A11" t="s">
        <v>1648</v>
      </c>
      <c r="B11">
        <v>4</v>
      </c>
      <c r="C11" t="s">
        <v>1649</v>
      </c>
    </row>
    <row r="12" spans="1:4" x14ac:dyDescent="0.25">
      <c r="A12" t="s">
        <v>1650</v>
      </c>
      <c r="B12">
        <v>3</v>
      </c>
      <c r="C12" t="s">
        <v>1651</v>
      </c>
    </row>
    <row r="13" spans="1:4" x14ac:dyDescent="0.25">
      <c r="A13" t="s">
        <v>1653</v>
      </c>
      <c r="B13">
        <v>2</v>
      </c>
      <c r="C13" t="s">
        <v>1652</v>
      </c>
    </row>
    <row r="14" spans="1:4" x14ac:dyDescent="0.25">
      <c r="A14" t="s">
        <v>1654</v>
      </c>
      <c r="B14">
        <v>1</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ColWidth="10.625" defaultRowHeight="15.75" x14ac:dyDescent="0.25"/>
  <sheetData>
    <row r="1" spans="1:1" x14ac:dyDescent="0.25">
      <c r="A1" s="106" t="s">
        <v>1499</v>
      </c>
    </row>
    <row r="4" spans="1:1" x14ac:dyDescent="0.25">
      <c r="A4" t="s">
        <v>1498</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9"/>
  <sheetViews>
    <sheetView tabSelected="1" zoomScale="90" zoomScaleNormal="90" workbookViewId="0">
      <pane ySplit="1" topLeftCell="A119" activePane="bottomLeft" state="frozen"/>
      <selection pane="bottomLeft" activeCell="E128" sqref="E128"/>
    </sheetView>
  </sheetViews>
  <sheetFormatPr defaultColWidth="23.375" defaultRowHeight="15.75" x14ac:dyDescent="0.25"/>
  <cols>
    <col min="1" max="1" width="33" customWidth="1"/>
    <col min="2" max="2" width="49.625" customWidth="1"/>
  </cols>
  <sheetData>
    <row r="1" spans="1:28" ht="42.75" x14ac:dyDescent="0.25">
      <c r="A1" s="77" t="s">
        <v>1658</v>
      </c>
      <c r="B1" s="3" t="s">
        <v>967</v>
      </c>
      <c r="C1" s="3" t="s">
        <v>2</v>
      </c>
      <c r="D1" s="3" t="s">
        <v>1677</v>
      </c>
      <c r="E1" s="39" t="s">
        <v>18</v>
      </c>
      <c r="F1" s="3" t="s">
        <v>1675</v>
      </c>
      <c r="G1" s="3" t="s">
        <v>1659</v>
      </c>
      <c r="H1" s="3" t="s">
        <v>964</v>
      </c>
      <c r="I1" s="123" t="s">
        <v>568</v>
      </c>
      <c r="J1" s="3" t="s">
        <v>1638</v>
      </c>
      <c r="K1" s="91" t="s">
        <v>1317</v>
      </c>
      <c r="L1" s="3" t="s">
        <v>1311</v>
      </c>
      <c r="M1" s="3" t="s">
        <v>1312</v>
      </c>
      <c r="N1" s="3" t="s">
        <v>1318</v>
      </c>
      <c r="O1" s="3" t="s">
        <v>1313</v>
      </c>
      <c r="P1" s="3" t="s">
        <v>1319</v>
      </c>
      <c r="Q1" s="3" t="s">
        <v>1314</v>
      </c>
      <c r="R1" s="90" t="s">
        <v>1315</v>
      </c>
      <c r="S1" s="3" t="s">
        <v>965</v>
      </c>
      <c r="T1" s="3" t="s">
        <v>1639</v>
      </c>
      <c r="U1" s="90" t="s">
        <v>1637</v>
      </c>
      <c r="V1" s="128" t="s">
        <v>1640</v>
      </c>
      <c r="W1" s="11" t="s">
        <v>200</v>
      </c>
      <c r="X1" s="128" t="s">
        <v>1676</v>
      </c>
      <c r="Y1" s="129" t="s">
        <v>1660</v>
      </c>
      <c r="Z1" s="128" t="s">
        <v>1661</v>
      </c>
      <c r="AA1" s="128" t="s">
        <v>1662</v>
      </c>
      <c r="AB1" s="128" t="s">
        <v>1663</v>
      </c>
    </row>
    <row r="2" spans="1:28" s="140" customFormat="1" ht="30" x14ac:dyDescent="0.25">
      <c r="A2" s="105" t="s">
        <v>80</v>
      </c>
      <c r="B2" s="81" t="s">
        <v>1459</v>
      </c>
      <c r="C2" s="139" t="s">
        <v>15</v>
      </c>
      <c r="D2" s="139"/>
      <c r="E2" s="139"/>
      <c r="F2" s="139" t="s">
        <v>1316</v>
      </c>
      <c r="G2" s="139"/>
      <c r="H2" s="45">
        <v>212.13</v>
      </c>
      <c r="I2" s="49"/>
      <c r="J2" s="139"/>
      <c r="K2" s="45">
        <v>3.9155617804681011</v>
      </c>
      <c r="L2" s="139">
        <v>2</v>
      </c>
      <c r="M2" s="139">
        <v>0</v>
      </c>
      <c r="N2" s="45">
        <v>0.11262594458768949</v>
      </c>
      <c r="O2" s="139">
        <v>1</v>
      </c>
      <c r="P2" s="49">
        <v>39.014400966677336</v>
      </c>
      <c r="Q2" s="139">
        <v>0</v>
      </c>
      <c r="R2" s="139"/>
      <c r="S2" s="139">
        <v>3</v>
      </c>
      <c r="T2" s="139"/>
      <c r="U2" s="49">
        <v>63.27</v>
      </c>
      <c r="V2" s="139">
        <v>1</v>
      </c>
      <c r="W2" s="139" t="s">
        <v>219</v>
      </c>
      <c r="X2" s="139" t="s">
        <v>1331</v>
      </c>
      <c r="Y2" s="139"/>
      <c r="Z2" s="139"/>
      <c r="AA2" s="139"/>
      <c r="AB2" s="139"/>
    </row>
    <row r="3" spans="1:28" s="140" customFormat="1" ht="60" x14ac:dyDescent="0.25">
      <c r="A3" s="16" t="s">
        <v>626</v>
      </c>
      <c r="B3" s="16" t="s">
        <v>1508</v>
      </c>
      <c r="C3" s="139" t="s">
        <v>13</v>
      </c>
      <c r="D3" s="139"/>
      <c r="E3" s="139"/>
      <c r="F3" s="139" t="s">
        <v>1062</v>
      </c>
      <c r="G3" s="139">
        <v>1</v>
      </c>
      <c r="H3" s="139" t="s">
        <v>1333</v>
      </c>
      <c r="I3" s="49">
        <v>0</v>
      </c>
      <c r="J3" s="139"/>
      <c r="K3" s="45">
        <v>4.17</v>
      </c>
      <c r="L3" s="139">
        <v>2</v>
      </c>
      <c r="M3" s="139">
        <v>0</v>
      </c>
      <c r="N3" s="45">
        <v>3.8944996394974125E-2</v>
      </c>
      <c r="O3" s="139">
        <v>0</v>
      </c>
      <c r="P3" s="49">
        <v>65.62601960885975</v>
      </c>
      <c r="Q3" s="139">
        <v>1</v>
      </c>
      <c r="R3" s="139"/>
      <c r="S3" s="139">
        <v>3</v>
      </c>
      <c r="T3" s="139"/>
      <c r="U3" s="49">
        <v>47.07</v>
      </c>
      <c r="V3" s="139">
        <v>2</v>
      </c>
      <c r="W3" s="139" t="s">
        <v>219</v>
      </c>
      <c r="X3" s="133"/>
      <c r="Y3" s="139"/>
      <c r="Z3" s="133"/>
      <c r="AA3" s="133"/>
      <c r="AB3" s="133"/>
    </row>
    <row r="4" spans="1:28" s="140" customFormat="1" ht="45" x14ac:dyDescent="0.25">
      <c r="A4" s="16" t="s">
        <v>126</v>
      </c>
      <c r="B4" s="16" t="s">
        <v>1510</v>
      </c>
      <c r="C4" s="139" t="s">
        <v>566</v>
      </c>
      <c r="D4" s="139" t="s">
        <v>1332</v>
      </c>
      <c r="E4" s="139" t="s">
        <v>1332</v>
      </c>
      <c r="F4" s="139" t="s">
        <v>1124</v>
      </c>
      <c r="G4" s="139">
        <v>1</v>
      </c>
      <c r="H4" s="49" t="s">
        <v>1367</v>
      </c>
      <c r="I4" s="49">
        <v>4</v>
      </c>
      <c r="J4" s="139"/>
      <c r="K4" s="45">
        <v>181.57677838041565</v>
      </c>
      <c r="L4" s="139">
        <v>3</v>
      </c>
      <c r="M4" s="139">
        <v>0</v>
      </c>
      <c r="N4" s="45">
        <v>0.10706408911203456</v>
      </c>
      <c r="O4" s="139">
        <v>1</v>
      </c>
      <c r="P4" s="49">
        <v>55.007946053648517</v>
      </c>
      <c r="Q4" s="139">
        <v>1</v>
      </c>
      <c r="R4" s="139"/>
      <c r="S4" s="139">
        <v>5</v>
      </c>
      <c r="T4" s="139"/>
      <c r="U4" s="49">
        <v>54.72</v>
      </c>
      <c r="V4" s="139">
        <v>1</v>
      </c>
      <c r="W4" s="139" t="s">
        <v>219</v>
      </c>
      <c r="X4" s="139" t="s">
        <v>1331</v>
      </c>
      <c r="Y4" s="139"/>
      <c r="Z4" s="139"/>
      <c r="AA4" s="139"/>
      <c r="AB4" s="139"/>
    </row>
    <row r="5" spans="1:28" s="140" customFormat="1" ht="45" x14ac:dyDescent="0.25">
      <c r="A5" s="16" t="s">
        <v>1412</v>
      </c>
      <c r="B5" s="16" t="s">
        <v>1495</v>
      </c>
      <c r="C5" s="139" t="s">
        <v>566</v>
      </c>
      <c r="D5" s="139"/>
      <c r="E5" s="139"/>
      <c r="F5" s="139" t="s">
        <v>1051</v>
      </c>
      <c r="G5" s="139">
        <v>2</v>
      </c>
      <c r="H5" s="49" t="s">
        <v>1333</v>
      </c>
      <c r="I5" s="49">
        <v>0</v>
      </c>
      <c r="J5" s="139"/>
      <c r="K5" s="45">
        <v>5.2641345846645375</v>
      </c>
      <c r="L5" s="139">
        <v>2</v>
      </c>
      <c r="M5" s="139">
        <v>0</v>
      </c>
      <c r="N5" s="45">
        <v>5.6234752580121589E-2</v>
      </c>
      <c r="O5" s="139">
        <v>0</v>
      </c>
      <c r="P5" s="49">
        <v>26.12254453053529</v>
      </c>
      <c r="Q5" s="139">
        <v>0</v>
      </c>
      <c r="R5" s="139"/>
      <c r="S5" s="139">
        <v>2</v>
      </c>
      <c r="T5" s="139"/>
      <c r="U5" s="49">
        <v>58.43</v>
      </c>
      <c r="V5" s="139">
        <v>1</v>
      </c>
      <c r="W5" s="139" t="s">
        <v>220</v>
      </c>
      <c r="X5" s="133"/>
      <c r="Y5" s="139"/>
      <c r="Z5" s="133"/>
      <c r="AA5" s="133"/>
      <c r="AB5" s="133"/>
    </row>
    <row r="6" spans="1:28" s="140" customFormat="1" ht="45" x14ac:dyDescent="0.25">
      <c r="A6" s="16" t="s">
        <v>85</v>
      </c>
      <c r="B6" s="16" t="s">
        <v>1456</v>
      </c>
      <c r="C6" s="38" t="s">
        <v>13</v>
      </c>
      <c r="D6" s="38"/>
      <c r="E6" s="139"/>
      <c r="F6" s="139" t="s">
        <v>1062</v>
      </c>
      <c r="G6" s="139">
        <v>1</v>
      </c>
      <c r="H6" s="139" t="s">
        <v>1333</v>
      </c>
      <c r="I6" s="49">
        <v>0</v>
      </c>
      <c r="J6" s="139"/>
      <c r="K6" s="45">
        <v>0.25635829451905512</v>
      </c>
      <c r="L6" s="139">
        <v>1</v>
      </c>
      <c r="M6" s="139">
        <v>0</v>
      </c>
      <c r="N6" s="45">
        <v>3.8944996394974125E-2</v>
      </c>
      <c r="O6" s="139">
        <v>0</v>
      </c>
      <c r="P6" s="49">
        <v>65.62601960885975</v>
      </c>
      <c r="Q6" s="139">
        <v>1</v>
      </c>
      <c r="R6" s="139"/>
      <c r="S6" s="139">
        <v>2</v>
      </c>
      <c r="T6" s="139"/>
      <c r="U6" s="49">
        <v>47.07</v>
      </c>
      <c r="V6" s="139">
        <v>2</v>
      </c>
      <c r="W6" s="139" t="s">
        <v>220</v>
      </c>
      <c r="X6" s="139"/>
      <c r="Y6" s="139"/>
      <c r="Z6" s="139"/>
      <c r="AA6" s="139"/>
      <c r="AB6" s="139"/>
    </row>
    <row r="7" spans="1:28" s="140" customFormat="1" x14ac:dyDescent="0.25">
      <c r="A7" s="16" t="s">
        <v>29</v>
      </c>
      <c r="B7" s="16" t="s">
        <v>29</v>
      </c>
      <c r="C7" s="139" t="s">
        <v>15</v>
      </c>
      <c r="D7" s="139"/>
      <c r="E7" s="139" t="s">
        <v>1332</v>
      </c>
      <c r="F7" s="139" t="s">
        <v>1019</v>
      </c>
      <c r="G7" s="139">
        <v>2</v>
      </c>
      <c r="H7" s="49">
        <v>5</v>
      </c>
      <c r="I7" s="50">
        <v>4</v>
      </c>
      <c r="J7" s="139"/>
      <c r="K7" s="45">
        <v>15.003544545047889</v>
      </c>
      <c r="L7" s="139">
        <v>2</v>
      </c>
      <c r="M7" s="139">
        <v>1</v>
      </c>
      <c r="N7" s="45">
        <v>0.30538011227342438</v>
      </c>
      <c r="O7" s="139">
        <v>1</v>
      </c>
      <c r="P7" s="49">
        <v>51.859962398540489</v>
      </c>
      <c r="Q7" s="139">
        <v>1</v>
      </c>
      <c r="R7" s="139"/>
      <c r="S7" s="139">
        <v>5</v>
      </c>
      <c r="T7" s="139"/>
      <c r="U7" s="49">
        <v>58.05</v>
      </c>
      <c r="V7" s="139">
        <v>1</v>
      </c>
      <c r="W7" s="139" t="s">
        <v>218</v>
      </c>
      <c r="X7" s="139"/>
      <c r="Y7" s="139"/>
      <c r="Z7" s="139"/>
      <c r="AA7" s="139"/>
      <c r="AB7" s="139"/>
    </row>
    <row r="8" spans="1:28" s="140" customFormat="1" ht="45" x14ac:dyDescent="0.25">
      <c r="A8" s="16" t="s">
        <v>132</v>
      </c>
      <c r="B8" s="16" t="s">
        <v>1679</v>
      </c>
      <c r="C8" s="141" t="s">
        <v>566</v>
      </c>
      <c r="D8" s="139"/>
      <c r="E8" s="139"/>
      <c r="F8" s="139" t="s">
        <v>1153</v>
      </c>
      <c r="G8" s="139">
        <v>2</v>
      </c>
      <c r="H8" s="49" t="s">
        <v>1680</v>
      </c>
      <c r="I8" s="49"/>
      <c r="J8" s="139"/>
      <c r="K8" s="45"/>
      <c r="L8" s="139"/>
      <c r="M8" s="139"/>
      <c r="N8" s="45"/>
      <c r="O8" s="139"/>
      <c r="P8" s="49"/>
      <c r="Q8" s="139"/>
      <c r="R8" s="139"/>
      <c r="S8" s="139"/>
      <c r="T8" s="139"/>
      <c r="U8" s="49"/>
      <c r="V8" s="139"/>
      <c r="W8" s="139"/>
      <c r="X8" s="133"/>
      <c r="Y8" s="139"/>
      <c r="Z8" s="133"/>
      <c r="AA8" s="133"/>
      <c r="AB8" s="133"/>
    </row>
    <row r="9" spans="1:28" s="140" customFormat="1" ht="60" x14ac:dyDescent="0.25">
      <c r="A9" s="16" t="s">
        <v>847</v>
      </c>
      <c r="B9" s="36" t="s">
        <v>925</v>
      </c>
      <c r="C9" s="139" t="s">
        <v>15</v>
      </c>
      <c r="D9" s="139"/>
      <c r="E9" s="139"/>
      <c r="F9" s="139" t="s">
        <v>1193</v>
      </c>
      <c r="G9" s="139">
        <v>2</v>
      </c>
      <c r="H9" s="139" t="s">
        <v>1397</v>
      </c>
      <c r="I9" s="49">
        <v>1</v>
      </c>
      <c r="J9" s="139"/>
      <c r="K9" s="45">
        <v>88.35</v>
      </c>
      <c r="L9" s="139">
        <v>3</v>
      </c>
      <c r="M9" s="139">
        <v>0</v>
      </c>
      <c r="N9" s="45">
        <v>7.2228828227235795E-2</v>
      </c>
      <c r="O9" s="139">
        <v>0</v>
      </c>
      <c r="P9" s="49">
        <v>32.55422032447575</v>
      </c>
      <c r="Q9" s="139">
        <v>0</v>
      </c>
      <c r="R9" s="139"/>
      <c r="S9" s="139">
        <v>3</v>
      </c>
      <c r="T9" s="139"/>
      <c r="U9" s="49">
        <v>52.95</v>
      </c>
      <c r="V9" s="139">
        <v>1</v>
      </c>
      <c r="W9" s="139" t="s">
        <v>219</v>
      </c>
      <c r="X9" s="139"/>
      <c r="Y9" s="139"/>
      <c r="Z9" s="139"/>
      <c r="AA9" s="139"/>
      <c r="AB9" s="139"/>
    </row>
    <row r="10" spans="1:28" s="140" customFormat="1" x14ac:dyDescent="0.25">
      <c r="A10" s="16" t="s">
        <v>49</v>
      </c>
      <c r="B10" s="16" t="s">
        <v>1447</v>
      </c>
      <c r="C10" s="139" t="s">
        <v>15</v>
      </c>
      <c r="D10" s="139"/>
      <c r="E10" s="139" t="s">
        <v>1332</v>
      </c>
      <c r="F10" s="139" t="s">
        <v>1165</v>
      </c>
      <c r="G10" s="139">
        <v>1</v>
      </c>
      <c r="H10" s="45">
        <v>322.2</v>
      </c>
      <c r="I10" s="49">
        <v>3</v>
      </c>
      <c r="J10" s="139"/>
      <c r="K10" s="45">
        <v>15.003544545047889</v>
      </c>
      <c r="L10" s="139">
        <v>2</v>
      </c>
      <c r="M10" s="139">
        <v>1</v>
      </c>
      <c r="N10" s="45">
        <v>0.10639986189587887</v>
      </c>
      <c r="O10" s="139">
        <v>1</v>
      </c>
      <c r="P10" s="49">
        <v>55.093991873985701</v>
      </c>
      <c r="Q10" s="139">
        <v>1</v>
      </c>
      <c r="R10" s="139"/>
      <c r="S10" s="139">
        <v>5</v>
      </c>
      <c r="T10" s="139"/>
      <c r="U10" s="49">
        <v>54.72</v>
      </c>
      <c r="V10" s="139">
        <v>1</v>
      </c>
      <c r="W10" s="139" t="s">
        <v>218</v>
      </c>
      <c r="X10" s="139"/>
      <c r="Y10" s="139"/>
      <c r="Z10" s="139"/>
      <c r="AA10" s="139"/>
      <c r="AB10" s="139"/>
    </row>
    <row r="11" spans="1:28" s="140" customFormat="1" ht="90" x14ac:dyDescent="0.25">
      <c r="A11" s="16" t="s">
        <v>825</v>
      </c>
      <c r="B11" s="36" t="s">
        <v>917</v>
      </c>
      <c r="C11" s="139" t="s">
        <v>566</v>
      </c>
      <c r="D11" s="139"/>
      <c r="E11" s="139"/>
      <c r="F11" s="139" t="s">
        <v>1193</v>
      </c>
      <c r="G11" s="139">
        <v>2</v>
      </c>
      <c r="H11" s="139" t="s">
        <v>1396</v>
      </c>
      <c r="I11" s="49">
        <v>1</v>
      </c>
      <c r="J11" s="139"/>
      <c r="K11" s="45">
        <v>44.174999999999997</v>
      </c>
      <c r="L11" s="139">
        <v>2</v>
      </c>
      <c r="M11" s="139">
        <v>0</v>
      </c>
      <c r="N11" s="45">
        <v>7.2228828227235795E-2</v>
      </c>
      <c r="O11" s="139">
        <v>0</v>
      </c>
      <c r="P11" s="49">
        <v>32.55422032447575</v>
      </c>
      <c r="Q11" s="139">
        <v>0</v>
      </c>
      <c r="R11" s="139"/>
      <c r="S11" s="139">
        <v>2</v>
      </c>
      <c r="T11" s="139"/>
      <c r="U11" s="49">
        <v>52.95</v>
      </c>
      <c r="V11" s="139">
        <v>1</v>
      </c>
      <c r="W11" s="139" t="s">
        <v>219</v>
      </c>
      <c r="X11" s="139"/>
      <c r="Y11" s="139"/>
      <c r="Z11" s="139"/>
      <c r="AA11" s="139"/>
      <c r="AB11" s="139"/>
    </row>
    <row r="12" spans="1:28" s="140" customFormat="1" ht="45" x14ac:dyDescent="0.25">
      <c r="A12" s="16" t="s">
        <v>82</v>
      </c>
      <c r="B12" s="16" t="s">
        <v>1703</v>
      </c>
      <c r="C12" s="38" t="s">
        <v>13</v>
      </c>
      <c r="D12" s="139" t="s">
        <v>1332</v>
      </c>
      <c r="E12" s="139" t="s">
        <v>1332</v>
      </c>
      <c r="F12" s="158" t="s">
        <v>1186</v>
      </c>
      <c r="G12" s="139">
        <v>1</v>
      </c>
      <c r="H12" s="139">
        <v>0.05</v>
      </c>
      <c r="I12" s="49">
        <v>4</v>
      </c>
      <c r="J12" s="139"/>
      <c r="K12" s="45">
        <v>1.0683423484305288</v>
      </c>
      <c r="L12" s="139">
        <v>1</v>
      </c>
      <c r="M12" s="139">
        <v>1</v>
      </c>
      <c r="N12" s="45">
        <v>0.19656199237180108</v>
      </c>
      <c r="O12" s="139">
        <v>1</v>
      </c>
      <c r="P12" s="49">
        <v>86.542741489956924</v>
      </c>
      <c r="Q12" s="139">
        <v>1</v>
      </c>
      <c r="R12" s="139"/>
      <c r="S12" s="139">
        <v>4</v>
      </c>
      <c r="T12" s="139"/>
      <c r="U12" s="49">
        <v>23.22</v>
      </c>
      <c r="V12" s="139">
        <v>3</v>
      </c>
      <c r="W12" s="139" t="s">
        <v>218</v>
      </c>
      <c r="X12" s="139" t="s">
        <v>1331</v>
      </c>
      <c r="Y12" s="139"/>
      <c r="Z12" s="139"/>
      <c r="AA12" s="139"/>
      <c r="AB12" s="139"/>
    </row>
    <row r="13" spans="1:28" s="140" customFormat="1" x14ac:dyDescent="0.25">
      <c r="A13" s="16" t="s">
        <v>34</v>
      </c>
      <c r="B13" s="16" t="s">
        <v>971</v>
      </c>
      <c r="C13" s="139" t="s">
        <v>15</v>
      </c>
      <c r="D13" s="139"/>
      <c r="E13" s="139"/>
      <c r="F13" s="139" t="s">
        <v>1289</v>
      </c>
      <c r="G13" s="139">
        <v>3</v>
      </c>
      <c r="H13" s="45" t="s">
        <v>1333</v>
      </c>
      <c r="I13" s="49">
        <v>0</v>
      </c>
      <c r="J13" s="139"/>
      <c r="K13" s="45">
        <v>12.285714285714286</v>
      </c>
      <c r="L13" s="139">
        <v>2</v>
      </c>
      <c r="M13" s="139">
        <v>1</v>
      </c>
      <c r="N13" s="45">
        <v>6.5392046133517498E-2</v>
      </c>
      <c r="O13" s="139">
        <v>0</v>
      </c>
      <c r="P13" s="49">
        <v>52.9737068361583</v>
      </c>
      <c r="Q13" s="139">
        <v>1</v>
      </c>
      <c r="R13" s="139"/>
      <c r="S13" s="139">
        <v>4</v>
      </c>
      <c r="T13" s="139"/>
      <c r="U13" s="49">
        <v>57.37</v>
      </c>
      <c r="V13" s="139">
        <v>1</v>
      </c>
      <c r="W13" s="139" t="s">
        <v>218</v>
      </c>
      <c r="X13" s="139"/>
      <c r="Y13" s="139"/>
      <c r="Z13" s="139"/>
      <c r="AA13" s="139"/>
      <c r="AB13" s="139"/>
    </row>
    <row r="14" spans="1:28" s="140" customFormat="1" ht="45" x14ac:dyDescent="0.25">
      <c r="A14" s="16" t="s">
        <v>886</v>
      </c>
      <c r="B14" s="36" t="s">
        <v>886</v>
      </c>
      <c r="C14" s="139" t="s">
        <v>566</v>
      </c>
      <c r="D14" s="139"/>
      <c r="E14" s="139"/>
      <c r="F14" s="139" t="s">
        <v>1076</v>
      </c>
      <c r="G14" s="139">
        <v>2</v>
      </c>
      <c r="H14" s="139" t="s">
        <v>1333</v>
      </c>
      <c r="I14" s="49">
        <v>0</v>
      </c>
      <c r="J14" s="139"/>
      <c r="K14" s="45">
        <v>1</v>
      </c>
      <c r="L14" s="139">
        <v>1</v>
      </c>
      <c r="M14" s="139">
        <v>0</v>
      </c>
      <c r="N14" s="45">
        <v>1.4527163217874752E-2</v>
      </c>
      <c r="O14" s="139">
        <v>0</v>
      </c>
      <c r="P14" s="49">
        <v>40.144933733138508</v>
      </c>
      <c r="Q14" s="139">
        <v>0</v>
      </c>
      <c r="R14" s="139"/>
      <c r="S14" s="139">
        <v>1</v>
      </c>
      <c r="T14" s="139"/>
      <c r="U14" s="49">
        <v>46.85</v>
      </c>
      <c r="V14" s="139">
        <v>2</v>
      </c>
      <c r="W14" s="139" t="s">
        <v>219</v>
      </c>
      <c r="X14" s="139"/>
      <c r="Y14" s="139"/>
      <c r="Z14" s="139"/>
      <c r="AA14" s="139"/>
      <c r="AB14" s="139"/>
    </row>
    <row r="15" spans="1:28" s="140" customFormat="1" ht="30" x14ac:dyDescent="0.25">
      <c r="A15" s="16" t="s">
        <v>888</v>
      </c>
      <c r="B15" s="36" t="s">
        <v>888</v>
      </c>
      <c r="C15" s="139" t="s">
        <v>15</v>
      </c>
      <c r="D15" s="139"/>
      <c r="E15" s="139"/>
      <c r="F15" s="139" t="s">
        <v>1076</v>
      </c>
      <c r="G15" s="139">
        <v>2</v>
      </c>
      <c r="H15" s="139" t="s">
        <v>1333</v>
      </c>
      <c r="I15" s="49">
        <v>0</v>
      </c>
      <c r="J15" s="139"/>
      <c r="K15" s="45">
        <v>2</v>
      </c>
      <c r="L15" s="139">
        <v>2</v>
      </c>
      <c r="M15" s="139">
        <v>0</v>
      </c>
      <c r="N15" s="45">
        <v>1.4527163217874752E-2</v>
      </c>
      <c r="O15" s="139">
        <v>0</v>
      </c>
      <c r="P15" s="49">
        <v>40.144933733138508</v>
      </c>
      <c r="Q15" s="139">
        <v>0</v>
      </c>
      <c r="R15" s="139"/>
      <c r="S15" s="139">
        <v>2</v>
      </c>
      <c r="T15" s="139"/>
      <c r="U15" s="49">
        <v>46.85</v>
      </c>
      <c r="V15" s="139">
        <v>2</v>
      </c>
      <c r="W15" s="139" t="s">
        <v>219</v>
      </c>
      <c r="X15" s="139"/>
      <c r="Y15" s="139"/>
      <c r="Z15" s="139"/>
      <c r="AA15" s="139"/>
      <c r="AB15" s="139"/>
    </row>
    <row r="16" spans="1:28" s="140" customFormat="1" ht="45" x14ac:dyDescent="0.25">
      <c r="A16" s="16" t="s">
        <v>817</v>
      </c>
      <c r="B16" s="36" t="s">
        <v>908</v>
      </c>
      <c r="C16" s="139" t="s">
        <v>13</v>
      </c>
      <c r="D16" s="139"/>
      <c r="E16" s="139"/>
      <c r="F16" s="139" t="s">
        <v>1193</v>
      </c>
      <c r="G16" s="139">
        <v>2</v>
      </c>
      <c r="H16" s="139" t="s">
        <v>1394</v>
      </c>
      <c r="I16" s="49">
        <v>1</v>
      </c>
      <c r="J16" s="139"/>
      <c r="K16" s="45">
        <v>22.087499999999999</v>
      </c>
      <c r="L16" s="139">
        <v>2</v>
      </c>
      <c r="M16" s="139">
        <v>0</v>
      </c>
      <c r="N16" s="45">
        <v>7.2228828227235795E-2</v>
      </c>
      <c r="O16" s="139">
        <v>0</v>
      </c>
      <c r="P16" s="49">
        <v>32.55422032447575</v>
      </c>
      <c r="Q16" s="139">
        <v>0</v>
      </c>
      <c r="R16" s="139"/>
      <c r="S16" s="139">
        <v>2</v>
      </c>
      <c r="T16" s="139"/>
      <c r="U16" s="49">
        <v>52.95</v>
      </c>
      <c r="V16" s="139">
        <v>1</v>
      </c>
      <c r="W16" s="139" t="s">
        <v>219</v>
      </c>
      <c r="X16" s="139"/>
      <c r="Y16" s="139"/>
      <c r="Z16" s="139"/>
      <c r="AA16" s="139"/>
      <c r="AB16" s="139"/>
    </row>
    <row r="17" spans="1:28" s="140" customFormat="1" ht="30" x14ac:dyDescent="0.25">
      <c r="A17" s="16" t="s">
        <v>62</v>
      </c>
      <c r="B17" s="16" t="s">
        <v>62</v>
      </c>
      <c r="C17" s="139" t="s">
        <v>286</v>
      </c>
      <c r="D17" s="139"/>
      <c r="E17" s="139" t="s">
        <v>1332</v>
      </c>
      <c r="F17" s="139" t="s">
        <v>1037</v>
      </c>
      <c r="G17" s="139">
        <v>2</v>
      </c>
      <c r="H17" s="45">
        <v>20.49</v>
      </c>
      <c r="I17" s="49">
        <v>4</v>
      </c>
      <c r="J17" s="139"/>
      <c r="K17" s="45">
        <v>3.4813939081262508</v>
      </c>
      <c r="L17" s="139">
        <v>2</v>
      </c>
      <c r="M17" s="139">
        <v>0</v>
      </c>
      <c r="N17" s="45">
        <v>7.9252157897263795E-2</v>
      </c>
      <c r="O17" s="139">
        <v>0</v>
      </c>
      <c r="P17" s="49">
        <v>23.739089993375295</v>
      </c>
      <c r="Q17" s="139">
        <v>0</v>
      </c>
      <c r="R17" s="139"/>
      <c r="S17" s="139">
        <v>2</v>
      </c>
      <c r="T17" s="139"/>
      <c r="U17" s="49">
        <v>70.599999999999994</v>
      </c>
      <c r="V17" s="139">
        <v>1</v>
      </c>
      <c r="W17" s="139" t="s">
        <v>220</v>
      </c>
      <c r="X17" s="139"/>
      <c r="Y17" s="139"/>
      <c r="Z17" s="139"/>
      <c r="AA17" s="139"/>
      <c r="AB17" s="139"/>
    </row>
    <row r="18" spans="1:28" s="140" customFormat="1" ht="135" x14ac:dyDescent="0.25">
      <c r="A18" s="61" t="s">
        <v>851</v>
      </c>
      <c r="B18" s="35" t="s">
        <v>1541</v>
      </c>
      <c r="C18" s="141" t="s">
        <v>13</v>
      </c>
      <c r="D18" s="139"/>
      <c r="E18" s="139" t="s">
        <v>1332</v>
      </c>
      <c r="F18" s="143" t="s">
        <v>1064</v>
      </c>
      <c r="G18" s="143">
        <v>2</v>
      </c>
      <c r="H18" s="139" t="s">
        <v>1360</v>
      </c>
      <c r="I18" s="49">
        <v>4</v>
      </c>
      <c r="J18" s="139"/>
      <c r="K18" s="144">
        <v>3.2453459069058641</v>
      </c>
      <c r="L18" s="143">
        <v>2</v>
      </c>
      <c r="M18" s="139">
        <v>0</v>
      </c>
      <c r="N18" s="144">
        <v>8.1157436281728501E-2</v>
      </c>
      <c r="O18" s="143">
        <v>0</v>
      </c>
      <c r="P18" s="145">
        <v>83.121821999855612</v>
      </c>
      <c r="Q18" s="143">
        <v>1</v>
      </c>
      <c r="R18" s="139"/>
      <c r="S18" s="143">
        <v>3</v>
      </c>
      <c r="T18" s="139"/>
      <c r="U18" s="145">
        <v>22.47</v>
      </c>
      <c r="V18" s="143">
        <v>3</v>
      </c>
      <c r="W18" s="139" t="s">
        <v>220</v>
      </c>
      <c r="X18" s="139"/>
      <c r="Y18" s="139"/>
      <c r="Z18" s="139"/>
      <c r="AA18" s="139"/>
      <c r="AB18" s="139"/>
    </row>
    <row r="19" spans="1:28" s="140" customFormat="1" ht="135" x14ac:dyDescent="0.25">
      <c r="A19" s="61" t="s">
        <v>1321</v>
      </c>
      <c r="B19" s="35" t="s">
        <v>1513</v>
      </c>
      <c r="C19" s="141" t="s">
        <v>13</v>
      </c>
      <c r="D19" s="139"/>
      <c r="E19" s="139" t="s">
        <v>1332</v>
      </c>
      <c r="F19" s="143" t="s">
        <v>8</v>
      </c>
      <c r="G19" s="143">
        <v>1</v>
      </c>
      <c r="H19" s="49" t="s">
        <v>1360</v>
      </c>
      <c r="I19" s="49">
        <v>4</v>
      </c>
      <c r="J19" s="139"/>
      <c r="K19" s="144">
        <v>0.10375000000000001</v>
      </c>
      <c r="L19" s="143">
        <v>1</v>
      </c>
      <c r="M19" s="139">
        <v>0</v>
      </c>
      <c r="N19" s="144">
        <v>0.30941265407857443</v>
      </c>
      <c r="O19" s="143">
        <v>1</v>
      </c>
      <c r="P19" s="145">
        <v>38.984322016128594</v>
      </c>
      <c r="Q19" s="143">
        <v>0</v>
      </c>
      <c r="R19" s="139"/>
      <c r="S19" s="143">
        <v>2</v>
      </c>
      <c r="T19" s="139"/>
      <c r="U19" s="145">
        <v>32.25</v>
      </c>
      <c r="V19" s="143">
        <v>3</v>
      </c>
      <c r="W19" s="139" t="s">
        <v>220</v>
      </c>
      <c r="X19" s="139"/>
      <c r="Y19" s="139"/>
      <c r="Z19" s="139"/>
      <c r="AA19" s="139"/>
      <c r="AB19" s="139"/>
    </row>
    <row r="20" spans="1:28" s="140" customFormat="1" ht="180" x14ac:dyDescent="0.25">
      <c r="A20" s="16" t="s">
        <v>132</v>
      </c>
      <c r="B20" s="16" t="s">
        <v>1513</v>
      </c>
      <c r="C20" s="141" t="s">
        <v>13</v>
      </c>
      <c r="D20" s="139"/>
      <c r="E20" s="139" t="s">
        <v>1332</v>
      </c>
      <c r="F20" s="143" t="s">
        <v>1153</v>
      </c>
      <c r="G20" s="143">
        <v>2</v>
      </c>
      <c r="H20" s="99" t="s">
        <v>1356</v>
      </c>
      <c r="I20" s="49">
        <v>4</v>
      </c>
      <c r="J20" s="139"/>
      <c r="K20" s="144">
        <v>3.2453459069058641</v>
      </c>
      <c r="L20" s="143">
        <v>2</v>
      </c>
      <c r="M20" s="139">
        <v>0</v>
      </c>
      <c r="N20" s="144">
        <v>0.24278302430985188</v>
      </c>
      <c r="O20" s="143">
        <v>1</v>
      </c>
      <c r="P20" s="145">
        <v>36.921253594302435</v>
      </c>
      <c r="Q20" s="143">
        <v>0</v>
      </c>
      <c r="R20" s="139"/>
      <c r="S20" s="143">
        <v>3</v>
      </c>
      <c r="T20" s="139"/>
      <c r="U20" s="145">
        <v>43.96</v>
      </c>
      <c r="V20" s="143">
        <v>2</v>
      </c>
      <c r="W20" s="139" t="s">
        <v>220</v>
      </c>
      <c r="X20" s="133"/>
      <c r="Y20" s="139"/>
      <c r="Z20" s="133"/>
      <c r="AA20" s="133"/>
      <c r="AB20" s="133"/>
    </row>
    <row r="21" spans="1:28" s="140" customFormat="1" ht="135" x14ac:dyDescent="0.25">
      <c r="A21" s="16" t="s">
        <v>651</v>
      </c>
      <c r="B21" s="16" t="s">
        <v>1513</v>
      </c>
      <c r="C21" s="141" t="s">
        <v>13</v>
      </c>
      <c r="D21" s="139"/>
      <c r="E21" s="97" t="s">
        <v>1332</v>
      </c>
      <c r="F21" s="143" t="s">
        <v>1062</v>
      </c>
      <c r="G21" s="143">
        <v>1</v>
      </c>
      <c r="H21" s="99" t="s">
        <v>1360</v>
      </c>
      <c r="I21" s="49">
        <v>4</v>
      </c>
      <c r="J21" s="139"/>
      <c r="K21" s="144">
        <v>0.88386568775100605</v>
      </c>
      <c r="L21" s="143">
        <v>1</v>
      </c>
      <c r="M21" s="139">
        <v>0</v>
      </c>
      <c r="N21" s="144">
        <v>3.8944996394974125E-2</v>
      </c>
      <c r="O21" s="143">
        <v>0</v>
      </c>
      <c r="P21" s="145">
        <v>65.62601960885975</v>
      </c>
      <c r="Q21" s="143">
        <v>1</v>
      </c>
      <c r="R21" s="139"/>
      <c r="S21" s="143">
        <v>2</v>
      </c>
      <c r="T21" s="139"/>
      <c r="U21" s="145">
        <v>47.07</v>
      </c>
      <c r="V21" s="143">
        <v>2</v>
      </c>
      <c r="W21" s="139" t="s">
        <v>220</v>
      </c>
      <c r="X21" s="133"/>
      <c r="Y21" s="139"/>
      <c r="Z21" s="133"/>
      <c r="AA21" s="133"/>
      <c r="AB21" s="133"/>
    </row>
    <row r="22" spans="1:28" s="140" customFormat="1" ht="120" x14ac:dyDescent="0.25">
      <c r="A22" s="16" t="s">
        <v>121</v>
      </c>
      <c r="B22" s="16" t="s">
        <v>1513</v>
      </c>
      <c r="C22" s="141" t="s">
        <v>13</v>
      </c>
      <c r="D22" s="139" t="s">
        <v>1332</v>
      </c>
      <c r="E22" s="139" t="s">
        <v>1332</v>
      </c>
      <c r="F22" s="143" t="s">
        <v>1062</v>
      </c>
      <c r="G22" s="143">
        <v>1</v>
      </c>
      <c r="H22" s="99" t="s">
        <v>1683</v>
      </c>
      <c r="I22" s="49">
        <v>4</v>
      </c>
      <c r="J22" s="139"/>
      <c r="K22" s="144">
        <v>3.2453459069058641</v>
      </c>
      <c r="L22" s="143">
        <v>2</v>
      </c>
      <c r="M22" s="139">
        <v>0</v>
      </c>
      <c r="N22" s="144">
        <v>3.8944996394974125E-2</v>
      </c>
      <c r="O22" s="143">
        <v>0</v>
      </c>
      <c r="P22" s="145">
        <v>65.62601960885975</v>
      </c>
      <c r="Q22" s="143">
        <v>1</v>
      </c>
      <c r="R22" s="139"/>
      <c r="S22" s="143">
        <v>3</v>
      </c>
      <c r="T22" s="139"/>
      <c r="U22" s="145">
        <v>47.07</v>
      </c>
      <c r="V22" s="143">
        <v>2</v>
      </c>
      <c r="W22" s="139" t="s">
        <v>220</v>
      </c>
      <c r="X22" s="143" t="s">
        <v>1331</v>
      </c>
      <c r="Y22" s="139"/>
      <c r="Z22" s="139"/>
      <c r="AA22" s="139"/>
      <c r="AB22" s="139"/>
    </row>
    <row r="23" spans="1:28" s="140" customFormat="1" ht="30" x14ac:dyDescent="0.25">
      <c r="A23" s="16" t="s">
        <v>31</v>
      </c>
      <c r="B23" s="16" t="s">
        <v>31</v>
      </c>
      <c r="C23" s="139" t="s">
        <v>15</v>
      </c>
      <c r="D23" s="139"/>
      <c r="E23" s="139" t="s">
        <v>1332</v>
      </c>
      <c r="F23" s="139" t="s">
        <v>1241</v>
      </c>
      <c r="G23" s="139">
        <v>2</v>
      </c>
      <c r="H23" s="45">
        <v>47.24</v>
      </c>
      <c r="I23" s="49">
        <v>4</v>
      </c>
      <c r="J23" s="139"/>
      <c r="K23" s="45">
        <v>15.003544545047889</v>
      </c>
      <c r="L23" s="139">
        <v>2</v>
      </c>
      <c r="M23" s="139">
        <v>1</v>
      </c>
      <c r="N23" s="45">
        <v>0.31544477779267888</v>
      </c>
      <c r="O23" s="139">
        <v>1</v>
      </c>
      <c r="P23" s="49">
        <v>35.040780369096467</v>
      </c>
      <c r="Q23" s="139">
        <v>0</v>
      </c>
      <c r="R23" s="139"/>
      <c r="S23" s="139">
        <v>4</v>
      </c>
      <c r="T23" s="139"/>
      <c r="U23" s="49">
        <v>35.96</v>
      </c>
      <c r="V23" s="139">
        <v>3</v>
      </c>
      <c r="W23" s="139" t="s">
        <v>218</v>
      </c>
      <c r="X23" s="133"/>
      <c r="Y23" s="139"/>
      <c r="Z23" s="133"/>
      <c r="AA23" s="133"/>
      <c r="AB23" s="133"/>
    </row>
    <row r="24" spans="1:28" s="140" customFormat="1" ht="75" x14ac:dyDescent="0.25">
      <c r="A24" s="16" t="s">
        <v>889</v>
      </c>
      <c r="B24" s="36" t="s">
        <v>889</v>
      </c>
      <c r="C24" s="139" t="s">
        <v>15</v>
      </c>
      <c r="D24" s="139"/>
      <c r="E24" s="139" t="s">
        <v>1332</v>
      </c>
      <c r="F24" s="139" t="s">
        <v>1266</v>
      </c>
      <c r="G24" s="139">
        <v>2</v>
      </c>
      <c r="H24" s="139" t="s">
        <v>1398</v>
      </c>
      <c r="I24" s="49">
        <v>4</v>
      </c>
      <c r="J24" s="139"/>
      <c r="K24" s="45">
        <v>3008.75</v>
      </c>
      <c r="L24" s="139">
        <v>3</v>
      </c>
      <c r="M24" s="139">
        <v>0</v>
      </c>
      <c r="N24" s="45">
        <v>0.23756687759663761</v>
      </c>
      <c r="O24" s="139">
        <v>1</v>
      </c>
      <c r="P24" s="49">
        <v>26.131016719540622</v>
      </c>
      <c r="Q24" s="139">
        <v>0</v>
      </c>
      <c r="R24" s="139"/>
      <c r="S24" s="139">
        <v>4</v>
      </c>
      <c r="T24" s="139"/>
      <c r="U24" s="49">
        <v>56.27</v>
      </c>
      <c r="V24" s="139">
        <v>1</v>
      </c>
      <c r="W24" s="139" t="s">
        <v>219</v>
      </c>
      <c r="X24" s="139"/>
      <c r="Y24" s="139"/>
      <c r="Z24" s="139"/>
      <c r="AA24" s="139"/>
      <c r="AB24" s="139"/>
    </row>
    <row r="25" spans="1:28" s="140" customFormat="1" ht="60" x14ac:dyDescent="0.25">
      <c r="A25" s="16" t="s">
        <v>637</v>
      </c>
      <c r="B25" s="16" t="s">
        <v>1506</v>
      </c>
      <c r="C25" s="139" t="s">
        <v>13</v>
      </c>
      <c r="D25" s="139"/>
      <c r="E25" s="139" t="s">
        <v>1332</v>
      </c>
      <c r="F25" s="139" t="s">
        <v>1124</v>
      </c>
      <c r="G25" s="139">
        <v>1</v>
      </c>
      <c r="H25" s="49" t="s">
        <v>1382</v>
      </c>
      <c r="I25" s="49">
        <v>2</v>
      </c>
      <c r="J25" s="139"/>
      <c r="K25" s="45">
        <v>14.85738630035674</v>
      </c>
      <c r="L25" s="139">
        <v>2</v>
      </c>
      <c r="M25" s="139">
        <v>0</v>
      </c>
      <c r="N25" s="45">
        <v>0.10706408911203456</v>
      </c>
      <c r="O25" s="139">
        <v>1</v>
      </c>
      <c r="P25" s="49">
        <v>55.007946053648517</v>
      </c>
      <c r="Q25" s="139">
        <v>1</v>
      </c>
      <c r="R25" s="139"/>
      <c r="S25" s="139">
        <v>4</v>
      </c>
      <c r="T25" s="139"/>
      <c r="U25" s="49">
        <v>54.72</v>
      </c>
      <c r="V25" s="139">
        <v>1</v>
      </c>
      <c r="W25" s="139" t="s">
        <v>219</v>
      </c>
      <c r="X25" s="133"/>
      <c r="Y25" s="139"/>
      <c r="Z25" s="133"/>
      <c r="AA25" s="133"/>
      <c r="AB25" s="133"/>
    </row>
    <row r="26" spans="1:28" s="140" customFormat="1" ht="45" x14ac:dyDescent="0.25">
      <c r="A26" s="16" t="s">
        <v>846</v>
      </c>
      <c r="B26" s="36" t="s">
        <v>924</v>
      </c>
      <c r="C26" s="139" t="s">
        <v>15</v>
      </c>
      <c r="D26" s="139"/>
      <c r="E26" s="139"/>
      <c r="F26" s="139" t="s">
        <v>1193</v>
      </c>
      <c r="G26" s="139">
        <v>2</v>
      </c>
      <c r="H26" s="139" t="s">
        <v>1333</v>
      </c>
      <c r="I26" s="49">
        <v>0</v>
      </c>
      <c r="J26" s="139"/>
      <c r="K26" s="45">
        <v>88.35</v>
      </c>
      <c r="L26" s="139">
        <v>3</v>
      </c>
      <c r="M26" s="139">
        <v>0</v>
      </c>
      <c r="N26" s="45">
        <v>7.2228828227235795E-2</v>
      </c>
      <c r="O26" s="139">
        <v>0</v>
      </c>
      <c r="P26" s="49">
        <v>32.55422032447575</v>
      </c>
      <c r="Q26" s="139">
        <v>0</v>
      </c>
      <c r="R26" s="139"/>
      <c r="S26" s="139">
        <v>3</v>
      </c>
      <c r="T26" s="139"/>
      <c r="U26" s="49">
        <v>52.95</v>
      </c>
      <c r="V26" s="139">
        <v>1</v>
      </c>
      <c r="W26" s="139" t="s">
        <v>219</v>
      </c>
      <c r="X26" s="139"/>
      <c r="Y26" s="139"/>
      <c r="Z26" s="139"/>
      <c r="AA26" s="139"/>
      <c r="AB26" s="139"/>
    </row>
    <row r="27" spans="1:28" s="140" customFormat="1" ht="90" x14ac:dyDescent="0.25">
      <c r="A27" s="16" t="s">
        <v>1434</v>
      </c>
      <c r="B27" s="36" t="s">
        <v>1434</v>
      </c>
      <c r="C27" s="139" t="s">
        <v>567</v>
      </c>
      <c r="D27" s="139"/>
      <c r="E27" s="139"/>
      <c r="F27" s="139"/>
      <c r="G27" s="139">
        <v>0</v>
      </c>
      <c r="H27" s="139"/>
      <c r="I27" s="49">
        <v>0</v>
      </c>
      <c r="J27" s="139"/>
      <c r="K27" s="45"/>
      <c r="L27" s="139">
        <v>1</v>
      </c>
      <c r="M27" s="139">
        <v>0</v>
      </c>
      <c r="N27" s="45" t="e">
        <v>#N/A</v>
      </c>
      <c r="O27" s="139" t="e">
        <v>#N/A</v>
      </c>
      <c r="P27" s="49" t="e">
        <v>#N/A</v>
      </c>
      <c r="Q27" s="139" t="e">
        <v>#N/A</v>
      </c>
      <c r="R27" s="139"/>
      <c r="S27" s="139" t="e">
        <v>#N/A</v>
      </c>
      <c r="T27" s="139"/>
      <c r="U27" s="49" t="e">
        <v>#N/A</v>
      </c>
      <c r="V27" s="139" t="e">
        <v>#N/A</v>
      </c>
      <c r="W27" s="139" t="s">
        <v>220</v>
      </c>
      <c r="X27" s="139"/>
      <c r="Y27" s="139"/>
      <c r="Z27" s="139"/>
      <c r="AA27" s="139"/>
      <c r="AB27" s="139"/>
    </row>
    <row r="28" spans="1:28" s="140" customFormat="1" ht="60" x14ac:dyDescent="0.25">
      <c r="A28" s="61" t="s">
        <v>693</v>
      </c>
      <c r="B28" s="35" t="s">
        <v>1527</v>
      </c>
      <c r="C28" s="139" t="s">
        <v>13</v>
      </c>
      <c r="D28" s="139"/>
      <c r="E28" s="139"/>
      <c r="F28" s="139" t="s">
        <v>459</v>
      </c>
      <c r="G28" s="139">
        <v>1</v>
      </c>
      <c r="H28" s="139">
        <v>175</v>
      </c>
      <c r="I28" s="49">
        <v>4</v>
      </c>
      <c r="J28" s="139"/>
      <c r="K28" s="45">
        <v>2.5189025764088839</v>
      </c>
      <c r="L28" s="139">
        <v>2</v>
      </c>
      <c r="M28" s="139">
        <v>0</v>
      </c>
      <c r="N28" s="45">
        <v>1.1693342491029053E-2</v>
      </c>
      <c r="O28" s="139">
        <v>0</v>
      </c>
      <c r="P28" s="49">
        <v>74.356975430896242</v>
      </c>
      <c r="Q28" s="139">
        <v>1</v>
      </c>
      <c r="R28" s="139"/>
      <c r="S28" s="139">
        <v>3</v>
      </c>
      <c r="T28" s="139"/>
      <c r="U28" s="49">
        <v>59.28</v>
      </c>
      <c r="V28" s="139">
        <v>1</v>
      </c>
      <c r="W28" s="139" t="s">
        <v>220</v>
      </c>
      <c r="X28" s="139"/>
      <c r="Y28" s="139"/>
      <c r="Z28" s="139"/>
      <c r="AA28" s="139"/>
      <c r="AB28" s="139"/>
    </row>
    <row r="29" spans="1:28" s="140" customFormat="1" ht="60" x14ac:dyDescent="0.25">
      <c r="A29" s="16" t="s">
        <v>1435</v>
      </c>
      <c r="B29" s="36" t="s">
        <v>1435</v>
      </c>
      <c r="C29" s="139" t="s">
        <v>567</v>
      </c>
      <c r="D29" s="139"/>
      <c r="E29" s="139"/>
      <c r="F29" s="139"/>
      <c r="G29" s="139">
        <v>0</v>
      </c>
      <c r="H29" s="139"/>
      <c r="I29" s="49">
        <v>0</v>
      </c>
      <c r="J29" s="139"/>
      <c r="K29" s="45"/>
      <c r="L29" s="139">
        <v>1</v>
      </c>
      <c r="M29" s="139">
        <v>0</v>
      </c>
      <c r="N29" s="45" t="e">
        <v>#N/A</v>
      </c>
      <c r="O29" s="139" t="e">
        <v>#N/A</v>
      </c>
      <c r="P29" s="49" t="e">
        <v>#N/A</v>
      </c>
      <c r="Q29" s="139" t="e">
        <v>#N/A</v>
      </c>
      <c r="R29" s="139"/>
      <c r="S29" s="139" t="e">
        <v>#N/A</v>
      </c>
      <c r="T29" s="139"/>
      <c r="U29" s="49" t="e">
        <v>#N/A</v>
      </c>
      <c r="V29" s="139" t="e">
        <v>#N/A</v>
      </c>
      <c r="W29" s="139" t="s">
        <v>220</v>
      </c>
      <c r="X29" s="139"/>
      <c r="Y29" s="139"/>
      <c r="Z29" s="139"/>
      <c r="AA29" s="139"/>
      <c r="AB29" s="139"/>
    </row>
    <row r="30" spans="1:28" s="140" customFormat="1" ht="30" x14ac:dyDescent="0.25">
      <c r="A30" s="16" t="s">
        <v>96</v>
      </c>
      <c r="B30" s="16" t="s">
        <v>1466</v>
      </c>
      <c r="C30" s="139" t="s">
        <v>1464</v>
      </c>
      <c r="D30" s="139" t="s">
        <v>1332</v>
      </c>
      <c r="E30" s="139" t="s">
        <v>1332</v>
      </c>
      <c r="F30" s="139" t="s">
        <v>1188</v>
      </c>
      <c r="G30" s="139">
        <v>1</v>
      </c>
      <c r="H30" s="49">
        <v>237</v>
      </c>
      <c r="I30" s="49">
        <v>4</v>
      </c>
      <c r="J30" s="139"/>
      <c r="K30" s="45">
        <v>1.9731895042589023</v>
      </c>
      <c r="L30" s="139">
        <v>2</v>
      </c>
      <c r="M30" s="139">
        <v>1</v>
      </c>
      <c r="N30" s="45">
        <v>6.6880561620933351E-2</v>
      </c>
      <c r="O30" s="139">
        <v>0</v>
      </c>
      <c r="P30" s="49">
        <v>86.551744112882844</v>
      </c>
      <c r="Q30" s="139">
        <v>1</v>
      </c>
      <c r="R30" s="139"/>
      <c r="S30" s="139">
        <v>4</v>
      </c>
      <c r="T30" s="139"/>
      <c r="U30" s="49">
        <v>42.61</v>
      </c>
      <c r="V30" s="139">
        <v>2</v>
      </c>
      <c r="W30" s="139" t="s">
        <v>218</v>
      </c>
      <c r="X30" s="139" t="s">
        <v>1331</v>
      </c>
      <c r="Y30" s="139"/>
      <c r="Z30" s="139"/>
      <c r="AA30" s="139"/>
      <c r="AB30" s="139"/>
    </row>
    <row r="31" spans="1:28" s="140" customFormat="1" ht="30" x14ac:dyDescent="0.25">
      <c r="A31" s="16" t="s">
        <v>84</v>
      </c>
      <c r="B31" s="16" t="s">
        <v>1467</v>
      </c>
      <c r="C31" s="38" t="s">
        <v>13</v>
      </c>
      <c r="D31" s="38"/>
      <c r="E31" s="139" t="s">
        <v>1332</v>
      </c>
      <c r="F31" s="139" t="s">
        <v>1188</v>
      </c>
      <c r="G31" s="139">
        <v>1</v>
      </c>
      <c r="H31" s="45">
        <v>237.02</v>
      </c>
      <c r="I31" s="49">
        <v>4</v>
      </c>
      <c r="J31" s="139"/>
      <c r="K31" s="45">
        <v>0.12255725483586399</v>
      </c>
      <c r="L31" s="139">
        <v>1</v>
      </c>
      <c r="M31" s="139">
        <v>1</v>
      </c>
      <c r="N31" s="45">
        <v>6.6880561620933351E-2</v>
      </c>
      <c r="O31" s="139">
        <v>0</v>
      </c>
      <c r="P31" s="49">
        <v>86.551744112882844</v>
      </c>
      <c r="Q31" s="139">
        <v>1</v>
      </c>
      <c r="R31" s="139"/>
      <c r="S31" s="139">
        <v>3</v>
      </c>
      <c r="T31" s="139"/>
      <c r="U31" s="49">
        <v>42.61</v>
      </c>
      <c r="V31" s="139">
        <v>2</v>
      </c>
      <c r="W31" s="139" t="s">
        <v>218</v>
      </c>
      <c r="X31" s="139"/>
      <c r="Y31" s="139"/>
      <c r="Z31" s="139"/>
      <c r="AA31" s="139"/>
      <c r="AB31" s="139"/>
    </row>
    <row r="32" spans="1:28" s="140" customFormat="1" ht="45" x14ac:dyDescent="0.25">
      <c r="A32" s="16" t="s">
        <v>1438</v>
      </c>
      <c r="B32" s="36" t="s">
        <v>1438</v>
      </c>
      <c r="C32" s="139" t="s">
        <v>567</v>
      </c>
      <c r="D32" s="139"/>
      <c r="E32" s="139"/>
      <c r="F32" s="139"/>
      <c r="G32" s="139">
        <v>0</v>
      </c>
      <c r="H32" s="139"/>
      <c r="I32" s="49">
        <v>0</v>
      </c>
      <c r="J32" s="139"/>
      <c r="K32" s="45"/>
      <c r="L32" s="139"/>
      <c r="M32" s="139"/>
      <c r="N32" s="45"/>
      <c r="O32" s="139"/>
      <c r="P32" s="49"/>
      <c r="Q32" s="139"/>
      <c r="R32" s="139"/>
      <c r="S32" s="139"/>
      <c r="T32" s="139"/>
      <c r="U32" s="49" t="e">
        <v>#N/A</v>
      </c>
      <c r="V32" s="139" t="e">
        <v>#N/A</v>
      </c>
      <c r="W32" s="139" t="s">
        <v>220</v>
      </c>
      <c r="X32" s="139"/>
      <c r="Y32" s="139"/>
      <c r="Z32" s="139"/>
      <c r="AA32" s="139"/>
      <c r="AB32" s="139"/>
    </row>
    <row r="33" spans="1:28" s="140" customFormat="1" ht="30" x14ac:dyDescent="0.25">
      <c r="A33" s="16" t="s">
        <v>26</v>
      </c>
      <c r="B33" s="16" t="s">
        <v>969</v>
      </c>
      <c r="C33" s="139" t="s">
        <v>566</v>
      </c>
      <c r="D33" s="139"/>
      <c r="E33" s="139"/>
      <c r="F33" s="139" t="s">
        <v>1087</v>
      </c>
      <c r="G33" s="139">
        <v>2</v>
      </c>
      <c r="H33" s="45" t="s">
        <v>1316</v>
      </c>
      <c r="I33" s="49" t="s">
        <v>1316</v>
      </c>
      <c r="J33" s="139" t="s">
        <v>1656</v>
      </c>
      <c r="K33" s="45">
        <v>0.83353025250266066</v>
      </c>
      <c r="L33" s="139">
        <v>1</v>
      </c>
      <c r="M33" s="139">
        <v>0</v>
      </c>
      <c r="N33" s="45">
        <v>2.7893463257803692E-2</v>
      </c>
      <c r="O33" s="139">
        <v>0</v>
      </c>
      <c r="P33" s="49">
        <v>53.617144434048583</v>
      </c>
      <c r="Q33" s="139">
        <v>1</v>
      </c>
      <c r="R33" s="139"/>
      <c r="S33" s="139">
        <v>2</v>
      </c>
      <c r="T33" s="139"/>
      <c r="U33" s="49">
        <v>66.790000000000006</v>
      </c>
      <c r="V33" s="139">
        <v>1</v>
      </c>
      <c r="W33" s="139" t="s">
        <v>220</v>
      </c>
      <c r="X33" s="139"/>
      <c r="Y33" s="139"/>
      <c r="Z33" s="139"/>
      <c r="AA33" s="139"/>
      <c r="AB33" s="139"/>
    </row>
    <row r="34" spans="1:28" s="140" customFormat="1" ht="30" x14ac:dyDescent="0.25">
      <c r="A34" s="16" t="s">
        <v>117</v>
      </c>
      <c r="B34" s="16" t="s">
        <v>1671</v>
      </c>
      <c r="C34" s="141" t="s">
        <v>13</v>
      </c>
      <c r="D34" s="143" t="s">
        <v>1332</v>
      </c>
      <c r="E34" s="139" t="s">
        <v>1332</v>
      </c>
      <c r="F34" s="139" t="s">
        <v>1258</v>
      </c>
      <c r="G34" s="139">
        <v>1</v>
      </c>
      <c r="H34" s="145">
        <v>32</v>
      </c>
      <c r="I34" s="145">
        <v>4</v>
      </c>
      <c r="J34" s="139"/>
      <c r="K34" s="45">
        <v>43.725000000000001</v>
      </c>
      <c r="L34" s="139">
        <v>2</v>
      </c>
      <c r="M34" s="139">
        <v>1</v>
      </c>
      <c r="N34" s="45">
        <v>0.12313526802948523</v>
      </c>
      <c r="O34" s="139">
        <v>1</v>
      </c>
      <c r="P34" s="49">
        <v>73.718662148381142</v>
      </c>
      <c r="Q34" s="139">
        <v>1</v>
      </c>
      <c r="R34" s="139"/>
      <c r="S34" s="139">
        <v>5</v>
      </c>
      <c r="T34" s="139"/>
      <c r="U34" s="49">
        <v>55.91</v>
      </c>
      <c r="V34" s="139">
        <v>1</v>
      </c>
      <c r="W34" s="139" t="s">
        <v>218</v>
      </c>
      <c r="X34" s="139" t="s">
        <v>1331</v>
      </c>
      <c r="Y34" s="139"/>
      <c r="Z34" s="139"/>
      <c r="AA34" s="139"/>
      <c r="AB34" s="139"/>
    </row>
    <row r="35" spans="1:28" s="140" customFormat="1" ht="30" x14ac:dyDescent="0.25">
      <c r="A35" s="16" t="s">
        <v>125</v>
      </c>
      <c r="B35" s="16" t="s">
        <v>1671</v>
      </c>
      <c r="C35" s="141" t="s">
        <v>13</v>
      </c>
      <c r="D35" s="139"/>
      <c r="E35" s="139" t="s">
        <v>1332</v>
      </c>
      <c r="F35" s="139" t="s">
        <v>1258</v>
      </c>
      <c r="G35" s="139">
        <v>1</v>
      </c>
      <c r="H35" s="145" t="s">
        <v>1333</v>
      </c>
      <c r="I35" s="145">
        <v>0</v>
      </c>
      <c r="J35" s="139"/>
      <c r="K35" s="45">
        <v>43.725000000000001</v>
      </c>
      <c r="L35" s="139">
        <v>2</v>
      </c>
      <c r="M35" s="139">
        <v>1</v>
      </c>
      <c r="N35" s="45">
        <v>0.12313526802948523</v>
      </c>
      <c r="O35" s="139">
        <v>1</v>
      </c>
      <c r="P35" s="49">
        <v>73.718662148381142</v>
      </c>
      <c r="Q35" s="139">
        <v>1</v>
      </c>
      <c r="R35" s="139"/>
      <c r="S35" s="139">
        <v>5</v>
      </c>
      <c r="T35" s="139"/>
      <c r="U35" s="49">
        <v>55.91</v>
      </c>
      <c r="V35" s="139">
        <v>1</v>
      </c>
      <c r="W35" s="139" t="s">
        <v>218</v>
      </c>
      <c r="X35" s="139" t="s">
        <v>1331</v>
      </c>
      <c r="Y35" s="139"/>
      <c r="Z35" s="139"/>
      <c r="AA35" s="139"/>
      <c r="AB35" s="139"/>
    </row>
    <row r="36" spans="1:28" s="140" customFormat="1" ht="30" x14ac:dyDescent="0.25">
      <c r="A36" s="16" t="s">
        <v>111</v>
      </c>
      <c r="B36" s="16" t="s">
        <v>111</v>
      </c>
      <c r="C36" s="139" t="s">
        <v>15</v>
      </c>
      <c r="D36" s="139"/>
      <c r="E36" s="139"/>
      <c r="F36" s="139" t="s">
        <v>1221</v>
      </c>
      <c r="G36" s="139">
        <v>1</v>
      </c>
      <c r="H36" s="49" t="s">
        <v>1333</v>
      </c>
      <c r="I36" s="49">
        <v>0</v>
      </c>
      <c r="J36" s="139"/>
      <c r="K36" s="45">
        <v>234.77172163961561</v>
      </c>
      <c r="L36" s="139">
        <v>3</v>
      </c>
      <c r="M36" s="139">
        <v>0</v>
      </c>
      <c r="N36" s="45">
        <v>1.6576029267600999E-2</v>
      </c>
      <c r="O36" s="139">
        <v>0</v>
      </c>
      <c r="P36" s="49">
        <v>86.512752446598284</v>
      </c>
      <c r="Q36" s="139">
        <v>1</v>
      </c>
      <c r="R36" s="139"/>
      <c r="S36" s="139">
        <v>4</v>
      </c>
      <c r="T36" s="139"/>
      <c r="U36" s="49" t="s">
        <v>1635</v>
      </c>
      <c r="V36" s="139">
        <v>1</v>
      </c>
      <c r="W36" s="139" t="s">
        <v>220</v>
      </c>
      <c r="X36" s="139" t="s">
        <v>1331</v>
      </c>
      <c r="Y36" s="139"/>
      <c r="Z36" s="139"/>
      <c r="AA36" s="139"/>
      <c r="AB36" s="139"/>
    </row>
    <row r="37" spans="1:28" s="140" customFormat="1" ht="45" x14ac:dyDescent="0.25">
      <c r="A37" s="16" t="s">
        <v>116</v>
      </c>
      <c r="B37" s="16" t="s">
        <v>1472</v>
      </c>
      <c r="C37" s="139" t="s">
        <v>13</v>
      </c>
      <c r="D37" s="139"/>
      <c r="E37" s="139" t="s">
        <v>1332</v>
      </c>
      <c r="F37" s="139" t="s">
        <v>1062</v>
      </c>
      <c r="G37" s="139">
        <v>1</v>
      </c>
      <c r="H37" s="139" t="s">
        <v>1333</v>
      </c>
      <c r="I37" s="49">
        <v>0</v>
      </c>
      <c r="J37" s="139"/>
      <c r="K37" s="45">
        <v>8.5124976375917605</v>
      </c>
      <c r="L37" s="139">
        <v>2</v>
      </c>
      <c r="M37" s="139">
        <v>1</v>
      </c>
      <c r="N37" s="45">
        <v>3.8944996394974125E-2</v>
      </c>
      <c r="O37" s="139">
        <v>0</v>
      </c>
      <c r="P37" s="49">
        <v>65.62601960885975</v>
      </c>
      <c r="Q37" s="139">
        <v>1</v>
      </c>
      <c r="R37" s="139"/>
      <c r="S37" s="139">
        <v>4</v>
      </c>
      <c r="T37" s="139"/>
      <c r="U37" s="49">
        <v>47.07</v>
      </c>
      <c r="V37" s="139">
        <v>2</v>
      </c>
      <c r="W37" s="139" t="s">
        <v>218</v>
      </c>
      <c r="X37" s="139"/>
      <c r="Y37" s="139"/>
      <c r="Z37" s="139"/>
      <c r="AA37" s="139"/>
      <c r="AB37" s="139"/>
    </row>
    <row r="38" spans="1:28" s="140" customFormat="1" ht="45" x14ac:dyDescent="0.25">
      <c r="A38" s="16" t="s">
        <v>124</v>
      </c>
      <c r="B38" s="16" t="s">
        <v>1475</v>
      </c>
      <c r="C38" s="139" t="s">
        <v>566</v>
      </c>
      <c r="D38" s="139" t="s">
        <v>1332</v>
      </c>
      <c r="E38" s="139" t="s">
        <v>1332</v>
      </c>
      <c r="F38" s="139" t="s">
        <v>1062</v>
      </c>
      <c r="G38" s="139">
        <v>1</v>
      </c>
      <c r="H38" s="49">
        <v>58</v>
      </c>
      <c r="I38" s="49">
        <v>4</v>
      </c>
      <c r="J38" s="139"/>
      <c r="K38" s="45">
        <v>9.0391188191010041</v>
      </c>
      <c r="L38" s="139">
        <v>2</v>
      </c>
      <c r="M38" s="139">
        <v>1</v>
      </c>
      <c r="N38" s="45">
        <v>3.8944996394974125E-2</v>
      </c>
      <c r="O38" s="139">
        <v>0</v>
      </c>
      <c r="P38" s="49">
        <v>65.62601960885975</v>
      </c>
      <c r="Q38" s="139">
        <v>1</v>
      </c>
      <c r="R38" s="139"/>
      <c r="S38" s="139">
        <v>4</v>
      </c>
      <c r="T38" s="139"/>
      <c r="U38" s="49">
        <v>47.07</v>
      </c>
      <c r="V38" s="139">
        <v>2</v>
      </c>
      <c r="W38" s="139" t="s">
        <v>218</v>
      </c>
      <c r="X38" s="139"/>
      <c r="Y38" s="139"/>
      <c r="Z38" s="139"/>
      <c r="AA38" s="139"/>
      <c r="AB38" s="139"/>
    </row>
    <row r="39" spans="1:28" s="140" customFormat="1" ht="60" x14ac:dyDescent="0.25">
      <c r="A39" s="16" t="s">
        <v>1439</v>
      </c>
      <c r="B39" s="36" t="s">
        <v>1439</v>
      </c>
      <c r="C39" s="139" t="s">
        <v>567</v>
      </c>
      <c r="D39" s="139"/>
      <c r="E39" s="139"/>
      <c r="F39" s="139"/>
      <c r="G39" s="139">
        <v>0</v>
      </c>
      <c r="H39" s="139"/>
      <c r="I39" s="49">
        <v>0</v>
      </c>
      <c r="J39" s="139"/>
      <c r="K39" s="45"/>
      <c r="L39" s="139"/>
      <c r="M39" s="139"/>
      <c r="N39" s="45"/>
      <c r="O39" s="139"/>
      <c r="P39" s="49"/>
      <c r="Q39" s="139"/>
      <c r="R39" s="139"/>
      <c r="S39" s="139"/>
      <c r="T39" s="139"/>
      <c r="U39" s="49" t="e">
        <v>#N/A</v>
      </c>
      <c r="V39" s="139" t="e">
        <v>#N/A</v>
      </c>
      <c r="W39" s="139" t="s">
        <v>220</v>
      </c>
      <c r="X39" s="139"/>
      <c r="Y39" s="139"/>
      <c r="Z39" s="139"/>
      <c r="AA39" s="139"/>
      <c r="AB39" s="139"/>
    </row>
    <row r="40" spans="1:28" s="140" customFormat="1" ht="75" x14ac:dyDescent="0.25">
      <c r="A40" s="16" t="s">
        <v>1437</v>
      </c>
      <c r="B40" s="36" t="s">
        <v>1437</v>
      </c>
      <c r="C40" s="139" t="s">
        <v>567</v>
      </c>
      <c r="D40" s="139"/>
      <c r="E40" s="139"/>
      <c r="F40" s="139"/>
      <c r="G40" s="139">
        <v>0</v>
      </c>
      <c r="H40" s="139"/>
      <c r="I40" s="49">
        <v>0</v>
      </c>
      <c r="J40" s="139"/>
      <c r="K40" s="45"/>
      <c r="L40" s="139"/>
      <c r="M40" s="139"/>
      <c r="N40" s="45"/>
      <c r="O40" s="139"/>
      <c r="P40" s="49"/>
      <c r="Q40" s="139"/>
      <c r="R40" s="139"/>
      <c r="S40" s="139"/>
      <c r="T40" s="139"/>
      <c r="U40" s="49" t="e">
        <v>#N/A</v>
      </c>
      <c r="V40" s="139" t="e">
        <v>#N/A</v>
      </c>
      <c r="W40" s="139" t="s">
        <v>220</v>
      </c>
      <c r="X40" s="139"/>
      <c r="Y40" s="139"/>
      <c r="Z40" s="139"/>
      <c r="AA40" s="139"/>
      <c r="AB40" s="139"/>
    </row>
    <row r="41" spans="1:28" s="140" customFormat="1" ht="120" x14ac:dyDescent="0.25">
      <c r="A41" s="61" t="s">
        <v>1324</v>
      </c>
      <c r="B41" s="13" t="s">
        <v>1324</v>
      </c>
      <c r="C41" s="139" t="s">
        <v>1464</v>
      </c>
      <c r="D41" s="139" t="s">
        <v>1332</v>
      </c>
      <c r="E41" s="139"/>
      <c r="F41" s="139" t="s">
        <v>8</v>
      </c>
      <c r="G41" s="139">
        <v>1</v>
      </c>
      <c r="H41" s="49">
        <v>1032</v>
      </c>
      <c r="I41" s="49">
        <v>3</v>
      </c>
      <c r="J41" s="139"/>
      <c r="K41" s="45">
        <v>38.646794633937411</v>
      </c>
      <c r="L41" s="139">
        <v>2</v>
      </c>
      <c r="M41" s="139">
        <v>0</v>
      </c>
      <c r="N41" s="45">
        <v>0.30941265407857443</v>
      </c>
      <c r="O41" s="139">
        <v>1</v>
      </c>
      <c r="P41" s="49">
        <v>38.984322016128594</v>
      </c>
      <c r="Q41" s="139">
        <v>0</v>
      </c>
      <c r="R41" s="139"/>
      <c r="S41" s="139">
        <v>3</v>
      </c>
      <c r="T41" s="139"/>
      <c r="U41" s="49">
        <v>32.25</v>
      </c>
      <c r="V41" s="139">
        <v>3</v>
      </c>
      <c r="W41" s="139" t="s">
        <v>219</v>
      </c>
      <c r="X41" s="139"/>
      <c r="Y41" s="139"/>
      <c r="Z41" s="139"/>
      <c r="AA41" s="139"/>
      <c r="AB41" s="139"/>
    </row>
    <row r="42" spans="1:28" s="140" customFormat="1" ht="30" x14ac:dyDescent="0.25">
      <c r="A42" s="16" t="s">
        <v>25</v>
      </c>
      <c r="B42" s="16" t="s">
        <v>25</v>
      </c>
      <c r="C42" s="139" t="s">
        <v>566</v>
      </c>
      <c r="D42" s="139"/>
      <c r="E42" s="139"/>
      <c r="F42" s="139" t="s">
        <v>1087</v>
      </c>
      <c r="G42" s="139">
        <v>2</v>
      </c>
      <c r="H42" s="45" t="s">
        <v>1316</v>
      </c>
      <c r="I42" s="49" t="s">
        <v>1316</v>
      </c>
      <c r="J42" s="139" t="s">
        <v>1656</v>
      </c>
      <c r="K42" s="45">
        <v>0.83353025250266066</v>
      </c>
      <c r="L42" s="139">
        <v>1</v>
      </c>
      <c r="M42" s="139">
        <v>0</v>
      </c>
      <c r="N42" s="45">
        <v>2.7893463257803692E-2</v>
      </c>
      <c r="O42" s="139">
        <v>0</v>
      </c>
      <c r="P42" s="49">
        <v>53.617144434048583</v>
      </c>
      <c r="Q42" s="139">
        <v>1</v>
      </c>
      <c r="R42" s="139"/>
      <c r="S42" s="139">
        <v>2</v>
      </c>
      <c r="T42" s="139"/>
      <c r="U42" s="49">
        <v>66.790000000000006</v>
      </c>
      <c r="V42" s="139">
        <v>1</v>
      </c>
      <c r="W42" s="139" t="s">
        <v>220</v>
      </c>
      <c r="X42" s="139"/>
      <c r="Y42" s="139"/>
      <c r="Z42" s="139"/>
      <c r="AA42" s="139"/>
      <c r="AB42" s="139"/>
    </row>
    <row r="43" spans="1:28" s="140" customFormat="1" x14ac:dyDescent="0.25">
      <c r="A43" s="16" t="s">
        <v>20</v>
      </c>
      <c r="B43" s="16" t="s">
        <v>20</v>
      </c>
      <c r="C43" s="139" t="s">
        <v>566</v>
      </c>
      <c r="D43" s="139"/>
      <c r="E43" s="139" t="s">
        <v>1332</v>
      </c>
      <c r="F43" s="139" t="s">
        <v>1038</v>
      </c>
      <c r="G43" s="139">
        <v>2</v>
      </c>
      <c r="H43" s="45">
        <v>5.29</v>
      </c>
      <c r="I43" s="49">
        <v>4</v>
      </c>
      <c r="J43" s="139"/>
      <c r="K43" s="45">
        <v>0.83353025250266066</v>
      </c>
      <c r="L43" s="139">
        <v>1</v>
      </c>
      <c r="M43" s="139">
        <v>1</v>
      </c>
      <c r="N43" s="45">
        <v>7.2308643113018933E-2</v>
      </c>
      <c r="O43" s="139">
        <v>0</v>
      </c>
      <c r="P43" s="49">
        <v>33.623695030789513</v>
      </c>
      <c r="Q43" s="139">
        <v>0</v>
      </c>
      <c r="R43" s="139"/>
      <c r="S43" s="139">
        <v>2</v>
      </c>
      <c r="T43" s="139"/>
      <c r="U43" s="49">
        <v>62.13</v>
      </c>
      <c r="V43" s="139">
        <v>1</v>
      </c>
      <c r="W43" s="139" t="s">
        <v>218</v>
      </c>
      <c r="X43" s="139"/>
      <c r="Y43" s="139"/>
      <c r="Z43" s="139"/>
      <c r="AA43" s="139"/>
      <c r="AB43" s="139"/>
    </row>
    <row r="44" spans="1:28" s="140" customFormat="1" ht="75" x14ac:dyDescent="0.25">
      <c r="A44" s="16" t="s">
        <v>821</v>
      </c>
      <c r="B44" s="36" t="s">
        <v>910</v>
      </c>
      <c r="C44" s="139" t="s">
        <v>13</v>
      </c>
      <c r="D44" s="139"/>
      <c r="E44" s="139"/>
      <c r="F44" s="139" t="s">
        <v>1193</v>
      </c>
      <c r="G44" s="139">
        <v>2</v>
      </c>
      <c r="H44" s="139" t="s">
        <v>1333</v>
      </c>
      <c r="I44" s="49">
        <v>0</v>
      </c>
      <c r="J44" s="139"/>
      <c r="K44" s="45">
        <v>22.087499999999999</v>
      </c>
      <c r="L44" s="139">
        <v>2</v>
      </c>
      <c r="M44" s="139">
        <v>0</v>
      </c>
      <c r="N44" s="45">
        <v>7.2228828227235795E-2</v>
      </c>
      <c r="O44" s="139">
        <v>0</v>
      </c>
      <c r="P44" s="49">
        <v>32.55422032447575</v>
      </c>
      <c r="Q44" s="139">
        <v>0</v>
      </c>
      <c r="R44" s="139"/>
      <c r="S44" s="139">
        <v>2</v>
      </c>
      <c r="T44" s="139"/>
      <c r="U44" s="49">
        <v>52.95</v>
      </c>
      <c r="V44" s="139">
        <v>1</v>
      </c>
      <c r="W44" s="139" t="s">
        <v>219</v>
      </c>
      <c r="X44" s="139"/>
      <c r="Y44" s="139"/>
      <c r="Z44" s="139"/>
      <c r="AA44" s="139"/>
      <c r="AB44" s="139"/>
    </row>
    <row r="45" spans="1:28" s="140" customFormat="1" ht="45" x14ac:dyDescent="0.25">
      <c r="A45" s="61" t="s">
        <v>579</v>
      </c>
      <c r="B45" s="13" t="s">
        <v>579</v>
      </c>
      <c r="C45" s="139" t="s">
        <v>13</v>
      </c>
      <c r="D45" s="139" t="s">
        <v>1332</v>
      </c>
      <c r="E45" s="139" t="s">
        <v>1332</v>
      </c>
      <c r="F45" s="139" t="s">
        <v>1185</v>
      </c>
      <c r="G45" s="139">
        <v>1</v>
      </c>
      <c r="H45" s="49">
        <v>63</v>
      </c>
      <c r="I45" s="49">
        <v>4</v>
      </c>
      <c r="J45" s="139"/>
      <c r="K45" s="45">
        <v>146.63164860550981</v>
      </c>
      <c r="L45" s="139">
        <v>3</v>
      </c>
      <c r="M45" s="139">
        <v>1</v>
      </c>
      <c r="N45" s="45">
        <v>2.0738333259129587E-2</v>
      </c>
      <c r="O45" s="139">
        <v>0</v>
      </c>
      <c r="P45" s="49">
        <v>73.331794062972733</v>
      </c>
      <c r="Q45" s="139">
        <v>1</v>
      </c>
      <c r="R45" s="139"/>
      <c r="S45" s="139">
        <v>5</v>
      </c>
      <c r="T45" s="139"/>
      <c r="U45" s="49">
        <v>58.81</v>
      </c>
      <c r="V45" s="139">
        <v>1</v>
      </c>
      <c r="W45" s="139" t="s">
        <v>218</v>
      </c>
      <c r="X45" s="139"/>
      <c r="Y45" s="139"/>
      <c r="Z45" s="139"/>
      <c r="AA45" s="139"/>
      <c r="AB45" s="139"/>
    </row>
    <row r="46" spans="1:28" s="140" customFormat="1" x14ac:dyDescent="0.25">
      <c r="A46" s="16" t="s">
        <v>79</v>
      </c>
      <c r="B46" s="16" t="s">
        <v>1453</v>
      </c>
      <c r="C46" s="139" t="s">
        <v>15</v>
      </c>
      <c r="D46" s="139"/>
      <c r="E46" s="139" t="s">
        <v>1332</v>
      </c>
      <c r="F46" s="139" t="s">
        <v>1040</v>
      </c>
      <c r="G46" s="139">
        <v>2</v>
      </c>
      <c r="H46" s="139" t="s">
        <v>1333</v>
      </c>
      <c r="I46" s="49">
        <v>0</v>
      </c>
      <c r="J46" s="139"/>
      <c r="K46" s="144">
        <v>35.577304550758463</v>
      </c>
      <c r="L46" s="143">
        <v>2</v>
      </c>
      <c r="M46" s="139">
        <v>0</v>
      </c>
      <c r="N46" s="45">
        <v>7.914319936184834E-2</v>
      </c>
      <c r="O46" s="139">
        <v>0</v>
      </c>
      <c r="P46" s="49">
        <v>30.037391256891809</v>
      </c>
      <c r="Q46" s="139">
        <v>0</v>
      </c>
      <c r="R46" s="139"/>
      <c r="S46" s="143">
        <v>2</v>
      </c>
      <c r="T46" s="139"/>
      <c r="U46" s="49">
        <v>61.54</v>
      </c>
      <c r="V46" s="139">
        <v>1</v>
      </c>
      <c r="W46" s="139" t="s">
        <v>219</v>
      </c>
      <c r="X46" s="139"/>
      <c r="Y46" s="139"/>
      <c r="Z46" s="139"/>
      <c r="AA46" s="139"/>
      <c r="AB46" s="139"/>
    </row>
    <row r="47" spans="1:28" s="140" customFormat="1" x14ac:dyDescent="0.25">
      <c r="A47" s="16" t="s">
        <v>772</v>
      </c>
      <c r="B47" s="16" t="s">
        <v>1453</v>
      </c>
      <c r="C47" s="139" t="s">
        <v>15</v>
      </c>
      <c r="D47" s="139" t="s">
        <v>1332</v>
      </c>
      <c r="E47" s="139" t="s">
        <v>1332</v>
      </c>
      <c r="F47" s="139" t="s">
        <v>1040</v>
      </c>
      <c r="G47" s="139">
        <v>2</v>
      </c>
      <c r="H47" s="139" t="s">
        <v>1333</v>
      </c>
      <c r="I47" s="49">
        <v>0</v>
      </c>
      <c r="J47" s="139"/>
      <c r="K47" s="144">
        <v>184.08087947644088</v>
      </c>
      <c r="L47" s="143">
        <v>3</v>
      </c>
      <c r="M47" s="139">
        <v>0</v>
      </c>
      <c r="N47" s="45">
        <v>7.914319936184834E-2</v>
      </c>
      <c r="O47" s="139">
        <v>0</v>
      </c>
      <c r="P47" s="49">
        <v>30.037391256891809</v>
      </c>
      <c r="Q47" s="139">
        <v>0</v>
      </c>
      <c r="R47" s="143">
        <v>1</v>
      </c>
      <c r="S47" s="143">
        <v>4</v>
      </c>
      <c r="T47" s="139"/>
      <c r="U47" s="49">
        <v>61.54</v>
      </c>
      <c r="V47" s="139">
        <v>1</v>
      </c>
      <c r="W47" s="139" t="s">
        <v>219</v>
      </c>
      <c r="X47" s="133"/>
      <c r="Y47" s="139"/>
      <c r="Z47" s="133"/>
      <c r="AA47" s="133"/>
      <c r="AB47" s="133"/>
    </row>
    <row r="48" spans="1:28" s="140" customFormat="1" x14ac:dyDescent="0.25">
      <c r="A48" s="16" t="s">
        <v>772</v>
      </c>
      <c r="B48" s="16" t="s">
        <v>1453</v>
      </c>
      <c r="C48" s="139" t="s">
        <v>15</v>
      </c>
      <c r="D48" s="139"/>
      <c r="E48" s="139" t="s">
        <v>1332</v>
      </c>
      <c r="F48" s="139" t="s">
        <v>1040</v>
      </c>
      <c r="G48" s="139">
        <v>2</v>
      </c>
      <c r="H48" s="52" t="s">
        <v>1333</v>
      </c>
      <c r="I48" s="142">
        <v>0</v>
      </c>
      <c r="J48" s="139"/>
      <c r="K48" s="144">
        <v>62.419817395482944</v>
      </c>
      <c r="L48" s="143">
        <v>3</v>
      </c>
      <c r="M48" s="139">
        <v>0</v>
      </c>
      <c r="N48" s="45">
        <v>7.914319936184834E-2</v>
      </c>
      <c r="O48" s="139">
        <v>0</v>
      </c>
      <c r="P48" s="49">
        <v>30.037391256891809</v>
      </c>
      <c r="Q48" s="139">
        <v>0</v>
      </c>
      <c r="R48" s="139"/>
      <c r="S48" s="143">
        <v>3</v>
      </c>
      <c r="T48" s="139"/>
      <c r="U48" s="49">
        <v>61.54</v>
      </c>
      <c r="V48" s="139">
        <v>1</v>
      </c>
      <c r="W48" s="139" t="s">
        <v>219</v>
      </c>
      <c r="X48" s="133"/>
      <c r="Y48" s="139"/>
      <c r="Z48" s="133"/>
      <c r="AA48" s="133"/>
      <c r="AB48" s="133"/>
    </row>
    <row r="49" spans="1:28" s="140" customFormat="1" ht="30" x14ac:dyDescent="0.25">
      <c r="A49" s="16" t="s">
        <v>83</v>
      </c>
      <c r="B49" s="16" t="s">
        <v>1465</v>
      </c>
      <c r="C49" s="139" t="s">
        <v>566</v>
      </c>
      <c r="D49" s="139"/>
      <c r="E49" s="139" t="s">
        <v>1332</v>
      </c>
      <c r="F49" s="139" t="s">
        <v>1169</v>
      </c>
      <c r="G49" s="139">
        <v>1</v>
      </c>
      <c r="H49" s="139">
        <v>36.340000000000003</v>
      </c>
      <c r="I49" s="49">
        <v>4</v>
      </c>
      <c r="J49" s="139"/>
      <c r="K49" s="45">
        <v>1.2787631870954526</v>
      </c>
      <c r="L49" s="139">
        <v>1</v>
      </c>
      <c r="M49" s="139">
        <v>1</v>
      </c>
      <c r="N49" s="45">
        <v>2.8129847538059992E-2</v>
      </c>
      <c r="O49" s="139">
        <v>0</v>
      </c>
      <c r="P49" s="49">
        <v>55.518809553107538</v>
      </c>
      <c r="Q49" s="139">
        <v>1</v>
      </c>
      <c r="R49" s="139"/>
      <c r="S49" s="139">
        <v>3</v>
      </c>
      <c r="T49" s="139"/>
      <c r="U49" s="49">
        <v>62</v>
      </c>
      <c r="V49" s="139">
        <v>1</v>
      </c>
      <c r="W49" s="139" t="s">
        <v>218</v>
      </c>
      <c r="X49" s="139" t="s">
        <v>1331</v>
      </c>
      <c r="Y49" s="139"/>
      <c r="Z49" s="139"/>
      <c r="AA49" s="139"/>
      <c r="AB49" s="139"/>
    </row>
    <row r="50" spans="1:28" s="140" customFormat="1" ht="30" x14ac:dyDescent="0.25">
      <c r="A50" s="61" t="s">
        <v>564</v>
      </c>
      <c r="B50" s="35" t="s">
        <v>1534</v>
      </c>
      <c r="C50" s="139" t="s">
        <v>13</v>
      </c>
      <c r="D50" s="139"/>
      <c r="E50" s="139"/>
      <c r="F50" s="139" t="s">
        <v>1316</v>
      </c>
      <c r="G50" s="139">
        <v>2</v>
      </c>
      <c r="H50" s="49" t="s">
        <v>1333</v>
      </c>
      <c r="I50" s="49">
        <v>0</v>
      </c>
      <c r="J50" s="139"/>
      <c r="K50" s="45">
        <v>0.05</v>
      </c>
      <c r="L50" s="139">
        <v>1</v>
      </c>
      <c r="M50" s="139">
        <v>0</v>
      </c>
      <c r="N50" s="45">
        <v>0.11262594458768949</v>
      </c>
      <c r="O50" s="139">
        <v>1</v>
      </c>
      <c r="P50" s="49">
        <v>39.014400966677336</v>
      </c>
      <c r="Q50" s="139">
        <v>0</v>
      </c>
      <c r="R50" s="139"/>
      <c r="S50" s="139">
        <v>2</v>
      </c>
      <c r="T50" s="139"/>
      <c r="U50" s="49">
        <v>63.27</v>
      </c>
      <c r="V50" s="139">
        <v>1</v>
      </c>
      <c r="W50" s="139" t="s">
        <v>220</v>
      </c>
      <c r="X50" s="139"/>
      <c r="Y50" s="139"/>
      <c r="Z50" s="139"/>
      <c r="AA50" s="139"/>
      <c r="AB50" s="139"/>
    </row>
    <row r="51" spans="1:28" s="140" customFormat="1" ht="30" x14ac:dyDescent="0.25">
      <c r="A51" s="16" t="s">
        <v>69</v>
      </c>
      <c r="B51" s="16" t="s">
        <v>978</v>
      </c>
      <c r="C51" s="38" t="s">
        <v>13</v>
      </c>
      <c r="D51" s="38"/>
      <c r="E51" s="139"/>
      <c r="F51" s="139" t="s">
        <v>1135</v>
      </c>
      <c r="G51" s="139">
        <v>3</v>
      </c>
      <c r="H51" s="139">
        <v>2908</v>
      </c>
      <c r="I51" s="49">
        <v>2</v>
      </c>
      <c r="J51" s="139"/>
      <c r="K51" s="45">
        <v>0.22375131846180685</v>
      </c>
      <c r="L51" s="139">
        <v>1</v>
      </c>
      <c r="M51" s="139">
        <v>0</v>
      </c>
      <c r="N51" s="45">
        <v>5.3344601257103295E-2</v>
      </c>
      <c r="O51" s="139">
        <v>0</v>
      </c>
      <c r="P51" s="49">
        <v>57.525902234044665</v>
      </c>
      <c r="Q51" s="139">
        <v>1</v>
      </c>
      <c r="R51" s="139"/>
      <c r="S51" s="139">
        <v>2</v>
      </c>
      <c r="T51" s="139"/>
      <c r="U51" s="49">
        <v>53.2</v>
      </c>
      <c r="V51" s="139">
        <v>1</v>
      </c>
      <c r="W51" s="139" t="s">
        <v>220</v>
      </c>
      <c r="X51" s="139"/>
      <c r="Y51" s="139"/>
      <c r="Z51" s="139"/>
      <c r="AA51" s="139"/>
      <c r="AB51" s="139"/>
    </row>
    <row r="52" spans="1:28" s="140" customFormat="1" x14ac:dyDescent="0.25">
      <c r="A52" s="61" t="s">
        <v>204</v>
      </c>
      <c r="B52" s="35" t="s">
        <v>1535</v>
      </c>
      <c r="C52" s="139" t="s">
        <v>13</v>
      </c>
      <c r="D52" s="139"/>
      <c r="E52" s="139"/>
      <c r="F52" s="139" t="s">
        <v>1248</v>
      </c>
      <c r="G52" s="139">
        <v>2</v>
      </c>
      <c r="H52" s="139" t="s">
        <v>1333</v>
      </c>
      <c r="I52" s="49">
        <v>0</v>
      </c>
      <c r="J52" s="139"/>
      <c r="K52" s="45">
        <v>0.5</v>
      </c>
      <c r="L52" s="139">
        <v>1</v>
      </c>
      <c r="M52" s="139">
        <v>0</v>
      </c>
      <c r="N52" s="45">
        <v>5.8963062499643747E-4</v>
      </c>
      <c r="O52" s="139">
        <v>0</v>
      </c>
      <c r="P52" s="49">
        <v>16.013323235451487</v>
      </c>
      <c r="Q52" s="139">
        <v>0</v>
      </c>
      <c r="R52" s="139"/>
      <c r="S52" s="139">
        <v>1</v>
      </c>
      <c r="T52" s="139"/>
      <c r="U52" s="49">
        <v>63.53</v>
      </c>
      <c r="V52" s="139">
        <v>1</v>
      </c>
      <c r="W52" s="139" t="s">
        <v>220</v>
      </c>
      <c r="X52" s="139"/>
      <c r="Y52" s="139"/>
      <c r="Z52" s="139"/>
      <c r="AA52" s="139"/>
      <c r="AB52" s="139"/>
    </row>
    <row r="53" spans="1:28" s="140" customFormat="1" ht="30" x14ac:dyDescent="0.25">
      <c r="A53" s="16" t="s">
        <v>118</v>
      </c>
      <c r="B53" s="16" t="s">
        <v>118</v>
      </c>
      <c r="C53" s="38" t="s">
        <v>13</v>
      </c>
      <c r="D53" s="139" t="s">
        <v>1332</v>
      </c>
      <c r="E53" s="139" t="s">
        <v>1332</v>
      </c>
      <c r="F53" s="139" t="s">
        <v>1078</v>
      </c>
      <c r="G53" s="139">
        <v>1</v>
      </c>
      <c r="H53" s="49">
        <v>95</v>
      </c>
      <c r="I53" s="49">
        <v>4</v>
      </c>
      <c r="J53" s="139"/>
      <c r="K53" s="45">
        <v>4.4007313627854741</v>
      </c>
      <c r="L53" s="139">
        <v>2</v>
      </c>
      <c r="M53" s="139">
        <v>0</v>
      </c>
      <c r="N53" s="45">
        <v>0.16011729471782465</v>
      </c>
      <c r="O53" s="139">
        <v>1</v>
      </c>
      <c r="P53" s="49">
        <v>59.993262743527922</v>
      </c>
      <c r="Q53" s="139">
        <v>1</v>
      </c>
      <c r="R53" s="139"/>
      <c r="S53" s="139">
        <v>4</v>
      </c>
      <c r="T53" s="139"/>
      <c r="U53" s="49">
        <v>58.88</v>
      </c>
      <c r="V53" s="139">
        <v>1</v>
      </c>
      <c r="W53" s="139" t="s">
        <v>220</v>
      </c>
      <c r="X53" s="139"/>
      <c r="Y53" s="139"/>
      <c r="Z53" s="139"/>
      <c r="AA53" s="139"/>
      <c r="AB53" s="139"/>
    </row>
    <row r="54" spans="1:28" s="140" customFormat="1" ht="60" x14ac:dyDescent="0.25">
      <c r="A54" s="16" t="s">
        <v>892</v>
      </c>
      <c r="B54" s="36" t="s">
        <v>892</v>
      </c>
      <c r="C54" s="139" t="s">
        <v>286</v>
      </c>
      <c r="D54" s="139"/>
      <c r="E54" s="139" t="s">
        <v>1332</v>
      </c>
      <c r="F54" s="139" t="s">
        <v>1182</v>
      </c>
      <c r="G54" s="139">
        <v>2</v>
      </c>
      <c r="H54" s="139" t="s">
        <v>1333</v>
      </c>
      <c r="I54" s="49">
        <v>0</v>
      </c>
      <c r="J54" s="139"/>
      <c r="K54" s="45">
        <v>93</v>
      </c>
      <c r="L54" s="139">
        <v>3</v>
      </c>
      <c r="M54" s="139">
        <v>0</v>
      </c>
      <c r="N54" s="45">
        <v>0.11262594458768949</v>
      </c>
      <c r="O54" s="139">
        <v>1</v>
      </c>
      <c r="P54" s="49">
        <v>39.014400966677336</v>
      </c>
      <c r="Q54" s="139">
        <v>0</v>
      </c>
      <c r="R54" s="139"/>
      <c r="S54" s="139">
        <v>4</v>
      </c>
      <c r="T54" s="139"/>
      <c r="U54" s="49">
        <v>63.27</v>
      </c>
      <c r="V54" s="139">
        <v>1</v>
      </c>
      <c r="W54" s="139" t="s">
        <v>220</v>
      </c>
      <c r="X54" s="139"/>
      <c r="Y54" s="139"/>
      <c r="Z54" s="139"/>
      <c r="AA54" s="139"/>
      <c r="AB54" s="139"/>
    </row>
    <row r="55" spans="1:28" s="140" customFormat="1" ht="30" x14ac:dyDescent="0.25">
      <c r="A55" s="16" t="s">
        <v>1436</v>
      </c>
      <c r="B55" s="36" t="s">
        <v>1436</v>
      </c>
      <c r="C55" s="139" t="s">
        <v>567</v>
      </c>
      <c r="D55" s="139"/>
      <c r="E55" s="139"/>
      <c r="F55" s="139"/>
      <c r="G55" s="139">
        <v>0</v>
      </c>
      <c r="H55" s="139"/>
      <c r="I55" s="49">
        <v>0</v>
      </c>
      <c r="J55" s="139"/>
      <c r="K55" s="45"/>
      <c r="L55" s="139"/>
      <c r="M55" s="139"/>
      <c r="N55" s="45"/>
      <c r="O55" s="139"/>
      <c r="P55" s="49"/>
      <c r="Q55" s="139"/>
      <c r="R55" s="139"/>
      <c r="S55" s="139"/>
      <c r="T55" s="139"/>
      <c r="U55" s="49" t="e">
        <v>#N/A</v>
      </c>
      <c r="V55" s="139" t="e">
        <v>#N/A</v>
      </c>
      <c r="W55" s="139" t="s">
        <v>220</v>
      </c>
      <c r="X55" s="139"/>
      <c r="Y55" s="139"/>
      <c r="Z55" s="139"/>
      <c r="AA55" s="139"/>
      <c r="AB55" s="139"/>
    </row>
    <row r="56" spans="1:28" s="140" customFormat="1" ht="45" x14ac:dyDescent="0.25">
      <c r="A56" s="16" t="s">
        <v>35</v>
      </c>
      <c r="B56" s="16" t="s">
        <v>972</v>
      </c>
      <c r="C56" s="139" t="s">
        <v>15</v>
      </c>
      <c r="D56" s="139"/>
      <c r="E56" s="139"/>
      <c r="F56" s="139" t="s">
        <v>1134</v>
      </c>
      <c r="G56" s="139">
        <v>3</v>
      </c>
      <c r="H56" s="45" t="s">
        <v>1333</v>
      </c>
      <c r="I56" s="49">
        <v>0</v>
      </c>
      <c r="J56" s="139"/>
      <c r="K56" s="45">
        <v>12.285714285714286</v>
      </c>
      <c r="L56" s="139">
        <v>2</v>
      </c>
      <c r="M56" s="139">
        <v>1</v>
      </c>
      <c r="N56" s="45">
        <v>4.1644783330265299E-2</v>
      </c>
      <c r="O56" s="139">
        <v>0</v>
      </c>
      <c r="P56" s="49">
        <v>55.092810568908007</v>
      </c>
      <c r="Q56" s="139">
        <v>1</v>
      </c>
      <c r="R56" s="139"/>
      <c r="S56" s="139">
        <v>4</v>
      </c>
      <c r="T56" s="139"/>
      <c r="U56" s="49">
        <v>58.18</v>
      </c>
      <c r="V56" s="139">
        <v>1</v>
      </c>
      <c r="W56" s="139" t="s">
        <v>218</v>
      </c>
      <c r="X56" s="139"/>
      <c r="Y56" s="139"/>
      <c r="Z56" s="35"/>
      <c r="AA56" s="35"/>
      <c r="AB56" s="35"/>
    </row>
    <row r="57" spans="1:28" s="140" customFormat="1" ht="45" x14ac:dyDescent="0.25">
      <c r="A57" s="16" t="s">
        <v>130</v>
      </c>
      <c r="B57" s="16" t="s">
        <v>1480</v>
      </c>
      <c r="C57" s="139" t="s">
        <v>566</v>
      </c>
      <c r="D57" s="139" t="s">
        <v>1332</v>
      </c>
      <c r="E57" s="139" t="s">
        <v>1332</v>
      </c>
      <c r="F57" s="143" t="s">
        <v>1190</v>
      </c>
      <c r="G57" s="143">
        <v>2</v>
      </c>
      <c r="H57" s="49" t="s">
        <v>1316</v>
      </c>
      <c r="I57" s="49" t="s">
        <v>1316</v>
      </c>
      <c r="J57" s="139" t="s">
        <v>1655</v>
      </c>
      <c r="K57" s="144">
        <v>3.09</v>
      </c>
      <c r="L57" s="139">
        <v>2</v>
      </c>
      <c r="M57" s="139">
        <v>0</v>
      </c>
      <c r="N57" s="45">
        <v>0.11215799441595535</v>
      </c>
      <c r="O57" s="139">
        <v>1</v>
      </c>
      <c r="P57" s="145">
        <v>31.434999889385242</v>
      </c>
      <c r="Q57" s="139">
        <v>0</v>
      </c>
      <c r="R57" s="139">
        <v>1</v>
      </c>
      <c r="S57" s="139">
        <v>4</v>
      </c>
      <c r="T57" s="139"/>
      <c r="U57" s="145">
        <v>55.42</v>
      </c>
      <c r="V57" s="139">
        <v>1</v>
      </c>
      <c r="W57" s="139" t="s">
        <v>219</v>
      </c>
      <c r="X57" s="139"/>
      <c r="Y57" s="139"/>
      <c r="Z57" s="139"/>
      <c r="AA57" s="139"/>
      <c r="AB57" s="139"/>
    </row>
    <row r="58" spans="1:28" s="140" customFormat="1" ht="105" x14ac:dyDescent="0.25">
      <c r="A58" s="16" t="s">
        <v>906</v>
      </c>
      <c r="B58" s="36" t="s">
        <v>1480</v>
      </c>
      <c r="C58" s="139" t="s">
        <v>566</v>
      </c>
      <c r="D58" s="139" t="s">
        <v>1332</v>
      </c>
      <c r="E58" s="139" t="s">
        <v>1332</v>
      </c>
      <c r="F58" s="143" t="s">
        <v>1316</v>
      </c>
      <c r="G58" s="143">
        <v>0</v>
      </c>
      <c r="H58" s="139" t="s">
        <v>1316</v>
      </c>
      <c r="I58" s="49" t="s">
        <v>1316</v>
      </c>
      <c r="J58" s="139" t="s">
        <v>1655</v>
      </c>
      <c r="K58" s="144">
        <v>3.2453459069058641</v>
      </c>
      <c r="L58" s="139">
        <v>2</v>
      </c>
      <c r="M58" s="139">
        <v>0</v>
      </c>
      <c r="N58" s="45">
        <v>0.11262594458768949</v>
      </c>
      <c r="O58" s="139">
        <v>1</v>
      </c>
      <c r="P58" s="145">
        <v>39.014400966677336</v>
      </c>
      <c r="Q58" s="139">
        <v>0</v>
      </c>
      <c r="R58" s="139">
        <v>1</v>
      </c>
      <c r="S58" s="139">
        <v>4</v>
      </c>
      <c r="T58" s="139"/>
      <c r="U58" s="145">
        <v>63.27</v>
      </c>
      <c r="V58" s="139">
        <v>1</v>
      </c>
      <c r="W58" s="139" t="s">
        <v>219</v>
      </c>
      <c r="X58" s="139"/>
      <c r="Y58" s="139"/>
      <c r="Z58" s="139"/>
      <c r="AA58" s="139"/>
      <c r="AB58" s="139"/>
    </row>
    <row r="59" spans="1:28" s="140" customFormat="1" ht="30" x14ac:dyDescent="0.25">
      <c r="A59" s="16" t="s">
        <v>839</v>
      </c>
      <c r="B59" s="36" t="s">
        <v>922</v>
      </c>
      <c r="C59" s="139" t="s">
        <v>15</v>
      </c>
      <c r="D59" s="139"/>
      <c r="E59" s="139"/>
      <c r="F59" s="139" t="s">
        <v>1193</v>
      </c>
      <c r="G59" s="139">
        <v>2</v>
      </c>
      <c r="H59" s="139" t="s">
        <v>1333</v>
      </c>
      <c r="I59" s="49">
        <v>0</v>
      </c>
      <c r="J59" s="139"/>
      <c r="K59" s="45">
        <v>88.35</v>
      </c>
      <c r="L59" s="139">
        <v>3</v>
      </c>
      <c r="M59" s="139">
        <v>1</v>
      </c>
      <c r="N59" s="45">
        <v>7.2228828227235795E-2</v>
      </c>
      <c r="O59" s="139">
        <v>0</v>
      </c>
      <c r="P59" s="49">
        <v>32.55422032447575</v>
      </c>
      <c r="Q59" s="139">
        <v>0</v>
      </c>
      <c r="R59" s="139"/>
      <c r="S59" s="139">
        <v>4</v>
      </c>
      <c r="T59" s="139"/>
      <c r="U59" s="49">
        <v>52.95</v>
      </c>
      <c r="V59" s="139">
        <v>1</v>
      </c>
      <c r="W59" s="139" t="s">
        <v>218</v>
      </c>
      <c r="X59" s="139"/>
      <c r="Y59" s="139"/>
      <c r="Z59" s="139"/>
      <c r="AA59" s="139"/>
      <c r="AB59" s="139"/>
    </row>
    <row r="60" spans="1:28" s="140" customFormat="1" ht="60" x14ac:dyDescent="0.25">
      <c r="A60" s="61" t="s">
        <v>702</v>
      </c>
      <c r="B60" s="13" t="s">
        <v>702</v>
      </c>
      <c r="C60" s="139" t="s">
        <v>566</v>
      </c>
      <c r="D60" s="139"/>
      <c r="E60" s="139"/>
      <c r="F60" s="139" t="s">
        <v>1062</v>
      </c>
      <c r="G60" s="139">
        <v>1</v>
      </c>
      <c r="H60" s="49" t="s">
        <v>1333</v>
      </c>
      <c r="I60" s="49">
        <v>0</v>
      </c>
      <c r="J60" s="139"/>
      <c r="K60" s="45">
        <v>14.786664856627322</v>
      </c>
      <c r="L60" s="139">
        <v>2</v>
      </c>
      <c r="M60" s="139">
        <v>1</v>
      </c>
      <c r="N60" s="45">
        <v>3.8944996394974125E-2</v>
      </c>
      <c r="O60" s="139">
        <v>0</v>
      </c>
      <c r="P60" s="49">
        <v>65.62601960885975</v>
      </c>
      <c r="Q60" s="139">
        <v>1</v>
      </c>
      <c r="R60" s="139"/>
      <c r="S60" s="139">
        <v>4</v>
      </c>
      <c r="T60" s="139"/>
      <c r="U60" s="49">
        <v>47.07</v>
      </c>
      <c r="V60" s="139">
        <v>2</v>
      </c>
      <c r="W60" s="139" t="s">
        <v>218</v>
      </c>
      <c r="X60" s="139"/>
      <c r="Y60" s="139"/>
      <c r="Z60" s="139"/>
      <c r="AA60" s="139"/>
      <c r="AB60" s="139"/>
    </row>
    <row r="61" spans="1:28" s="140" customFormat="1" ht="90" x14ac:dyDescent="0.25">
      <c r="A61" s="61" t="s">
        <v>985</v>
      </c>
      <c r="B61" s="13" t="s">
        <v>985</v>
      </c>
      <c r="C61" s="139" t="s">
        <v>15</v>
      </c>
      <c r="D61" s="139"/>
      <c r="E61" s="139" t="s">
        <v>1332</v>
      </c>
      <c r="F61" s="139" t="s">
        <v>1062</v>
      </c>
      <c r="G61" s="139">
        <v>1</v>
      </c>
      <c r="H61" s="49" t="s">
        <v>1333</v>
      </c>
      <c r="I61" s="49">
        <v>0</v>
      </c>
      <c r="J61" s="139"/>
      <c r="K61" s="45">
        <v>103.02055657161438</v>
      </c>
      <c r="L61" s="139">
        <v>3</v>
      </c>
      <c r="M61" s="139">
        <v>1</v>
      </c>
      <c r="N61" s="45">
        <v>3.8944996394974125E-2</v>
      </c>
      <c r="O61" s="139">
        <v>0</v>
      </c>
      <c r="P61" s="49">
        <v>65.62601960885975</v>
      </c>
      <c r="Q61" s="139">
        <v>1</v>
      </c>
      <c r="R61" s="139"/>
      <c r="S61" s="139">
        <v>5</v>
      </c>
      <c r="T61" s="139"/>
      <c r="U61" s="49">
        <v>47.07</v>
      </c>
      <c r="V61" s="139">
        <v>2</v>
      </c>
      <c r="W61" s="139" t="s">
        <v>218</v>
      </c>
      <c r="X61" s="139"/>
      <c r="Y61" s="139"/>
      <c r="Z61" s="139"/>
      <c r="AA61" s="139"/>
      <c r="AB61" s="139"/>
    </row>
    <row r="62" spans="1:28" s="140" customFormat="1" ht="30" x14ac:dyDescent="0.25">
      <c r="A62" s="16" t="s">
        <v>887</v>
      </c>
      <c r="B62" s="36" t="s">
        <v>887</v>
      </c>
      <c r="C62" s="139" t="s">
        <v>566</v>
      </c>
      <c r="D62" s="139"/>
      <c r="E62" s="139"/>
      <c r="F62" s="139" t="s">
        <v>1193</v>
      </c>
      <c r="G62" s="139">
        <v>2</v>
      </c>
      <c r="H62" s="139" t="s">
        <v>1333</v>
      </c>
      <c r="I62" s="49">
        <v>0</v>
      </c>
      <c r="J62" s="139"/>
      <c r="K62" s="45">
        <v>44</v>
      </c>
      <c r="L62" s="139">
        <v>2</v>
      </c>
      <c r="M62" s="139">
        <v>0</v>
      </c>
      <c r="N62" s="45">
        <v>7.2228828227235795E-2</v>
      </c>
      <c r="O62" s="139">
        <v>0</v>
      </c>
      <c r="P62" s="49">
        <v>32.55422032447575</v>
      </c>
      <c r="Q62" s="139">
        <v>0</v>
      </c>
      <c r="R62" s="139"/>
      <c r="S62" s="139">
        <v>2</v>
      </c>
      <c r="T62" s="139"/>
      <c r="U62" s="49">
        <v>52.95</v>
      </c>
      <c r="V62" s="139">
        <v>1</v>
      </c>
      <c r="W62" s="139" t="s">
        <v>219</v>
      </c>
      <c r="X62" s="139"/>
      <c r="Y62" s="139"/>
      <c r="Z62" s="139"/>
      <c r="AA62" s="139"/>
      <c r="AB62" s="139"/>
    </row>
    <row r="63" spans="1:28" s="140" customFormat="1" ht="30" x14ac:dyDescent="0.25">
      <c r="A63" s="16" t="s">
        <v>1426</v>
      </c>
      <c r="B63" s="16" t="s">
        <v>1426</v>
      </c>
      <c r="C63" s="139" t="s">
        <v>13</v>
      </c>
      <c r="D63" s="139"/>
      <c r="E63" s="139"/>
      <c r="F63" s="139" t="s">
        <v>1051</v>
      </c>
      <c r="G63" s="139">
        <v>2</v>
      </c>
      <c r="H63" s="56" t="s">
        <v>1333</v>
      </c>
      <c r="I63" s="49"/>
      <c r="J63" s="139"/>
      <c r="K63" s="45">
        <v>39.060429466449996</v>
      </c>
      <c r="L63" s="139">
        <v>2</v>
      </c>
      <c r="M63" s="139">
        <v>0</v>
      </c>
      <c r="N63" s="45">
        <v>5.6234752580121589E-2</v>
      </c>
      <c r="O63" s="139">
        <v>0</v>
      </c>
      <c r="P63" s="49">
        <v>26.12254453053529</v>
      </c>
      <c r="Q63" s="139">
        <v>0</v>
      </c>
      <c r="R63" s="139"/>
      <c r="S63" s="139">
        <v>2</v>
      </c>
      <c r="T63" s="139"/>
      <c r="U63" s="49">
        <v>58.43</v>
      </c>
      <c r="V63" s="139">
        <v>1</v>
      </c>
      <c r="W63" s="139" t="s">
        <v>219</v>
      </c>
      <c r="X63" s="133"/>
      <c r="Y63" s="139"/>
      <c r="Z63" s="133"/>
      <c r="AA63" s="133"/>
      <c r="AB63" s="133"/>
    </row>
    <row r="64" spans="1:28" s="140" customFormat="1" ht="105" x14ac:dyDescent="0.25">
      <c r="A64" s="16" t="s">
        <v>904</v>
      </c>
      <c r="B64" s="36" t="s">
        <v>1538</v>
      </c>
      <c r="C64" s="139" t="s">
        <v>566</v>
      </c>
      <c r="D64" s="139" t="s">
        <v>1332</v>
      </c>
      <c r="E64" s="139"/>
      <c r="F64" s="139" t="s">
        <v>1316</v>
      </c>
      <c r="G64" s="139">
        <v>0</v>
      </c>
      <c r="H64" s="139" t="s">
        <v>1316</v>
      </c>
      <c r="I64" s="49" t="s">
        <v>1316</v>
      </c>
      <c r="J64" s="139" t="s">
        <v>1656</v>
      </c>
      <c r="K64" s="45">
        <v>3.2453459069058641</v>
      </c>
      <c r="L64" s="139">
        <v>2</v>
      </c>
      <c r="M64" s="139">
        <v>0</v>
      </c>
      <c r="N64" s="45">
        <v>0.11262594458768949</v>
      </c>
      <c r="O64" s="139">
        <v>1</v>
      </c>
      <c r="P64" s="49">
        <v>39.014400966677336</v>
      </c>
      <c r="Q64" s="139">
        <v>0</v>
      </c>
      <c r="R64" s="139">
        <v>1</v>
      </c>
      <c r="S64" s="139">
        <v>4</v>
      </c>
      <c r="T64" s="139"/>
      <c r="U64" s="49">
        <v>63.27</v>
      </c>
      <c r="V64" s="139">
        <v>1</v>
      </c>
      <c r="W64" s="139" t="s">
        <v>219</v>
      </c>
      <c r="X64" s="139"/>
      <c r="Y64" s="139"/>
      <c r="Z64" s="139"/>
      <c r="AA64" s="139"/>
      <c r="AB64" s="139"/>
    </row>
    <row r="65" spans="1:28" s="140" customFormat="1" ht="30" x14ac:dyDescent="0.25">
      <c r="A65" s="16" t="s">
        <v>843</v>
      </c>
      <c r="B65" s="36" t="s">
        <v>923</v>
      </c>
      <c r="C65" s="139" t="s">
        <v>15</v>
      </c>
      <c r="D65" s="139"/>
      <c r="E65" s="139"/>
      <c r="F65" s="139" t="s">
        <v>1193</v>
      </c>
      <c r="G65" s="139">
        <v>2</v>
      </c>
      <c r="H65" s="139" t="s">
        <v>1333</v>
      </c>
      <c r="I65" s="49">
        <v>0</v>
      </c>
      <c r="J65" s="139"/>
      <c r="K65" s="45">
        <v>88.35</v>
      </c>
      <c r="L65" s="139">
        <v>3</v>
      </c>
      <c r="M65" s="139">
        <v>0</v>
      </c>
      <c r="N65" s="45">
        <v>7.2228828227235795E-2</v>
      </c>
      <c r="O65" s="139">
        <v>0</v>
      </c>
      <c r="P65" s="49">
        <v>32.55422032447575</v>
      </c>
      <c r="Q65" s="139">
        <v>0</v>
      </c>
      <c r="R65" s="139"/>
      <c r="S65" s="139">
        <v>3</v>
      </c>
      <c r="T65" s="139"/>
      <c r="U65" s="49">
        <v>52.95</v>
      </c>
      <c r="V65" s="139">
        <v>1</v>
      </c>
      <c r="W65" s="139" t="s">
        <v>219</v>
      </c>
      <c r="X65" s="139"/>
      <c r="Y65" s="139"/>
      <c r="Z65" s="139"/>
      <c r="AA65" s="139"/>
      <c r="AB65" s="139"/>
    </row>
    <row r="66" spans="1:28" s="140" customFormat="1" x14ac:dyDescent="0.25">
      <c r="A66" s="61" t="s">
        <v>946</v>
      </c>
      <c r="B66" s="61" t="s">
        <v>758</v>
      </c>
      <c r="C66" s="139" t="s">
        <v>15</v>
      </c>
      <c r="D66" s="139"/>
      <c r="E66" s="139"/>
      <c r="F66" s="139" t="s">
        <v>1316</v>
      </c>
      <c r="G66" s="139">
        <v>0</v>
      </c>
      <c r="H66" s="139" t="s">
        <v>1333</v>
      </c>
      <c r="I66" s="49" t="s">
        <v>1316</v>
      </c>
      <c r="J66" s="139" t="s">
        <v>1655</v>
      </c>
      <c r="K66" s="45"/>
      <c r="L66" s="139">
        <v>1</v>
      </c>
      <c r="M66" s="139" t="s">
        <v>1316</v>
      </c>
      <c r="N66" s="45">
        <v>0.11262594458768949</v>
      </c>
      <c r="O66" s="139">
        <v>1</v>
      </c>
      <c r="P66" s="49">
        <v>39.014400966677336</v>
      </c>
      <c r="Q66" s="139">
        <v>0</v>
      </c>
      <c r="R66" s="139"/>
      <c r="S66" s="139"/>
      <c r="T66" s="139"/>
      <c r="U66" s="49">
        <v>63.27</v>
      </c>
      <c r="V66" s="139">
        <v>1</v>
      </c>
      <c r="W66" s="139" t="s">
        <v>220</v>
      </c>
      <c r="X66" s="139"/>
      <c r="Y66" s="139"/>
      <c r="Z66" s="139"/>
      <c r="AA66" s="139"/>
      <c r="AB66" s="139"/>
    </row>
    <row r="67" spans="1:28" s="140" customFormat="1" ht="45" x14ac:dyDescent="0.25">
      <c r="A67" s="61" t="s">
        <v>703</v>
      </c>
      <c r="B67" s="13" t="s">
        <v>703</v>
      </c>
      <c r="C67" s="139" t="s">
        <v>566</v>
      </c>
      <c r="D67" s="139"/>
      <c r="E67" s="139"/>
      <c r="F67" s="139" t="s">
        <v>1062</v>
      </c>
      <c r="G67" s="139">
        <v>1</v>
      </c>
      <c r="H67" s="49" t="s">
        <v>1390</v>
      </c>
      <c r="I67" s="49">
        <v>3</v>
      </c>
      <c r="J67" s="139"/>
      <c r="K67" s="45">
        <v>5</v>
      </c>
      <c r="L67" s="139">
        <v>2</v>
      </c>
      <c r="M67" s="139">
        <v>0</v>
      </c>
      <c r="N67" s="45">
        <v>3.8944996394974125E-2</v>
      </c>
      <c r="O67" s="139">
        <v>0</v>
      </c>
      <c r="P67" s="49">
        <v>65.62601960885975</v>
      </c>
      <c r="Q67" s="139">
        <v>1</v>
      </c>
      <c r="R67" s="139"/>
      <c r="S67" s="139">
        <v>3</v>
      </c>
      <c r="T67" s="139"/>
      <c r="U67" s="49">
        <v>47.07</v>
      </c>
      <c r="V67" s="139">
        <v>2</v>
      </c>
      <c r="W67" s="139" t="s">
        <v>220</v>
      </c>
      <c r="X67" s="139"/>
      <c r="Y67" s="139"/>
      <c r="Z67" s="139"/>
      <c r="AA67" s="139"/>
      <c r="AB67" s="139"/>
    </row>
    <row r="68" spans="1:28" s="140" customFormat="1" ht="45" x14ac:dyDescent="0.25">
      <c r="A68" s="16" t="s">
        <v>653</v>
      </c>
      <c r="B68" s="16" t="s">
        <v>1512</v>
      </c>
      <c r="C68" s="139" t="s">
        <v>566</v>
      </c>
      <c r="D68" s="139"/>
      <c r="E68" s="139"/>
      <c r="F68" s="139" t="s">
        <v>1121</v>
      </c>
      <c r="G68" s="139">
        <v>1</v>
      </c>
      <c r="H68" s="49" t="s">
        <v>1384</v>
      </c>
      <c r="I68" s="49">
        <v>1</v>
      </c>
      <c r="J68" s="139"/>
      <c r="K68" s="45">
        <v>172.35151208425151</v>
      </c>
      <c r="L68" s="139">
        <v>3</v>
      </c>
      <c r="M68" s="139">
        <v>0</v>
      </c>
      <c r="N68" s="45">
        <v>5.4536797682852795E-4</v>
      </c>
      <c r="O68" s="139">
        <v>0</v>
      </c>
      <c r="P68" s="49">
        <v>47.8759011950184</v>
      </c>
      <c r="Q68" s="139">
        <v>1</v>
      </c>
      <c r="R68" s="139"/>
      <c r="S68" s="139">
        <v>4</v>
      </c>
      <c r="T68" s="139"/>
      <c r="U68" s="49">
        <v>60.65</v>
      </c>
      <c r="V68" s="139">
        <v>1</v>
      </c>
      <c r="W68" s="139" t="s">
        <v>219</v>
      </c>
      <c r="X68" s="133"/>
      <c r="Y68" s="139"/>
      <c r="Z68" s="133"/>
      <c r="AA68" s="133"/>
      <c r="AB68" s="133"/>
    </row>
    <row r="69" spans="1:28" s="140" customFormat="1" ht="45" x14ac:dyDescent="0.25">
      <c r="A69" s="61" t="s">
        <v>683</v>
      </c>
      <c r="B69" s="35" t="s">
        <v>1518</v>
      </c>
      <c r="C69" s="139" t="s">
        <v>13</v>
      </c>
      <c r="D69" s="139"/>
      <c r="E69" s="139"/>
      <c r="F69" s="139" t="s">
        <v>459</v>
      </c>
      <c r="G69" s="139">
        <v>1</v>
      </c>
      <c r="H69" s="49" t="s">
        <v>1333</v>
      </c>
      <c r="I69" s="49">
        <v>0</v>
      </c>
      <c r="J69" s="139"/>
      <c r="K69" s="45">
        <v>0.91999999999999993</v>
      </c>
      <c r="L69" s="139">
        <v>1</v>
      </c>
      <c r="M69" s="139">
        <v>1</v>
      </c>
      <c r="N69" s="45">
        <v>1.1693342491029053E-2</v>
      </c>
      <c r="O69" s="139">
        <v>0</v>
      </c>
      <c r="P69" s="49">
        <v>74.356975430896242</v>
      </c>
      <c r="Q69" s="139">
        <v>1</v>
      </c>
      <c r="R69" s="139"/>
      <c r="S69" s="139">
        <v>3</v>
      </c>
      <c r="T69" s="139"/>
      <c r="U69" s="49">
        <v>59.28</v>
      </c>
      <c r="V69" s="139">
        <v>1</v>
      </c>
      <c r="W69" s="139" t="s">
        <v>218</v>
      </c>
      <c r="X69" s="139"/>
      <c r="Y69" s="139"/>
      <c r="Z69" s="139"/>
      <c r="AA69" s="139"/>
      <c r="AB69" s="139"/>
    </row>
    <row r="70" spans="1:28" s="140" customFormat="1" ht="105" x14ac:dyDescent="0.25">
      <c r="A70" s="61" t="s">
        <v>1322</v>
      </c>
      <c r="B70" s="13" t="s">
        <v>1322</v>
      </c>
      <c r="C70" s="139" t="s">
        <v>566</v>
      </c>
      <c r="D70" s="139"/>
      <c r="E70" s="139"/>
      <c r="F70" s="139" t="s">
        <v>1125</v>
      </c>
      <c r="G70" s="139">
        <v>1</v>
      </c>
      <c r="H70" s="49" t="s">
        <v>1387</v>
      </c>
      <c r="I70" s="49">
        <v>2</v>
      </c>
      <c r="J70" s="139"/>
      <c r="K70" s="45">
        <v>83.095713125234468</v>
      </c>
      <c r="L70" s="139">
        <v>3</v>
      </c>
      <c r="M70" s="139">
        <v>0</v>
      </c>
      <c r="N70" s="45">
        <v>0.37557884587989848</v>
      </c>
      <c r="O70" s="139">
        <v>1</v>
      </c>
      <c r="P70" s="49">
        <v>55.780842567564832</v>
      </c>
      <c r="Q70" s="139">
        <v>1</v>
      </c>
      <c r="R70" s="139"/>
      <c r="S70" s="139">
        <v>5</v>
      </c>
      <c r="T70" s="139"/>
      <c r="U70" s="49">
        <v>33.340000000000003</v>
      </c>
      <c r="V70" s="139">
        <v>3</v>
      </c>
      <c r="W70" s="139" t="s">
        <v>219</v>
      </c>
      <c r="X70" s="139"/>
      <c r="Y70" s="139"/>
      <c r="Z70" s="139"/>
      <c r="AA70" s="139"/>
      <c r="AB70" s="139"/>
    </row>
    <row r="71" spans="1:28" s="140" customFormat="1" ht="45" x14ac:dyDescent="0.25">
      <c r="A71" s="16" t="s">
        <v>890</v>
      </c>
      <c r="B71" s="36" t="s">
        <v>36</v>
      </c>
      <c r="C71" s="139" t="s">
        <v>15</v>
      </c>
      <c r="D71" s="139"/>
      <c r="E71" s="139" t="s">
        <v>1332</v>
      </c>
      <c r="F71" s="139" t="s">
        <v>1134</v>
      </c>
      <c r="G71" s="139">
        <v>3</v>
      </c>
      <c r="H71" s="143" t="s">
        <v>1399</v>
      </c>
      <c r="I71" s="145">
        <v>1</v>
      </c>
      <c r="J71" s="139"/>
      <c r="K71" s="45">
        <v>15.003544545047889</v>
      </c>
      <c r="L71" s="139">
        <v>2</v>
      </c>
      <c r="M71" s="139">
        <v>1</v>
      </c>
      <c r="N71" s="45">
        <v>4.1644783330265299E-2</v>
      </c>
      <c r="O71" s="139">
        <v>0</v>
      </c>
      <c r="P71" s="49">
        <v>55.092810568908007</v>
      </c>
      <c r="Q71" s="139">
        <v>1</v>
      </c>
      <c r="R71" s="139"/>
      <c r="S71" s="139">
        <v>4</v>
      </c>
      <c r="T71" s="139"/>
      <c r="U71" s="49">
        <v>58.18</v>
      </c>
      <c r="V71" s="139">
        <v>1</v>
      </c>
      <c r="W71" s="139" t="s">
        <v>218</v>
      </c>
      <c r="X71" s="139"/>
      <c r="Y71" s="139"/>
      <c r="Z71" s="139"/>
      <c r="AA71" s="139"/>
      <c r="AB71" s="139"/>
    </row>
    <row r="72" spans="1:28" s="140" customFormat="1" x14ac:dyDescent="0.25">
      <c r="A72" s="16" t="s">
        <v>36</v>
      </c>
      <c r="B72" s="16" t="s">
        <v>36</v>
      </c>
      <c r="C72" s="139" t="s">
        <v>15</v>
      </c>
      <c r="D72" s="139"/>
      <c r="E72" s="139" t="s">
        <v>1332</v>
      </c>
      <c r="F72" s="139" t="s">
        <v>1134</v>
      </c>
      <c r="G72" s="139">
        <v>3</v>
      </c>
      <c r="H72" s="145">
        <v>69</v>
      </c>
      <c r="I72" s="145">
        <v>4</v>
      </c>
      <c r="J72" s="139"/>
      <c r="K72" s="45">
        <v>15.003544545047889</v>
      </c>
      <c r="L72" s="139">
        <v>2</v>
      </c>
      <c r="M72" s="139">
        <v>1</v>
      </c>
      <c r="N72" s="45">
        <v>4.1644783330265299E-2</v>
      </c>
      <c r="O72" s="139">
        <v>0</v>
      </c>
      <c r="P72" s="49">
        <v>55.092810568908007</v>
      </c>
      <c r="Q72" s="139">
        <v>1</v>
      </c>
      <c r="R72" s="139"/>
      <c r="S72" s="139">
        <v>4</v>
      </c>
      <c r="T72" s="139"/>
      <c r="U72" s="49">
        <v>58.18</v>
      </c>
      <c r="V72" s="139">
        <v>1</v>
      </c>
      <c r="W72" s="139" t="s">
        <v>218</v>
      </c>
      <c r="X72" s="133"/>
      <c r="Y72" s="139"/>
      <c r="Z72" s="133"/>
      <c r="AA72" s="133"/>
      <c r="AB72" s="133"/>
    </row>
    <row r="73" spans="1:28" s="140" customFormat="1" ht="30" x14ac:dyDescent="0.25">
      <c r="A73" s="16" t="s">
        <v>108</v>
      </c>
      <c r="B73" s="16" t="s">
        <v>108</v>
      </c>
      <c r="C73" s="139" t="s">
        <v>286</v>
      </c>
      <c r="D73" s="139"/>
      <c r="E73" s="139"/>
      <c r="F73" s="139" t="s">
        <v>1186</v>
      </c>
      <c r="G73" s="139">
        <v>1</v>
      </c>
      <c r="H73" s="49">
        <v>237</v>
      </c>
      <c r="I73" s="49">
        <v>4</v>
      </c>
      <c r="J73" s="139"/>
      <c r="K73" s="45">
        <v>77.037243198344655</v>
      </c>
      <c r="L73" s="139">
        <v>3</v>
      </c>
      <c r="M73" s="139">
        <v>1</v>
      </c>
      <c r="N73" s="45">
        <v>0.19656199237180108</v>
      </c>
      <c r="O73" s="139">
        <v>1</v>
      </c>
      <c r="P73" s="49">
        <v>86.542741489956924</v>
      </c>
      <c r="Q73" s="139">
        <v>1</v>
      </c>
      <c r="R73" s="139"/>
      <c r="S73" s="139">
        <v>6</v>
      </c>
      <c r="T73" s="139"/>
      <c r="U73" s="49">
        <v>23.22</v>
      </c>
      <c r="V73" s="139">
        <v>3</v>
      </c>
      <c r="W73" s="139" t="s">
        <v>218</v>
      </c>
      <c r="X73" s="139" t="s">
        <v>1331</v>
      </c>
      <c r="Y73" s="139"/>
      <c r="Z73" s="139"/>
      <c r="AA73" s="139"/>
      <c r="AB73" s="139"/>
    </row>
    <row r="74" spans="1:28" s="140" customFormat="1" ht="45" x14ac:dyDescent="0.25">
      <c r="A74" s="16" t="s">
        <v>127</v>
      </c>
      <c r="B74" s="16" t="s">
        <v>1476</v>
      </c>
      <c r="C74" s="139" t="s">
        <v>15</v>
      </c>
      <c r="D74" s="139" t="s">
        <v>1332</v>
      </c>
      <c r="E74" s="139" t="s">
        <v>1332</v>
      </c>
      <c r="F74" s="139" t="s">
        <v>1062</v>
      </c>
      <c r="G74" s="139">
        <v>1</v>
      </c>
      <c r="H74" s="49" t="s">
        <v>1333</v>
      </c>
      <c r="I74" s="49">
        <v>0</v>
      </c>
      <c r="J74" s="139"/>
      <c r="K74" s="45">
        <v>18.078237638202008</v>
      </c>
      <c r="L74" s="139">
        <v>2</v>
      </c>
      <c r="M74" s="139">
        <v>1</v>
      </c>
      <c r="N74" s="45">
        <v>3.8944996394974125E-2</v>
      </c>
      <c r="O74" s="139">
        <v>0</v>
      </c>
      <c r="P74" s="49">
        <v>65.62601960885975</v>
      </c>
      <c r="Q74" s="139">
        <v>1</v>
      </c>
      <c r="R74" s="139"/>
      <c r="S74" s="139">
        <v>4</v>
      </c>
      <c r="T74" s="139"/>
      <c r="U74" s="49">
        <v>47.07</v>
      </c>
      <c r="V74" s="139">
        <v>2</v>
      </c>
      <c r="W74" s="139" t="s">
        <v>218</v>
      </c>
      <c r="X74" s="139"/>
      <c r="Y74" s="139"/>
      <c r="Z74" s="139"/>
      <c r="AA74" s="139"/>
      <c r="AB74" s="139"/>
    </row>
    <row r="75" spans="1:28" s="140" customFormat="1" ht="30" x14ac:dyDescent="0.25">
      <c r="A75" s="16" t="s">
        <v>823</v>
      </c>
      <c r="B75" s="36" t="s">
        <v>1698</v>
      </c>
      <c r="C75" s="141" t="s">
        <v>13</v>
      </c>
      <c r="D75" s="139"/>
      <c r="E75" s="139"/>
      <c r="F75" s="139" t="s">
        <v>1193</v>
      </c>
      <c r="G75" s="139">
        <v>2</v>
      </c>
      <c r="H75" s="139" t="s">
        <v>1395</v>
      </c>
      <c r="I75" s="49">
        <v>4</v>
      </c>
      <c r="J75" s="139"/>
      <c r="K75" s="144">
        <v>22.087499999999999</v>
      </c>
      <c r="L75" s="143">
        <v>2</v>
      </c>
      <c r="M75" s="139">
        <v>0</v>
      </c>
      <c r="N75" s="45">
        <v>7.2228828227235795E-2</v>
      </c>
      <c r="O75" s="139">
        <v>0</v>
      </c>
      <c r="P75" s="49">
        <v>32.55422032447575</v>
      </c>
      <c r="Q75" s="139">
        <v>0</v>
      </c>
      <c r="R75" s="139"/>
      <c r="S75" s="143">
        <v>2</v>
      </c>
      <c r="T75" s="139"/>
      <c r="U75" s="49">
        <v>52.95</v>
      </c>
      <c r="V75" s="139">
        <v>1</v>
      </c>
      <c r="W75" s="139" t="s">
        <v>219</v>
      </c>
      <c r="X75" s="139"/>
      <c r="Y75" s="139"/>
      <c r="Z75" s="139"/>
      <c r="AA75" s="139"/>
      <c r="AB75" s="139"/>
    </row>
    <row r="76" spans="1:28" s="140" customFormat="1" ht="30" x14ac:dyDescent="0.25">
      <c r="A76" s="16" t="s">
        <v>848</v>
      </c>
      <c r="B76" s="36" t="s">
        <v>1698</v>
      </c>
      <c r="C76" s="141" t="s">
        <v>13</v>
      </c>
      <c r="D76" s="139"/>
      <c r="E76" s="139"/>
      <c r="F76" s="139" t="s">
        <v>1193</v>
      </c>
      <c r="G76" s="139">
        <v>2</v>
      </c>
      <c r="H76" s="139" t="s">
        <v>1395</v>
      </c>
      <c r="I76" s="49">
        <v>4</v>
      </c>
      <c r="J76" s="139"/>
      <c r="K76" s="144">
        <v>88.35</v>
      </c>
      <c r="L76" s="143">
        <v>3</v>
      </c>
      <c r="M76" s="139">
        <v>0</v>
      </c>
      <c r="N76" s="45">
        <v>7.2228828227235795E-2</v>
      </c>
      <c r="O76" s="139">
        <v>0</v>
      </c>
      <c r="P76" s="49">
        <v>32.55422032447575</v>
      </c>
      <c r="Q76" s="139">
        <v>0</v>
      </c>
      <c r="R76" s="139"/>
      <c r="S76" s="143">
        <v>3</v>
      </c>
      <c r="T76" s="139"/>
      <c r="U76" s="49">
        <v>52.95</v>
      </c>
      <c r="V76" s="139">
        <v>1</v>
      </c>
      <c r="W76" s="139" t="s">
        <v>219</v>
      </c>
      <c r="X76" s="139"/>
      <c r="Y76" s="139"/>
      <c r="Z76" s="139"/>
      <c r="AA76" s="139"/>
      <c r="AB76" s="139"/>
    </row>
    <row r="77" spans="1:28" s="140" customFormat="1" x14ac:dyDescent="0.25">
      <c r="A77" s="61" t="s">
        <v>945</v>
      </c>
      <c r="B77" s="61" t="s">
        <v>757</v>
      </c>
      <c r="C77" s="139" t="s">
        <v>566</v>
      </c>
      <c r="D77" s="139"/>
      <c r="E77" s="139"/>
      <c r="F77" s="139" t="s">
        <v>1316</v>
      </c>
      <c r="G77" s="139">
        <v>0</v>
      </c>
      <c r="H77" s="139" t="s">
        <v>1333</v>
      </c>
      <c r="I77" s="49" t="s">
        <v>1316</v>
      </c>
      <c r="J77" s="139" t="s">
        <v>1655</v>
      </c>
      <c r="K77" s="45"/>
      <c r="L77" s="139">
        <v>1</v>
      </c>
      <c r="M77" s="139" t="s">
        <v>1316</v>
      </c>
      <c r="N77" s="45">
        <v>0.11262594458768949</v>
      </c>
      <c r="O77" s="139">
        <v>1</v>
      </c>
      <c r="P77" s="49">
        <v>39.014400966677336</v>
      </c>
      <c r="Q77" s="139">
        <v>0</v>
      </c>
      <c r="R77" s="139"/>
      <c r="S77" s="139"/>
      <c r="T77" s="139"/>
      <c r="U77" s="49">
        <v>63.27</v>
      </c>
      <c r="V77" s="139">
        <v>1</v>
      </c>
      <c r="W77" s="139" t="s">
        <v>220</v>
      </c>
      <c r="X77" s="139"/>
      <c r="Y77" s="139"/>
      <c r="Z77" s="139"/>
      <c r="AA77" s="139"/>
      <c r="AB77" s="139"/>
    </row>
    <row r="78" spans="1:28" s="140" customFormat="1" ht="75" x14ac:dyDescent="0.25">
      <c r="A78" s="16" t="s">
        <v>652</v>
      </c>
      <c r="B78" s="16" t="s">
        <v>652</v>
      </c>
      <c r="C78" s="139" t="s">
        <v>566</v>
      </c>
      <c r="D78" s="139"/>
      <c r="E78" s="139"/>
      <c r="F78" s="139" t="s">
        <v>1121</v>
      </c>
      <c r="G78" s="139">
        <v>1</v>
      </c>
      <c r="H78" s="49" t="s">
        <v>1383</v>
      </c>
      <c r="I78" s="49">
        <v>1</v>
      </c>
      <c r="J78" s="139"/>
      <c r="K78" s="45">
        <v>8.0021456069844703</v>
      </c>
      <c r="L78" s="139">
        <v>2</v>
      </c>
      <c r="M78" s="139">
        <v>0</v>
      </c>
      <c r="N78" s="45">
        <v>5.4536797682852795E-4</v>
      </c>
      <c r="O78" s="139">
        <v>0</v>
      </c>
      <c r="P78" s="49">
        <v>47.8759011950184</v>
      </c>
      <c r="Q78" s="139">
        <v>1</v>
      </c>
      <c r="R78" s="139"/>
      <c r="S78" s="139">
        <v>3</v>
      </c>
      <c r="T78" s="139"/>
      <c r="U78" s="49">
        <v>60.65</v>
      </c>
      <c r="V78" s="139">
        <v>1</v>
      </c>
      <c r="W78" s="139" t="s">
        <v>220</v>
      </c>
      <c r="X78" s="133"/>
      <c r="Y78" s="139"/>
      <c r="Z78" s="133"/>
      <c r="AA78" s="133"/>
      <c r="AB78" s="133"/>
    </row>
    <row r="79" spans="1:28" s="140" customFormat="1" ht="30" x14ac:dyDescent="0.25">
      <c r="A79" s="16" t="s">
        <v>51</v>
      </c>
      <c r="B79" s="16" t="s">
        <v>976</v>
      </c>
      <c r="C79" s="139" t="s">
        <v>15</v>
      </c>
      <c r="D79" s="139"/>
      <c r="E79" s="139" t="s">
        <v>1332</v>
      </c>
      <c r="F79" s="139" t="s">
        <v>1133</v>
      </c>
      <c r="G79" s="139">
        <v>2</v>
      </c>
      <c r="H79" s="45">
        <v>33.33</v>
      </c>
      <c r="I79" s="49">
        <v>4</v>
      </c>
      <c r="J79" s="139"/>
      <c r="K79" s="45">
        <v>15.003544545047889</v>
      </c>
      <c r="L79" s="139">
        <v>2</v>
      </c>
      <c r="M79" s="139">
        <v>0</v>
      </c>
      <c r="N79" s="45">
        <v>1.065137541824426E-2</v>
      </c>
      <c r="O79" s="139">
        <v>0</v>
      </c>
      <c r="P79" s="49">
        <v>29.649921836250865</v>
      </c>
      <c r="Q79" s="139">
        <v>0</v>
      </c>
      <c r="R79" s="139"/>
      <c r="S79" s="139">
        <v>2</v>
      </c>
      <c r="T79" s="139"/>
      <c r="U79" s="49">
        <v>68.58</v>
      </c>
      <c r="V79" s="139">
        <v>1</v>
      </c>
      <c r="W79" s="136" t="s">
        <v>220</v>
      </c>
      <c r="X79" s="139"/>
      <c r="Y79" s="139"/>
      <c r="Z79" s="139"/>
      <c r="AA79" s="139"/>
      <c r="AB79" s="139"/>
    </row>
    <row r="80" spans="1:28" s="140" customFormat="1" ht="75" x14ac:dyDescent="0.25">
      <c r="A80" s="16" t="s">
        <v>633</v>
      </c>
      <c r="B80" s="16" t="s">
        <v>944</v>
      </c>
      <c r="C80" s="141" t="s">
        <v>13</v>
      </c>
      <c r="D80" s="139" t="s">
        <v>1332</v>
      </c>
      <c r="E80" s="139"/>
      <c r="F80" s="139" t="s">
        <v>1124</v>
      </c>
      <c r="G80" s="139">
        <v>1</v>
      </c>
      <c r="H80" s="49">
        <v>1186</v>
      </c>
      <c r="I80" s="49">
        <v>3</v>
      </c>
      <c r="J80" s="139"/>
      <c r="K80" s="144">
        <v>0.25635829451905512</v>
      </c>
      <c r="L80" s="139">
        <v>1</v>
      </c>
      <c r="M80" s="139">
        <v>0</v>
      </c>
      <c r="N80" s="45">
        <v>0.10706408911203456</v>
      </c>
      <c r="O80" s="139">
        <v>1</v>
      </c>
      <c r="P80" s="49">
        <v>55.007946053648517</v>
      </c>
      <c r="Q80" s="139">
        <v>1</v>
      </c>
      <c r="R80" s="139"/>
      <c r="S80" s="139">
        <v>3</v>
      </c>
      <c r="T80" s="139"/>
      <c r="U80" s="49">
        <v>54.72</v>
      </c>
      <c r="V80" s="139">
        <v>1</v>
      </c>
      <c r="W80" s="139" t="s">
        <v>220</v>
      </c>
      <c r="X80" s="133"/>
      <c r="Y80" s="139"/>
      <c r="Z80" s="133"/>
      <c r="AA80" s="133"/>
      <c r="AB80" s="133"/>
    </row>
    <row r="81" spans="1:28" s="140" customFormat="1" ht="45" x14ac:dyDescent="0.25">
      <c r="A81" s="16" t="s">
        <v>92</v>
      </c>
      <c r="B81" s="16" t="s">
        <v>936</v>
      </c>
      <c r="C81" s="141" t="s">
        <v>13</v>
      </c>
      <c r="D81" s="38"/>
      <c r="E81" s="139"/>
      <c r="F81" s="139" t="s">
        <v>1124</v>
      </c>
      <c r="G81" s="139">
        <v>1</v>
      </c>
      <c r="H81" s="49">
        <v>1186</v>
      </c>
      <c r="I81" s="49">
        <v>3</v>
      </c>
      <c r="J81" s="139"/>
      <c r="K81" s="144">
        <v>0.12255725483586399</v>
      </c>
      <c r="L81" s="139">
        <v>1</v>
      </c>
      <c r="M81" s="139">
        <v>0</v>
      </c>
      <c r="N81" s="45">
        <v>0.10706408911203456</v>
      </c>
      <c r="O81" s="139">
        <v>1</v>
      </c>
      <c r="P81" s="49">
        <v>55.007946053648517</v>
      </c>
      <c r="Q81" s="139">
        <v>1</v>
      </c>
      <c r="R81" s="139"/>
      <c r="S81" s="139">
        <v>3</v>
      </c>
      <c r="T81" s="139"/>
      <c r="U81" s="49">
        <v>54.72</v>
      </c>
      <c r="V81" s="139">
        <v>1</v>
      </c>
      <c r="W81" s="139" t="s">
        <v>220</v>
      </c>
      <c r="X81" s="143" t="s">
        <v>1331</v>
      </c>
      <c r="Y81" s="139"/>
      <c r="Z81" s="139"/>
      <c r="AA81" s="139"/>
      <c r="AB81" s="139"/>
    </row>
    <row r="82" spans="1:28" s="140" customFormat="1" ht="45" x14ac:dyDescent="0.25">
      <c r="A82" s="16" t="s">
        <v>638</v>
      </c>
      <c r="B82" s="16" t="s">
        <v>1507</v>
      </c>
      <c r="C82" s="139" t="s">
        <v>13</v>
      </c>
      <c r="D82" s="139"/>
      <c r="E82" s="139"/>
      <c r="F82" s="139" t="s">
        <v>1124</v>
      </c>
      <c r="G82" s="139">
        <v>1</v>
      </c>
      <c r="H82" s="49">
        <v>1400</v>
      </c>
      <c r="I82" s="49">
        <v>2</v>
      </c>
      <c r="J82" s="139"/>
      <c r="K82" s="45">
        <v>5.2868250872271476</v>
      </c>
      <c r="L82" s="139">
        <v>2</v>
      </c>
      <c r="M82" s="139">
        <v>0</v>
      </c>
      <c r="N82" s="45">
        <v>0.10706408911203456</v>
      </c>
      <c r="O82" s="139">
        <v>1</v>
      </c>
      <c r="P82" s="49">
        <v>55.007946053648517</v>
      </c>
      <c r="Q82" s="139">
        <v>1</v>
      </c>
      <c r="R82" s="139"/>
      <c r="S82" s="139">
        <v>4</v>
      </c>
      <c r="T82" s="139"/>
      <c r="U82" s="49">
        <v>54.72</v>
      </c>
      <c r="V82" s="139">
        <v>1</v>
      </c>
      <c r="W82" s="139" t="s">
        <v>219</v>
      </c>
      <c r="X82" s="133"/>
      <c r="Y82" s="139"/>
      <c r="Z82" s="133"/>
      <c r="AA82" s="133"/>
      <c r="AB82" s="133"/>
    </row>
    <row r="83" spans="1:28" s="140" customFormat="1" ht="30" x14ac:dyDescent="0.25">
      <c r="A83" s="16" t="s">
        <v>47</v>
      </c>
      <c r="B83" s="16" t="s">
        <v>47</v>
      </c>
      <c r="C83" s="139" t="s">
        <v>15</v>
      </c>
      <c r="D83" s="139"/>
      <c r="E83" s="139" t="s">
        <v>1332</v>
      </c>
      <c r="F83" s="139" t="s">
        <v>1166</v>
      </c>
      <c r="G83" s="139">
        <v>1</v>
      </c>
      <c r="H83" s="45">
        <v>322.2</v>
      </c>
      <c r="I83" s="49">
        <v>3</v>
      </c>
      <c r="J83" s="139"/>
      <c r="K83" s="45">
        <v>15.003544545047889</v>
      </c>
      <c r="L83" s="139">
        <v>2</v>
      </c>
      <c r="M83" s="139">
        <v>1</v>
      </c>
      <c r="N83" s="45">
        <v>4.1027735515338205E-2</v>
      </c>
      <c r="O83" s="139">
        <v>0</v>
      </c>
      <c r="P83" s="49">
        <v>54.300996741931399</v>
      </c>
      <c r="Q83" s="139">
        <v>1</v>
      </c>
      <c r="R83" s="139"/>
      <c r="S83" s="139">
        <v>4</v>
      </c>
      <c r="T83" s="139"/>
      <c r="U83" s="49">
        <v>58.18</v>
      </c>
      <c r="V83" s="139">
        <v>1</v>
      </c>
      <c r="W83" s="139" t="s">
        <v>218</v>
      </c>
      <c r="X83" s="139"/>
      <c r="Y83" s="139"/>
      <c r="Z83" s="139"/>
      <c r="AA83" s="139"/>
      <c r="AB83" s="139"/>
    </row>
    <row r="84" spans="1:28" s="140" customFormat="1" ht="60" x14ac:dyDescent="0.25">
      <c r="A84" s="16" t="s">
        <v>1441</v>
      </c>
      <c r="B84" s="36" t="s">
        <v>1441</v>
      </c>
      <c r="C84" s="139" t="s">
        <v>13</v>
      </c>
      <c r="D84" s="139"/>
      <c r="E84" s="139"/>
      <c r="F84" s="139"/>
      <c r="G84" s="139">
        <v>0</v>
      </c>
      <c r="H84" s="139"/>
      <c r="I84" s="49">
        <v>0</v>
      </c>
      <c r="J84" s="139"/>
      <c r="K84" s="45"/>
      <c r="L84" s="139"/>
      <c r="M84" s="139"/>
      <c r="N84" s="45"/>
      <c r="O84" s="139"/>
      <c r="P84" s="49"/>
      <c r="Q84" s="139"/>
      <c r="R84" s="139"/>
      <c r="S84" s="139"/>
      <c r="T84" s="139"/>
      <c r="U84" s="49" t="e">
        <v>#N/A</v>
      </c>
      <c r="V84" s="139" t="e">
        <v>#N/A</v>
      </c>
      <c r="W84" s="139" t="s">
        <v>218</v>
      </c>
      <c r="X84" s="139"/>
      <c r="Y84" s="139"/>
      <c r="Z84" s="139"/>
      <c r="AA84" s="139"/>
      <c r="AB84" s="139"/>
    </row>
    <row r="85" spans="1:28" s="140" customFormat="1" ht="45" x14ac:dyDescent="0.25">
      <c r="A85" s="16" t="s">
        <v>1444</v>
      </c>
      <c r="B85" s="36" t="s">
        <v>1444</v>
      </c>
      <c r="C85" s="139" t="s">
        <v>566</v>
      </c>
      <c r="D85" s="139"/>
      <c r="E85" s="139"/>
      <c r="F85" s="139"/>
      <c r="G85" s="139">
        <v>0</v>
      </c>
      <c r="H85" s="139"/>
      <c r="I85" s="49">
        <v>0</v>
      </c>
      <c r="J85" s="139"/>
      <c r="K85" s="45"/>
      <c r="L85" s="139"/>
      <c r="M85" s="139"/>
      <c r="N85" s="45"/>
      <c r="O85" s="139"/>
      <c r="P85" s="49"/>
      <c r="Q85" s="139"/>
      <c r="R85" s="139"/>
      <c r="S85" s="139"/>
      <c r="T85" s="139"/>
      <c r="U85" s="49" t="e">
        <v>#N/A</v>
      </c>
      <c r="V85" s="139" t="e">
        <v>#N/A</v>
      </c>
      <c r="W85" s="139" t="s">
        <v>218</v>
      </c>
      <c r="X85" s="139"/>
      <c r="Y85" s="139"/>
      <c r="Z85" s="139"/>
      <c r="AA85" s="139"/>
      <c r="AB85" s="139"/>
    </row>
    <row r="86" spans="1:28" s="140" customFormat="1" ht="45" x14ac:dyDescent="0.25">
      <c r="A86" s="61" t="s">
        <v>688</v>
      </c>
      <c r="B86" s="35" t="s">
        <v>1517</v>
      </c>
      <c r="C86" s="139" t="s">
        <v>13</v>
      </c>
      <c r="D86" s="139" t="s">
        <v>1332</v>
      </c>
      <c r="E86" s="139"/>
      <c r="F86" s="139" t="s">
        <v>459</v>
      </c>
      <c r="G86" s="139">
        <v>1</v>
      </c>
      <c r="H86" s="145" t="s">
        <v>1333</v>
      </c>
      <c r="I86" s="49">
        <v>4</v>
      </c>
      <c r="J86" s="139"/>
      <c r="K86" s="144">
        <v>1.6005459405352835</v>
      </c>
      <c r="L86" s="139">
        <v>2</v>
      </c>
      <c r="M86" s="139">
        <v>1</v>
      </c>
      <c r="N86" s="45">
        <v>1.1693342491029053E-2</v>
      </c>
      <c r="O86" s="139">
        <v>0</v>
      </c>
      <c r="P86" s="49">
        <v>74.356975430896242</v>
      </c>
      <c r="Q86" s="139">
        <v>1</v>
      </c>
      <c r="R86" s="139"/>
      <c r="S86" s="139">
        <v>4</v>
      </c>
      <c r="T86" s="139"/>
      <c r="U86" s="49">
        <v>59.28</v>
      </c>
      <c r="V86" s="139">
        <v>1</v>
      </c>
      <c r="W86" s="139" t="s">
        <v>218</v>
      </c>
      <c r="X86" s="139" t="s">
        <v>1331</v>
      </c>
      <c r="Y86" s="139"/>
      <c r="Z86" s="139"/>
      <c r="AA86" s="139"/>
      <c r="AB86" s="139"/>
    </row>
    <row r="87" spans="1:28" s="140" customFormat="1" ht="45" x14ac:dyDescent="0.25">
      <c r="A87" s="61" t="s">
        <v>682</v>
      </c>
      <c r="B87" s="13" t="s">
        <v>1517</v>
      </c>
      <c r="C87" s="139" t="s">
        <v>13</v>
      </c>
      <c r="D87" s="139" t="s">
        <v>1332</v>
      </c>
      <c r="E87" s="143" t="s">
        <v>1332</v>
      </c>
      <c r="F87" s="139" t="s">
        <v>459</v>
      </c>
      <c r="G87" s="139">
        <v>1</v>
      </c>
      <c r="H87" s="145">
        <v>31</v>
      </c>
      <c r="I87" s="49">
        <v>4</v>
      </c>
      <c r="J87" s="139"/>
      <c r="K87" s="144">
        <v>7.2875214229730796</v>
      </c>
      <c r="L87" s="139">
        <v>2</v>
      </c>
      <c r="M87" s="139">
        <v>1</v>
      </c>
      <c r="N87" s="45">
        <v>1.1693342491029053E-2</v>
      </c>
      <c r="O87" s="139">
        <v>0</v>
      </c>
      <c r="P87" s="49">
        <v>74.356975430896242</v>
      </c>
      <c r="Q87" s="139">
        <v>1</v>
      </c>
      <c r="R87" s="139"/>
      <c r="S87" s="139">
        <v>4</v>
      </c>
      <c r="T87" s="139"/>
      <c r="U87" s="49">
        <v>59.28</v>
      </c>
      <c r="V87" s="139">
        <v>1</v>
      </c>
      <c r="W87" s="139" t="s">
        <v>218</v>
      </c>
      <c r="X87" s="139" t="s">
        <v>1331</v>
      </c>
      <c r="Y87" s="139"/>
      <c r="Z87" s="139"/>
      <c r="AA87" s="139"/>
      <c r="AB87" s="139"/>
    </row>
    <row r="88" spans="1:28" s="140" customFormat="1" ht="45" x14ac:dyDescent="0.25">
      <c r="A88" s="16" t="s">
        <v>131</v>
      </c>
      <c r="B88" s="16" t="s">
        <v>1689</v>
      </c>
      <c r="C88" s="139" t="s">
        <v>13</v>
      </c>
      <c r="D88" s="139" t="s">
        <v>1332</v>
      </c>
      <c r="E88" s="139"/>
      <c r="F88" s="139" t="s">
        <v>1040</v>
      </c>
      <c r="G88" s="139">
        <v>2</v>
      </c>
      <c r="H88" s="49" t="s">
        <v>550</v>
      </c>
      <c r="I88" s="49">
        <v>3</v>
      </c>
      <c r="J88" s="139"/>
      <c r="K88" s="144" t="s">
        <v>1631</v>
      </c>
      <c r="L88" s="143">
        <v>3</v>
      </c>
      <c r="M88" s="139">
        <v>0</v>
      </c>
      <c r="N88" s="45">
        <v>7.914319936184834E-2</v>
      </c>
      <c r="O88" s="139">
        <v>0</v>
      </c>
      <c r="P88" s="49">
        <v>30.037391256891809</v>
      </c>
      <c r="Q88" s="139">
        <v>0</v>
      </c>
      <c r="R88" s="139"/>
      <c r="S88" s="143">
        <v>3</v>
      </c>
      <c r="T88" s="139"/>
      <c r="U88" s="49">
        <v>61.54</v>
      </c>
      <c r="V88" s="139">
        <v>1</v>
      </c>
      <c r="W88" s="139" t="s">
        <v>220</v>
      </c>
      <c r="X88" s="146" t="s">
        <v>1327</v>
      </c>
      <c r="Y88" s="139"/>
      <c r="Z88" s="133"/>
      <c r="AA88" s="133"/>
      <c r="AB88" s="133"/>
    </row>
    <row r="89" spans="1:28" s="140" customFormat="1" ht="30" x14ac:dyDescent="0.25">
      <c r="A89" s="16" t="s">
        <v>131</v>
      </c>
      <c r="B89" s="16" t="s">
        <v>1689</v>
      </c>
      <c r="C89" s="139" t="s">
        <v>13</v>
      </c>
      <c r="D89" s="139" t="s">
        <v>1332</v>
      </c>
      <c r="E89" s="139"/>
      <c r="F89" s="139" t="s">
        <v>1040</v>
      </c>
      <c r="G89" s="139">
        <v>2</v>
      </c>
      <c r="H89" s="49" t="s">
        <v>550</v>
      </c>
      <c r="I89" s="49">
        <v>3</v>
      </c>
      <c r="J89" s="139"/>
      <c r="K89" s="144">
        <v>9.1430085225198408</v>
      </c>
      <c r="L89" s="143">
        <v>2</v>
      </c>
      <c r="M89" s="139">
        <v>0</v>
      </c>
      <c r="N89" s="45">
        <v>7.914319936184834E-2</v>
      </c>
      <c r="O89" s="139">
        <v>0</v>
      </c>
      <c r="P89" s="49">
        <v>30.037391256891809</v>
      </c>
      <c r="Q89" s="139">
        <v>0</v>
      </c>
      <c r="R89" s="139"/>
      <c r="S89" s="143">
        <v>2</v>
      </c>
      <c r="T89" s="139"/>
      <c r="U89" s="49">
        <v>61.54</v>
      </c>
      <c r="V89" s="139">
        <v>1</v>
      </c>
      <c r="W89" s="139" t="s">
        <v>220</v>
      </c>
      <c r="X89" s="133"/>
      <c r="Y89" s="139"/>
      <c r="Z89" s="133"/>
      <c r="AA89" s="133"/>
      <c r="AB89" s="133"/>
    </row>
    <row r="90" spans="1:28" s="140" customFormat="1" ht="30" x14ac:dyDescent="0.25">
      <c r="A90" s="16" t="s">
        <v>73</v>
      </c>
      <c r="B90" s="16" t="s">
        <v>1696</v>
      </c>
      <c r="C90" s="139" t="s">
        <v>13</v>
      </c>
      <c r="D90" s="139" t="s">
        <v>1332</v>
      </c>
      <c r="E90" s="97"/>
      <c r="F90" s="139"/>
      <c r="G90" s="139"/>
      <c r="H90" s="97" t="s">
        <v>550</v>
      </c>
      <c r="I90" s="49"/>
      <c r="J90" s="139"/>
      <c r="K90" s="45"/>
      <c r="L90" s="139"/>
      <c r="M90" s="139"/>
      <c r="N90" s="45"/>
      <c r="O90" s="139"/>
      <c r="P90" s="49"/>
      <c r="Q90" s="139"/>
      <c r="R90" s="139"/>
      <c r="S90" s="139"/>
      <c r="T90" s="139"/>
      <c r="U90" s="49"/>
      <c r="V90" s="139"/>
      <c r="W90" s="139"/>
      <c r="X90" s="139"/>
      <c r="Y90" s="139"/>
      <c r="Z90" s="139"/>
      <c r="AA90" s="139"/>
      <c r="AB90" s="139"/>
    </row>
    <row r="91" spans="1:28" s="140" customFormat="1" ht="30" x14ac:dyDescent="0.25">
      <c r="A91" s="16" t="s">
        <v>66</v>
      </c>
      <c r="B91" s="16" t="s">
        <v>767</v>
      </c>
      <c r="C91" s="38" t="s">
        <v>13</v>
      </c>
      <c r="D91" s="139" t="s">
        <v>1332</v>
      </c>
      <c r="E91" s="139"/>
      <c r="F91" s="139" t="s">
        <v>1135</v>
      </c>
      <c r="G91" s="139">
        <v>3</v>
      </c>
      <c r="H91" s="139" t="s">
        <v>1333</v>
      </c>
      <c r="I91" s="49">
        <v>0</v>
      </c>
      <c r="J91" s="139"/>
      <c r="K91" s="45">
        <v>0.22375131846180685</v>
      </c>
      <c r="L91" s="139">
        <v>1</v>
      </c>
      <c r="M91" s="139">
        <v>0</v>
      </c>
      <c r="N91" s="45">
        <v>5.3344601257103295E-2</v>
      </c>
      <c r="O91" s="139">
        <v>0</v>
      </c>
      <c r="P91" s="49">
        <v>57.525902234044665</v>
      </c>
      <c r="Q91" s="139">
        <v>1</v>
      </c>
      <c r="R91" s="139"/>
      <c r="S91" s="139">
        <v>2</v>
      </c>
      <c r="T91" s="139"/>
      <c r="U91" s="49">
        <v>53.2</v>
      </c>
      <c r="V91" s="139">
        <v>1</v>
      </c>
      <c r="W91" s="139" t="s">
        <v>219</v>
      </c>
      <c r="X91" s="139"/>
      <c r="Y91" s="139"/>
      <c r="Z91" s="139"/>
      <c r="AA91" s="139"/>
      <c r="AB91" s="139"/>
    </row>
    <row r="92" spans="1:28" s="140" customFormat="1" ht="75" x14ac:dyDescent="0.25">
      <c r="A92" s="61" t="s">
        <v>697</v>
      </c>
      <c r="B92" s="35" t="s">
        <v>1524</v>
      </c>
      <c r="C92" s="139" t="s">
        <v>13</v>
      </c>
      <c r="D92" s="139"/>
      <c r="E92" s="139" t="s">
        <v>1332</v>
      </c>
      <c r="F92" s="139" t="s">
        <v>459</v>
      </c>
      <c r="G92" s="139">
        <v>1</v>
      </c>
      <c r="H92" s="49">
        <v>93</v>
      </c>
      <c r="I92" s="49">
        <v>4</v>
      </c>
      <c r="J92" s="139"/>
      <c r="K92" s="45">
        <v>2.7730182430301773</v>
      </c>
      <c r="L92" s="139">
        <v>2</v>
      </c>
      <c r="M92" s="139">
        <v>1</v>
      </c>
      <c r="N92" s="45">
        <v>1.1693342491029053E-2</v>
      </c>
      <c r="O92" s="139">
        <v>0</v>
      </c>
      <c r="P92" s="49">
        <v>74.356975430896242</v>
      </c>
      <c r="Q92" s="139">
        <v>1</v>
      </c>
      <c r="R92" s="139"/>
      <c r="S92" s="139">
        <v>4</v>
      </c>
      <c r="T92" s="139"/>
      <c r="U92" s="49">
        <v>59.28</v>
      </c>
      <c r="V92" s="139">
        <v>1</v>
      </c>
      <c r="W92" s="139" t="s">
        <v>218</v>
      </c>
      <c r="X92" s="139"/>
      <c r="Y92" s="139"/>
      <c r="Z92" s="139"/>
      <c r="AA92" s="139"/>
      <c r="AB92" s="139"/>
    </row>
    <row r="93" spans="1:28" s="140" customFormat="1" ht="60" x14ac:dyDescent="0.25">
      <c r="A93" s="61" t="s">
        <v>692</v>
      </c>
      <c r="B93" s="35" t="s">
        <v>1525</v>
      </c>
      <c r="C93" s="139" t="s">
        <v>13</v>
      </c>
      <c r="D93" s="139" t="s">
        <v>1332</v>
      </c>
      <c r="E93" s="139" t="s">
        <v>1332</v>
      </c>
      <c r="F93" s="139" t="s">
        <v>459</v>
      </c>
      <c r="G93" s="139">
        <v>1</v>
      </c>
      <c r="H93" s="139">
        <v>54</v>
      </c>
      <c r="I93" s="49">
        <v>4</v>
      </c>
      <c r="J93" s="139"/>
      <c r="K93" s="45">
        <v>0.56630701594656163</v>
      </c>
      <c r="L93" s="139">
        <v>1</v>
      </c>
      <c r="M93" s="139">
        <v>0</v>
      </c>
      <c r="N93" s="45">
        <v>1.1693342491029053E-2</v>
      </c>
      <c r="O93" s="139">
        <v>0</v>
      </c>
      <c r="P93" s="49">
        <v>74.356975430896242</v>
      </c>
      <c r="Q93" s="139">
        <v>1</v>
      </c>
      <c r="R93" s="139"/>
      <c r="S93" s="139">
        <v>2</v>
      </c>
      <c r="T93" s="139"/>
      <c r="U93" s="49">
        <v>59.28</v>
      </c>
      <c r="V93" s="139">
        <v>1</v>
      </c>
      <c r="W93" s="139" t="s">
        <v>220</v>
      </c>
      <c r="X93" s="139"/>
      <c r="Y93" s="139"/>
      <c r="Z93" s="139"/>
      <c r="AA93" s="139"/>
      <c r="AB93" s="139"/>
    </row>
    <row r="94" spans="1:28" s="140" customFormat="1" ht="45" x14ac:dyDescent="0.25">
      <c r="A94" s="61" t="s">
        <v>695</v>
      </c>
      <c r="B94" s="61" t="s">
        <v>1530</v>
      </c>
      <c r="C94" s="139" t="s">
        <v>13</v>
      </c>
      <c r="D94" s="139"/>
      <c r="E94" s="139" t="s">
        <v>1332</v>
      </c>
      <c r="F94" s="139" t="s">
        <v>459</v>
      </c>
      <c r="G94" s="139">
        <v>1</v>
      </c>
      <c r="H94" s="139">
        <v>49</v>
      </c>
      <c r="I94" s="49">
        <v>4</v>
      </c>
      <c r="J94" s="139"/>
      <c r="K94" s="45">
        <v>0.61684325088242786</v>
      </c>
      <c r="L94" s="139">
        <v>1</v>
      </c>
      <c r="M94" s="139">
        <v>0</v>
      </c>
      <c r="N94" s="45">
        <v>1.1693342491029053E-2</v>
      </c>
      <c r="O94" s="139">
        <v>0</v>
      </c>
      <c r="P94" s="49">
        <v>74.356975430896242</v>
      </c>
      <c r="Q94" s="139">
        <v>1</v>
      </c>
      <c r="R94" s="139"/>
      <c r="S94" s="139">
        <v>2</v>
      </c>
      <c r="T94" s="139"/>
      <c r="U94" s="49">
        <v>59.28</v>
      </c>
      <c r="V94" s="139">
        <v>1</v>
      </c>
      <c r="W94" s="139" t="s">
        <v>219</v>
      </c>
      <c r="X94" s="139" t="s">
        <v>1331</v>
      </c>
      <c r="Y94" s="139"/>
      <c r="Z94" s="139"/>
      <c r="AA94" s="139"/>
      <c r="AB94" s="139"/>
    </row>
    <row r="95" spans="1:28" s="140" customFormat="1" ht="30" x14ac:dyDescent="0.25">
      <c r="A95" s="61" t="s">
        <v>694</v>
      </c>
      <c r="B95" s="35" t="s">
        <v>1528</v>
      </c>
      <c r="C95" s="139" t="s">
        <v>13</v>
      </c>
      <c r="D95" s="139" t="s">
        <v>1332</v>
      </c>
      <c r="E95" s="139" t="s">
        <v>1332</v>
      </c>
      <c r="F95" s="139" t="s">
        <v>459</v>
      </c>
      <c r="G95" s="139">
        <v>1</v>
      </c>
      <c r="H95" s="139">
        <v>49</v>
      </c>
      <c r="I95" s="49">
        <v>4</v>
      </c>
      <c r="J95" s="139"/>
      <c r="K95" s="45">
        <v>0.56788743732033042</v>
      </c>
      <c r="L95" s="139">
        <v>1</v>
      </c>
      <c r="M95" s="139">
        <v>0</v>
      </c>
      <c r="N95" s="45">
        <v>1.1693342491029053E-2</v>
      </c>
      <c r="O95" s="139">
        <v>0</v>
      </c>
      <c r="P95" s="49">
        <v>74.356975430896242</v>
      </c>
      <c r="Q95" s="139">
        <v>1</v>
      </c>
      <c r="R95" s="139"/>
      <c r="S95" s="139">
        <v>2</v>
      </c>
      <c r="T95" s="139"/>
      <c r="U95" s="49">
        <v>59.28</v>
      </c>
      <c r="V95" s="139">
        <v>1</v>
      </c>
      <c r="W95" s="139" t="s">
        <v>219</v>
      </c>
      <c r="X95" s="139" t="s">
        <v>1331</v>
      </c>
      <c r="Y95" s="139"/>
      <c r="Z95" s="139"/>
      <c r="AA95" s="139"/>
      <c r="AB95" s="139"/>
    </row>
    <row r="96" spans="1:28" s="140" customFormat="1" ht="30" x14ac:dyDescent="0.25">
      <c r="A96" s="61" t="s">
        <v>691</v>
      </c>
      <c r="B96" s="35" t="s">
        <v>1523</v>
      </c>
      <c r="C96" s="139" t="s">
        <v>13</v>
      </c>
      <c r="D96" s="139"/>
      <c r="E96" s="139"/>
      <c r="F96" s="139" t="s">
        <v>459</v>
      </c>
      <c r="G96" s="139">
        <v>1</v>
      </c>
      <c r="H96" s="49" t="s">
        <v>1389</v>
      </c>
      <c r="I96" s="49">
        <v>4</v>
      </c>
      <c r="J96" s="139"/>
      <c r="K96" s="45">
        <v>2.0230000000000001E-2</v>
      </c>
      <c r="L96" s="139">
        <v>1</v>
      </c>
      <c r="M96" s="139">
        <v>1</v>
      </c>
      <c r="N96" s="45">
        <v>1.1693342491029053E-2</v>
      </c>
      <c r="O96" s="139">
        <v>0</v>
      </c>
      <c r="P96" s="49">
        <v>74.356975430896242</v>
      </c>
      <c r="Q96" s="139">
        <v>1</v>
      </c>
      <c r="R96" s="139"/>
      <c r="S96" s="139">
        <v>3</v>
      </c>
      <c r="T96" s="139"/>
      <c r="U96" s="49">
        <v>59.28</v>
      </c>
      <c r="V96" s="139">
        <v>1</v>
      </c>
      <c r="W96" s="139" t="s">
        <v>218</v>
      </c>
      <c r="X96" s="139"/>
      <c r="Y96" s="139"/>
      <c r="Z96" s="139"/>
      <c r="AA96" s="139"/>
      <c r="AB96" s="139"/>
    </row>
    <row r="97" spans="1:28" s="140" customFormat="1" ht="60" x14ac:dyDescent="0.25">
      <c r="A97" s="61" t="s">
        <v>689</v>
      </c>
      <c r="B97" s="61" t="s">
        <v>1521</v>
      </c>
      <c r="C97" s="139" t="s">
        <v>13</v>
      </c>
      <c r="D97" s="139"/>
      <c r="E97" s="139"/>
      <c r="F97" s="139" t="s">
        <v>459</v>
      </c>
      <c r="G97" s="139">
        <v>1</v>
      </c>
      <c r="H97" s="49" t="s">
        <v>1389</v>
      </c>
      <c r="I97" s="49">
        <v>4</v>
      </c>
      <c r="J97" s="139"/>
      <c r="K97" s="45" t="s">
        <v>1633</v>
      </c>
      <c r="L97" s="139">
        <v>3</v>
      </c>
      <c r="M97" s="139">
        <v>0</v>
      </c>
      <c r="N97" s="45">
        <v>1.1693342491029053E-2</v>
      </c>
      <c r="O97" s="139">
        <v>0</v>
      </c>
      <c r="P97" s="49">
        <v>74.356975430896242</v>
      </c>
      <c r="Q97" s="139">
        <v>1</v>
      </c>
      <c r="R97" s="139"/>
      <c r="S97" s="139">
        <v>4</v>
      </c>
      <c r="T97" s="139"/>
      <c r="U97" s="49">
        <v>59.28</v>
      </c>
      <c r="V97" s="139">
        <v>1</v>
      </c>
      <c r="W97" s="139" t="s">
        <v>220</v>
      </c>
      <c r="X97" s="139"/>
      <c r="Y97" s="139"/>
      <c r="Z97" s="139"/>
      <c r="AA97" s="139"/>
      <c r="AB97" s="139"/>
    </row>
    <row r="98" spans="1:28" s="140" customFormat="1" ht="75" x14ac:dyDescent="0.25">
      <c r="A98" s="61" t="s">
        <v>1543</v>
      </c>
      <c r="B98" s="35" t="s">
        <v>1697</v>
      </c>
      <c r="C98" s="139" t="s">
        <v>15</v>
      </c>
      <c r="D98" s="139"/>
      <c r="E98" s="139" t="s">
        <v>1332</v>
      </c>
      <c r="F98" s="139" t="s">
        <v>1275</v>
      </c>
      <c r="G98" s="139">
        <v>2</v>
      </c>
      <c r="H98" s="139" t="s">
        <v>1400</v>
      </c>
      <c r="I98" s="49">
        <v>4</v>
      </c>
      <c r="J98" s="139"/>
      <c r="K98" s="45">
        <v>0.64</v>
      </c>
      <c r="L98" s="139">
        <v>1</v>
      </c>
      <c r="M98" s="139">
        <v>0</v>
      </c>
      <c r="N98" s="45">
        <v>8.296968476034812E-2</v>
      </c>
      <c r="O98" s="139">
        <v>0</v>
      </c>
      <c r="P98" s="49">
        <v>77.366548284865743</v>
      </c>
      <c r="Q98" s="139">
        <v>1</v>
      </c>
      <c r="R98" s="139"/>
      <c r="S98" s="139">
        <v>2</v>
      </c>
      <c r="T98" s="139"/>
      <c r="U98" s="49">
        <v>9.36</v>
      </c>
      <c r="V98" s="139">
        <v>3</v>
      </c>
      <c r="W98" s="139" t="s">
        <v>220</v>
      </c>
      <c r="X98" s="139"/>
      <c r="Y98" s="139"/>
      <c r="Z98" s="139"/>
      <c r="AA98" s="139"/>
      <c r="AB98" s="139"/>
    </row>
    <row r="99" spans="1:28" s="140" customFormat="1" ht="90" x14ac:dyDescent="0.25">
      <c r="A99" s="61" t="s">
        <v>1545</v>
      </c>
      <c r="B99" s="35" t="s">
        <v>1545</v>
      </c>
      <c r="C99" s="139" t="s">
        <v>15</v>
      </c>
      <c r="D99" s="139"/>
      <c r="E99" s="139"/>
      <c r="F99" s="139" t="s">
        <v>1208</v>
      </c>
      <c r="G99" s="139">
        <v>2</v>
      </c>
      <c r="H99" s="139" t="s">
        <v>1333</v>
      </c>
      <c r="I99" s="49">
        <v>0</v>
      </c>
      <c r="J99" s="139"/>
      <c r="K99" s="45">
        <v>33.5</v>
      </c>
      <c r="L99" s="139">
        <v>2</v>
      </c>
      <c r="M99" s="139">
        <v>0</v>
      </c>
      <c r="N99" s="45">
        <v>8.6103650804815565E-2</v>
      </c>
      <c r="O99" s="139">
        <v>0</v>
      </c>
      <c r="P99" s="49">
        <v>82.062288009248647</v>
      </c>
      <c r="Q99" s="139">
        <v>1</v>
      </c>
      <c r="R99" s="139"/>
      <c r="S99" s="139">
        <v>3</v>
      </c>
      <c r="T99" s="139"/>
      <c r="U99" s="49">
        <v>36.81</v>
      </c>
      <c r="V99" s="139">
        <v>3</v>
      </c>
      <c r="W99" s="139" t="s">
        <v>220</v>
      </c>
      <c r="X99" s="139"/>
      <c r="Y99" s="139"/>
      <c r="Z99" s="139"/>
      <c r="AA99" s="139"/>
      <c r="AB99" s="139"/>
    </row>
    <row r="100" spans="1:28" s="140" customFormat="1" x14ac:dyDescent="0.25">
      <c r="A100" s="61" t="s">
        <v>696</v>
      </c>
      <c r="B100" s="35" t="s">
        <v>1529</v>
      </c>
      <c r="C100" s="139" t="s">
        <v>13</v>
      </c>
      <c r="D100" s="139" t="s">
        <v>1332</v>
      </c>
      <c r="E100" s="139" t="s">
        <v>1332</v>
      </c>
      <c r="F100" s="139" t="s">
        <v>459</v>
      </c>
      <c r="G100" s="139">
        <v>1</v>
      </c>
      <c r="H100" s="139">
        <v>49</v>
      </c>
      <c r="I100" s="49">
        <v>4</v>
      </c>
      <c r="J100" s="139"/>
      <c r="K100" s="45">
        <v>18.9958730443139</v>
      </c>
      <c r="L100" s="139">
        <v>2</v>
      </c>
      <c r="M100" s="139">
        <v>0</v>
      </c>
      <c r="N100" s="45">
        <v>1.1693342491029053E-2</v>
      </c>
      <c r="O100" s="139">
        <v>0</v>
      </c>
      <c r="P100" s="49">
        <v>74.356975430896242</v>
      </c>
      <c r="Q100" s="139">
        <v>1</v>
      </c>
      <c r="R100" s="139"/>
      <c r="S100" s="139">
        <v>3</v>
      </c>
      <c r="T100" s="139"/>
      <c r="U100" s="49">
        <v>59.28</v>
      </c>
      <c r="V100" s="139">
        <v>1</v>
      </c>
      <c r="W100" s="139" t="s">
        <v>219</v>
      </c>
      <c r="X100" s="139"/>
      <c r="Y100" s="139"/>
      <c r="Z100" s="139"/>
      <c r="AA100" s="139"/>
      <c r="AB100" s="139"/>
    </row>
    <row r="101" spans="1:28" s="140" customFormat="1" ht="105" x14ac:dyDescent="0.25">
      <c r="A101" s="16" t="s">
        <v>822</v>
      </c>
      <c r="B101" s="36" t="s">
        <v>1694</v>
      </c>
      <c r="C101" s="139" t="s">
        <v>13</v>
      </c>
      <c r="D101" s="139"/>
      <c r="E101" s="139"/>
      <c r="F101" s="139" t="s">
        <v>1193</v>
      </c>
      <c r="G101" s="139"/>
      <c r="H101" s="139"/>
      <c r="I101" s="49"/>
      <c r="J101" s="139"/>
      <c r="K101" s="45"/>
      <c r="L101" s="139"/>
      <c r="M101" s="139"/>
      <c r="N101" s="45"/>
      <c r="O101" s="139"/>
      <c r="P101" s="49"/>
      <c r="Q101" s="139"/>
      <c r="R101" s="139"/>
      <c r="S101" s="139"/>
      <c r="T101" s="139"/>
      <c r="U101" s="49"/>
      <c r="V101" s="139"/>
      <c r="W101" s="139"/>
      <c r="X101" s="139"/>
      <c r="Y101" s="139"/>
      <c r="Z101" s="139"/>
      <c r="AA101" s="139"/>
      <c r="AB101" s="139"/>
    </row>
    <row r="102" spans="1:28" s="140" customFormat="1" x14ac:dyDescent="0.25">
      <c r="A102" s="16" t="s">
        <v>113</v>
      </c>
      <c r="B102" s="16" t="s">
        <v>113</v>
      </c>
      <c r="C102" s="139" t="s">
        <v>15</v>
      </c>
      <c r="D102" s="139" t="s">
        <v>1332</v>
      </c>
      <c r="E102" s="139" t="s">
        <v>1332</v>
      </c>
      <c r="F102" s="139" t="s">
        <v>1221</v>
      </c>
      <c r="G102" s="139">
        <v>1</v>
      </c>
      <c r="H102" s="49" t="s">
        <v>1333</v>
      </c>
      <c r="I102" s="49">
        <v>0</v>
      </c>
      <c r="J102" s="139"/>
      <c r="K102" s="45">
        <v>1.6623041356945802</v>
      </c>
      <c r="L102" s="139">
        <v>2</v>
      </c>
      <c r="M102" s="139">
        <v>1</v>
      </c>
      <c r="N102" s="45">
        <v>1.6576029267600999E-2</v>
      </c>
      <c r="O102" s="139">
        <v>0</v>
      </c>
      <c r="P102" s="49">
        <v>86.512752446598284</v>
      </c>
      <c r="Q102" s="139">
        <v>1</v>
      </c>
      <c r="R102" s="139"/>
      <c r="S102" s="139">
        <v>4</v>
      </c>
      <c r="T102" s="139"/>
      <c r="U102" s="49" t="s">
        <v>1635</v>
      </c>
      <c r="V102" s="139">
        <v>1</v>
      </c>
      <c r="W102" s="139" t="s">
        <v>218</v>
      </c>
      <c r="X102" s="139" t="s">
        <v>1331</v>
      </c>
      <c r="Y102" s="139"/>
      <c r="Z102" s="139"/>
      <c r="AA102" s="139"/>
      <c r="AB102" s="139"/>
    </row>
    <row r="103" spans="1:28" s="140" customFormat="1" ht="60" x14ac:dyDescent="0.25">
      <c r="A103" s="16" t="s">
        <v>831</v>
      </c>
      <c r="B103" s="36" t="s">
        <v>926</v>
      </c>
      <c r="C103" s="139" t="s">
        <v>15</v>
      </c>
      <c r="D103" s="139"/>
      <c r="E103" s="139"/>
      <c r="F103" s="139" t="s">
        <v>1193</v>
      </c>
      <c r="G103" s="139">
        <v>2</v>
      </c>
      <c r="H103" s="139" t="s">
        <v>1395</v>
      </c>
      <c r="I103" s="49">
        <v>4</v>
      </c>
      <c r="J103" s="139"/>
      <c r="K103" s="45">
        <v>88.35</v>
      </c>
      <c r="L103" s="139">
        <v>3</v>
      </c>
      <c r="M103" s="139">
        <v>1</v>
      </c>
      <c r="N103" s="45">
        <v>7.2228828227235795E-2</v>
      </c>
      <c r="O103" s="139">
        <v>0</v>
      </c>
      <c r="P103" s="49">
        <v>32.55422032447575</v>
      </c>
      <c r="Q103" s="139">
        <v>0</v>
      </c>
      <c r="R103" s="139"/>
      <c r="S103" s="139">
        <v>4</v>
      </c>
      <c r="T103" s="139"/>
      <c r="U103" s="49">
        <v>52.95</v>
      </c>
      <c r="V103" s="139">
        <v>1</v>
      </c>
      <c r="W103" s="139" t="s">
        <v>218</v>
      </c>
      <c r="X103" s="139"/>
      <c r="Y103" s="139"/>
      <c r="Z103" s="139"/>
      <c r="AA103" s="139"/>
      <c r="AB103" s="139"/>
    </row>
    <row r="104" spans="1:28" s="140" customFormat="1" ht="45" x14ac:dyDescent="0.25">
      <c r="A104" s="16" t="s">
        <v>76</v>
      </c>
      <c r="B104" s="16" t="s">
        <v>1691</v>
      </c>
      <c r="C104" s="139" t="s">
        <v>15</v>
      </c>
      <c r="D104" s="139"/>
      <c r="E104" s="139" t="s">
        <v>1332</v>
      </c>
      <c r="F104" s="139" t="s">
        <v>1062</v>
      </c>
      <c r="G104" s="139"/>
      <c r="H104" s="139" t="s">
        <v>1316</v>
      </c>
      <c r="I104" s="49"/>
      <c r="J104" s="139"/>
      <c r="K104" s="45"/>
      <c r="L104" s="139"/>
      <c r="M104" s="139"/>
      <c r="N104" s="45"/>
      <c r="O104" s="139"/>
      <c r="P104" s="49"/>
      <c r="Q104" s="139"/>
      <c r="R104" s="139"/>
      <c r="S104" s="139"/>
      <c r="T104" s="139"/>
      <c r="U104" s="49"/>
      <c r="V104" s="139"/>
      <c r="W104" s="139"/>
      <c r="X104" s="139"/>
      <c r="Y104" s="139"/>
      <c r="Z104" s="139"/>
      <c r="AA104" s="139"/>
      <c r="AB104" s="139"/>
    </row>
    <row r="105" spans="1:28" s="140" customFormat="1" ht="30" x14ac:dyDescent="0.25">
      <c r="A105" s="16" t="s">
        <v>88</v>
      </c>
      <c r="B105" s="16" t="s">
        <v>981</v>
      </c>
      <c r="C105" s="38" t="s">
        <v>566</v>
      </c>
      <c r="D105" s="38"/>
      <c r="E105" s="139" t="s">
        <v>1332</v>
      </c>
      <c r="F105" s="139" t="s">
        <v>459</v>
      </c>
      <c r="G105" s="139">
        <v>1</v>
      </c>
      <c r="H105" s="49">
        <v>49</v>
      </c>
      <c r="I105" s="49">
        <v>4</v>
      </c>
      <c r="J105" s="139"/>
      <c r="K105" s="45">
        <v>0.56788743732033042</v>
      </c>
      <c r="L105" s="139">
        <v>1</v>
      </c>
      <c r="M105" s="139">
        <v>0</v>
      </c>
      <c r="N105" s="45">
        <v>1.1693342491029053E-2</v>
      </c>
      <c r="O105" s="139">
        <v>0</v>
      </c>
      <c r="P105" s="49">
        <v>74.356975430896242</v>
      </c>
      <c r="Q105" s="139">
        <v>1</v>
      </c>
      <c r="R105" s="139"/>
      <c r="S105" s="139">
        <v>2</v>
      </c>
      <c r="T105" s="139"/>
      <c r="U105" s="49">
        <v>59.28</v>
      </c>
      <c r="V105" s="139">
        <v>1</v>
      </c>
      <c r="W105" s="139" t="s">
        <v>220</v>
      </c>
      <c r="X105" s="139"/>
      <c r="Y105" s="139"/>
      <c r="Z105" s="139"/>
      <c r="AA105" s="139"/>
      <c r="AB105" s="139"/>
    </row>
    <row r="106" spans="1:28" s="140" customFormat="1" ht="30" x14ac:dyDescent="0.25">
      <c r="A106" s="16" t="s">
        <v>165</v>
      </c>
      <c r="B106" s="16" t="s">
        <v>165</v>
      </c>
      <c r="C106" s="139" t="s">
        <v>566</v>
      </c>
      <c r="D106" s="139"/>
      <c r="E106" s="139"/>
      <c r="F106" s="139" t="s">
        <v>1014</v>
      </c>
      <c r="G106" s="139">
        <v>2</v>
      </c>
      <c r="H106" s="49" t="s">
        <v>1333</v>
      </c>
      <c r="I106" s="49">
        <v>0</v>
      </c>
      <c r="J106" s="139"/>
      <c r="K106" s="45">
        <v>13.431505823786758</v>
      </c>
      <c r="L106" s="139">
        <v>2</v>
      </c>
      <c r="M106" s="139">
        <v>0</v>
      </c>
      <c r="N106" s="45">
        <v>0.142058001553272</v>
      </c>
      <c r="O106" s="139">
        <v>1</v>
      </c>
      <c r="P106" s="49">
        <v>11.302888367149507</v>
      </c>
      <c r="Q106" s="139">
        <v>0</v>
      </c>
      <c r="R106" s="139"/>
      <c r="S106" s="139">
        <v>3</v>
      </c>
      <c r="T106" s="139"/>
      <c r="U106" s="49">
        <v>71.22</v>
      </c>
      <c r="V106" s="139">
        <v>1</v>
      </c>
      <c r="W106" s="139" t="s">
        <v>219</v>
      </c>
      <c r="X106" s="133"/>
      <c r="Y106" s="139"/>
      <c r="Z106" s="133"/>
      <c r="AA106" s="133"/>
      <c r="AB106" s="133"/>
    </row>
    <row r="107" spans="1:28" s="140" customFormat="1" ht="30" x14ac:dyDescent="0.25">
      <c r="A107" s="16" t="s">
        <v>37</v>
      </c>
      <c r="B107" s="16" t="s">
        <v>37</v>
      </c>
      <c r="C107" s="139" t="s">
        <v>15</v>
      </c>
      <c r="D107" s="139"/>
      <c r="E107" s="139" t="s">
        <v>1332</v>
      </c>
      <c r="F107" s="139" t="s">
        <v>1134</v>
      </c>
      <c r="G107" s="139">
        <v>3</v>
      </c>
      <c r="H107" s="49">
        <v>226</v>
      </c>
      <c r="I107" s="49">
        <v>4</v>
      </c>
      <c r="J107" s="139"/>
      <c r="K107" s="45">
        <v>15.003544545047889</v>
      </c>
      <c r="L107" s="139">
        <v>2</v>
      </c>
      <c r="M107" s="139">
        <v>1</v>
      </c>
      <c r="N107" s="45">
        <v>4.1644783330265299E-2</v>
      </c>
      <c r="O107" s="139">
        <v>0</v>
      </c>
      <c r="P107" s="49">
        <v>55.092810568908007</v>
      </c>
      <c r="Q107" s="139">
        <v>1</v>
      </c>
      <c r="R107" s="139"/>
      <c r="S107" s="139">
        <v>4</v>
      </c>
      <c r="T107" s="139"/>
      <c r="U107" s="49">
        <v>58.18</v>
      </c>
      <c r="V107" s="139">
        <v>1</v>
      </c>
      <c r="W107" s="139" t="s">
        <v>218</v>
      </c>
      <c r="X107" s="139"/>
      <c r="Y107" s="139"/>
      <c r="Z107" s="139"/>
      <c r="AA107" s="139"/>
      <c r="AB107" s="139"/>
    </row>
    <row r="108" spans="1:28" s="140" customFormat="1" ht="30" x14ac:dyDescent="0.25">
      <c r="A108" s="16" t="s">
        <v>95</v>
      </c>
      <c r="B108" s="16" t="s">
        <v>956</v>
      </c>
      <c r="C108" s="139" t="s">
        <v>15</v>
      </c>
      <c r="D108" s="139"/>
      <c r="E108" s="139" t="s">
        <v>1332</v>
      </c>
      <c r="F108" s="139" t="s">
        <v>1119</v>
      </c>
      <c r="G108" s="139">
        <v>1</v>
      </c>
      <c r="H108" s="49" t="s">
        <v>1333</v>
      </c>
      <c r="I108" s="49">
        <v>0</v>
      </c>
      <c r="J108" s="139"/>
      <c r="K108" s="45">
        <v>33.556172657747275</v>
      </c>
      <c r="L108" s="139">
        <v>2</v>
      </c>
      <c r="M108" s="139">
        <v>1</v>
      </c>
      <c r="N108" s="45">
        <v>0.30150383817166032</v>
      </c>
      <c r="O108" s="139">
        <v>1</v>
      </c>
      <c r="P108" s="49">
        <v>86.523052446793244</v>
      </c>
      <c r="Q108" s="139">
        <v>1</v>
      </c>
      <c r="R108" s="139"/>
      <c r="S108" s="139">
        <v>5</v>
      </c>
      <c r="T108" s="139"/>
      <c r="U108" s="49">
        <v>7.63</v>
      </c>
      <c r="V108" s="139">
        <v>3</v>
      </c>
      <c r="W108" s="139" t="s">
        <v>218</v>
      </c>
      <c r="X108" s="139"/>
      <c r="Y108" s="139"/>
      <c r="Z108" s="139"/>
      <c r="AA108" s="139"/>
      <c r="AB108" s="139"/>
    </row>
    <row r="109" spans="1:28" s="140" customFormat="1" ht="30" x14ac:dyDescent="0.25">
      <c r="A109" s="16" t="s">
        <v>143</v>
      </c>
      <c r="B109" s="16" t="s">
        <v>143</v>
      </c>
      <c r="C109" s="139" t="s">
        <v>13</v>
      </c>
      <c r="D109" s="139"/>
      <c r="E109" s="139"/>
      <c r="F109" s="139" t="s">
        <v>1316</v>
      </c>
      <c r="G109" s="139">
        <v>0</v>
      </c>
      <c r="H109" s="141" t="s">
        <v>1333</v>
      </c>
      <c r="I109" s="49">
        <v>0</v>
      </c>
      <c r="J109" s="139"/>
      <c r="K109" s="45">
        <v>0.02</v>
      </c>
      <c r="L109" s="139">
        <v>1</v>
      </c>
      <c r="M109" s="139">
        <v>0</v>
      </c>
      <c r="N109" s="45">
        <v>0.11262594458768949</v>
      </c>
      <c r="O109" s="139">
        <v>1</v>
      </c>
      <c r="P109" s="49">
        <v>39.014400966677336</v>
      </c>
      <c r="Q109" s="139">
        <v>0</v>
      </c>
      <c r="R109" s="139"/>
      <c r="S109" s="139">
        <v>2</v>
      </c>
      <c r="T109" s="139"/>
      <c r="U109" s="49">
        <v>63.27</v>
      </c>
      <c r="V109" s="139">
        <v>1</v>
      </c>
      <c r="W109" s="139" t="s">
        <v>220</v>
      </c>
      <c r="X109" s="139"/>
      <c r="Y109" s="139"/>
      <c r="Z109" s="139"/>
      <c r="AA109" s="139"/>
      <c r="AB109" s="139"/>
    </row>
    <row r="110" spans="1:28" s="140" customFormat="1" ht="45" x14ac:dyDescent="0.25">
      <c r="A110" s="16" t="s">
        <v>1407</v>
      </c>
      <c r="B110" s="16" t="s">
        <v>1490</v>
      </c>
      <c r="C110" s="139" t="s">
        <v>1464</v>
      </c>
      <c r="D110" s="139" t="s">
        <v>1332</v>
      </c>
      <c r="E110" s="139"/>
      <c r="F110" s="139" t="s">
        <v>1036</v>
      </c>
      <c r="G110" s="139">
        <v>2</v>
      </c>
      <c r="H110" s="49">
        <v>2621</v>
      </c>
      <c r="I110" s="49">
        <v>2</v>
      </c>
      <c r="J110" s="139"/>
      <c r="K110" s="45">
        <v>46.105562900265589</v>
      </c>
      <c r="L110" s="139">
        <v>2</v>
      </c>
      <c r="M110" s="139">
        <v>0</v>
      </c>
      <c r="N110" s="45">
        <v>6.3910166456278408E-2</v>
      </c>
      <c r="O110" s="139">
        <v>0</v>
      </c>
      <c r="P110" s="49">
        <v>23.739089993375295</v>
      </c>
      <c r="Q110" s="139">
        <v>0</v>
      </c>
      <c r="R110" s="139"/>
      <c r="S110" s="139">
        <v>2</v>
      </c>
      <c r="T110" s="139"/>
      <c r="U110" s="49">
        <v>59.7</v>
      </c>
      <c r="V110" s="139">
        <v>1</v>
      </c>
      <c r="W110" s="139" t="s">
        <v>219</v>
      </c>
      <c r="X110" s="133" t="s">
        <v>1327</v>
      </c>
      <c r="Y110" s="139"/>
      <c r="Z110" s="133"/>
      <c r="AA110" s="133"/>
      <c r="AB110" s="133"/>
    </row>
    <row r="111" spans="1:28" s="140" customFormat="1" ht="75" x14ac:dyDescent="0.25">
      <c r="A111" s="16" t="s">
        <v>1485</v>
      </c>
      <c r="B111" s="16" t="s">
        <v>1489</v>
      </c>
      <c r="C111" s="139" t="s">
        <v>566</v>
      </c>
      <c r="D111" s="139" t="s">
        <v>1332</v>
      </c>
      <c r="E111" s="97" t="s">
        <v>1375</v>
      </c>
      <c r="F111" s="139" t="s">
        <v>1036</v>
      </c>
      <c r="G111" s="139">
        <v>2</v>
      </c>
      <c r="H111" s="99" t="s">
        <v>1374</v>
      </c>
      <c r="I111" s="49">
        <v>2</v>
      </c>
      <c r="J111" s="139"/>
      <c r="K111" s="45">
        <v>27.443035405037612</v>
      </c>
      <c r="L111" s="139">
        <v>2</v>
      </c>
      <c r="M111" s="139">
        <v>0</v>
      </c>
      <c r="N111" s="45">
        <v>6.3910166456278408E-2</v>
      </c>
      <c r="O111" s="139">
        <v>0</v>
      </c>
      <c r="P111" s="49">
        <v>23.739089993375295</v>
      </c>
      <c r="Q111" s="139">
        <v>0</v>
      </c>
      <c r="R111" s="139"/>
      <c r="S111" s="139">
        <v>2</v>
      </c>
      <c r="T111" s="139"/>
      <c r="U111" s="49">
        <v>59.7</v>
      </c>
      <c r="V111" s="139">
        <v>1</v>
      </c>
      <c r="W111" s="139" t="s">
        <v>219</v>
      </c>
      <c r="X111" s="133" t="s">
        <v>1327</v>
      </c>
      <c r="Y111" s="139"/>
      <c r="Z111" s="133"/>
      <c r="AA111" s="133"/>
      <c r="AB111" s="133"/>
    </row>
    <row r="112" spans="1:28" s="140" customFormat="1" ht="45" x14ac:dyDescent="0.25">
      <c r="A112" s="16" t="s">
        <v>1500</v>
      </c>
      <c r="B112" s="16" t="s">
        <v>1500</v>
      </c>
      <c r="C112" s="139" t="s">
        <v>566</v>
      </c>
      <c r="D112" s="139" t="s">
        <v>1332</v>
      </c>
      <c r="E112" s="139"/>
      <c r="F112" s="139" t="s">
        <v>1023</v>
      </c>
      <c r="G112" s="139">
        <v>2</v>
      </c>
      <c r="H112" s="49">
        <v>15739</v>
      </c>
      <c r="I112" s="49">
        <v>1</v>
      </c>
      <c r="J112" s="139"/>
      <c r="K112" s="45">
        <v>50.611038351339289</v>
      </c>
      <c r="L112" s="139">
        <v>3</v>
      </c>
      <c r="M112" s="139">
        <v>0</v>
      </c>
      <c r="N112" s="45">
        <v>4.4637359223735164E-2</v>
      </c>
      <c r="O112" s="139">
        <v>0</v>
      </c>
      <c r="P112" s="49">
        <v>33.144181678462154</v>
      </c>
      <c r="Q112" s="139">
        <v>0</v>
      </c>
      <c r="R112" s="139"/>
      <c r="S112" s="139">
        <v>3</v>
      </c>
      <c r="T112" s="139"/>
      <c r="U112" s="49">
        <v>56.74</v>
      </c>
      <c r="V112" s="139">
        <v>1</v>
      </c>
      <c r="W112" s="139" t="s">
        <v>219</v>
      </c>
      <c r="X112" s="133"/>
      <c r="Y112" s="139"/>
      <c r="Z112" s="133"/>
      <c r="AA112" s="133"/>
      <c r="AB112" s="133"/>
    </row>
    <row r="113" spans="1:28" s="140" customFormat="1" x14ac:dyDescent="0.25">
      <c r="A113" s="16" t="s">
        <v>983</v>
      </c>
      <c r="B113" s="16" t="s">
        <v>1668</v>
      </c>
      <c r="C113" s="139" t="s">
        <v>1464</v>
      </c>
      <c r="D113" s="139" t="s">
        <v>1332</v>
      </c>
      <c r="E113" s="139" t="s">
        <v>1332</v>
      </c>
      <c r="F113" s="139" t="s">
        <v>1216</v>
      </c>
      <c r="G113" s="139">
        <v>1</v>
      </c>
      <c r="H113" s="145">
        <v>7</v>
      </c>
      <c r="I113" s="145">
        <v>4</v>
      </c>
      <c r="J113" s="139"/>
      <c r="K113" s="45">
        <v>19.946156844538649</v>
      </c>
      <c r="L113" s="139">
        <v>2</v>
      </c>
      <c r="M113" s="139">
        <v>1</v>
      </c>
      <c r="N113" s="45">
        <v>3.1731145889275104E-3</v>
      </c>
      <c r="O113" s="139">
        <v>0</v>
      </c>
      <c r="P113" s="49">
        <v>55.297346075242778</v>
      </c>
      <c r="Q113" s="139">
        <v>1</v>
      </c>
      <c r="R113" s="139"/>
      <c r="S113" s="139">
        <v>4</v>
      </c>
      <c r="T113" s="139"/>
      <c r="U113" s="49" t="s">
        <v>1635</v>
      </c>
      <c r="V113" s="139">
        <v>1</v>
      </c>
      <c r="W113" s="139" t="s">
        <v>218</v>
      </c>
      <c r="X113" s="139" t="s">
        <v>1331</v>
      </c>
      <c r="Y113" s="139"/>
      <c r="Z113" s="139"/>
      <c r="AA113" s="139"/>
      <c r="AB113" s="139"/>
    </row>
    <row r="114" spans="1:28" s="140" customFormat="1" ht="45" x14ac:dyDescent="0.25">
      <c r="A114" s="16" t="s">
        <v>1413</v>
      </c>
      <c r="B114" s="16" t="s">
        <v>1496</v>
      </c>
      <c r="C114" s="139" t="s">
        <v>15</v>
      </c>
      <c r="D114" s="139"/>
      <c r="E114" s="139"/>
      <c r="F114" s="139" t="s">
        <v>1142</v>
      </c>
      <c r="G114" s="139">
        <v>2</v>
      </c>
      <c r="H114" s="49">
        <v>2530</v>
      </c>
      <c r="I114" s="49">
        <v>2</v>
      </c>
      <c r="J114" s="139"/>
      <c r="K114" s="45">
        <v>1173.8808481034284</v>
      </c>
      <c r="L114" s="139">
        <v>3</v>
      </c>
      <c r="M114" s="139">
        <v>1</v>
      </c>
      <c r="N114" s="45">
        <v>6.355062154081971E-2</v>
      </c>
      <c r="O114" s="139">
        <v>0</v>
      </c>
      <c r="P114" s="49">
        <v>22.166476789161869</v>
      </c>
      <c r="Q114" s="139">
        <v>0</v>
      </c>
      <c r="R114" s="139"/>
      <c r="S114" s="139">
        <v>4</v>
      </c>
      <c r="T114" s="139"/>
      <c r="U114" s="49">
        <v>68.8</v>
      </c>
      <c r="V114" s="139">
        <v>1</v>
      </c>
      <c r="W114" s="139" t="s">
        <v>218</v>
      </c>
      <c r="X114" s="133"/>
      <c r="Y114" s="139"/>
      <c r="Z114" s="133"/>
      <c r="AA114" s="133"/>
      <c r="AB114" s="133"/>
    </row>
    <row r="115" spans="1:28" s="140" customFormat="1" ht="60" x14ac:dyDescent="0.25">
      <c r="A115" s="16" t="s">
        <v>1414</v>
      </c>
      <c r="B115" s="16" t="s">
        <v>1497</v>
      </c>
      <c r="C115" s="139" t="s">
        <v>15</v>
      </c>
      <c r="D115" s="139"/>
      <c r="E115" s="139"/>
      <c r="F115" s="139" t="s">
        <v>1247</v>
      </c>
      <c r="G115" s="139">
        <v>2</v>
      </c>
      <c r="H115" s="49">
        <v>18</v>
      </c>
      <c r="I115" s="49">
        <v>4</v>
      </c>
      <c r="J115" s="139"/>
      <c r="K115" s="45">
        <v>452.3157987014045</v>
      </c>
      <c r="L115" s="139">
        <v>3</v>
      </c>
      <c r="M115" s="139">
        <v>1</v>
      </c>
      <c r="N115" s="45">
        <v>3.0529059220528593E-3</v>
      </c>
      <c r="O115" s="139">
        <v>0</v>
      </c>
      <c r="P115" s="49">
        <v>16.013323235451487</v>
      </c>
      <c r="Q115" s="139">
        <v>0</v>
      </c>
      <c r="R115" s="139"/>
      <c r="S115" s="139">
        <v>4</v>
      </c>
      <c r="T115" s="139"/>
      <c r="U115" s="49">
        <v>70.209999999999994</v>
      </c>
      <c r="V115" s="139">
        <v>1</v>
      </c>
      <c r="W115" s="139" t="s">
        <v>218</v>
      </c>
      <c r="X115" s="133"/>
      <c r="Y115" s="139"/>
      <c r="Z115" s="133"/>
      <c r="AA115" s="133"/>
      <c r="AB115" s="133"/>
    </row>
    <row r="116" spans="1:28" s="140" customFormat="1" ht="75" x14ac:dyDescent="0.25">
      <c r="A116" s="16" t="s">
        <v>1416</v>
      </c>
      <c r="B116" s="16" t="s">
        <v>1416</v>
      </c>
      <c r="C116" s="139" t="s">
        <v>15</v>
      </c>
      <c r="D116" s="139" t="s">
        <v>1332</v>
      </c>
      <c r="E116" s="139"/>
      <c r="F116" s="139" t="s">
        <v>1050</v>
      </c>
      <c r="G116" s="139">
        <v>2</v>
      </c>
      <c r="H116" s="49">
        <v>5488</v>
      </c>
      <c r="I116" s="49">
        <v>1</v>
      </c>
      <c r="J116" s="139"/>
      <c r="K116" s="45">
        <v>98.106646555860792</v>
      </c>
      <c r="L116" s="139">
        <v>3</v>
      </c>
      <c r="M116" s="139">
        <v>1</v>
      </c>
      <c r="N116" s="45">
        <v>8.6598002708236435E-2</v>
      </c>
      <c r="O116" s="139">
        <v>0</v>
      </c>
      <c r="P116" s="49">
        <v>21.20362313956614</v>
      </c>
      <c r="Q116" s="139">
        <v>0</v>
      </c>
      <c r="R116" s="139"/>
      <c r="S116" s="139">
        <v>4</v>
      </c>
      <c r="T116" s="139"/>
      <c r="U116" s="49">
        <v>60.65</v>
      </c>
      <c r="V116" s="139">
        <v>1</v>
      </c>
      <c r="W116" s="139" t="s">
        <v>218</v>
      </c>
      <c r="X116" s="133"/>
      <c r="Y116" s="139"/>
      <c r="Z116" s="133"/>
      <c r="AA116" s="133"/>
      <c r="AB116" s="133"/>
    </row>
    <row r="117" spans="1:28" s="140" customFormat="1" ht="60" x14ac:dyDescent="0.25">
      <c r="A117" s="16" t="s">
        <v>1419</v>
      </c>
      <c r="B117" s="16" t="s">
        <v>1419</v>
      </c>
      <c r="C117" s="139" t="s">
        <v>286</v>
      </c>
      <c r="D117" s="139"/>
      <c r="E117" s="139"/>
      <c r="F117" s="139" t="s">
        <v>1051</v>
      </c>
      <c r="G117" s="139">
        <v>2</v>
      </c>
      <c r="H117" s="51"/>
      <c r="I117" s="49">
        <v>0</v>
      </c>
      <c r="J117" s="139"/>
      <c r="K117" s="45"/>
      <c r="L117" s="139"/>
      <c r="M117" s="139">
        <v>1</v>
      </c>
      <c r="N117" s="45"/>
      <c r="O117" s="139"/>
      <c r="P117" s="49"/>
      <c r="Q117" s="139"/>
      <c r="R117" s="139"/>
      <c r="S117" s="139">
        <v>1</v>
      </c>
      <c r="T117" s="139"/>
      <c r="U117" s="49">
        <v>58.43</v>
      </c>
      <c r="V117" s="139">
        <v>1</v>
      </c>
      <c r="W117" s="139" t="s">
        <v>218</v>
      </c>
      <c r="X117" s="133"/>
      <c r="Y117" s="139"/>
      <c r="Z117" s="133"/>
      <c r="AA117" s="133"/>
      <c r="AB117" s="133"/>
    </row>
    <row r="118" spans="1:28" s="140" customFormat="1" ht="30" x14ac:dyDescent="0.25">
      <c r="A118" s="16" t="s">
        <v>159</v>
      </c>
      <c r="B118" s="16" t="s">
        <v>1695</v>
      </c>
      <c r="C118" s="139" t="s">
        <v>566</v>
      </c>
      <c r="D118" s="139"/>
      <c r="E118" s="97" t="s">
        <v>1332</v>
      </c>
      <c r="F118" s="139"/>
      <c r="G118" s="139"/>
      <c r="H118" s="99">
        <v>1499</v>
      </c>
      <c r="I118" s="49"/>
      <c r="J118" s="139"/>
      <c r="K118" s="45"/>
      <c r="L118" s="139"/>
      <c r="M118" s="139"/>
      <c r="N118" s="45"/>
      <c r="O118" s="139"/>
      <c r="P118" s="49"/>
      <c r="Q118" s="139"/>
      <c r="R118" s="139"/>
      <c r="S118" s="139"/>
      <c r="T118" s="139"/>
      <c r="U118" s="49"/>
      <c r="V118" s="139"/>
      <c r="W118" s="139"/>
      <c r="X118" s="133"/>
      <c r="Y118" s="139"/>
      <c r="Z118" s="133"/>
      <c r="AA118" s="133"/>
      <c r="AB118" s="133"/>
    </row>
    <row r="119" spans="1:28" s="140" customFormat="1" ht="30" x14ac:dyDescent="0.25">
      <c r="A119" s="16" t="s">
        <v>30</v>
      </c>
      <c r="B119" s="16" t="s">
        <v>968</v>
      </c>
      <c r="C119" s="139" t="s">
        <v>15</v>
      </c>
      <c r="D119" s="139"/>
      <c r="E119" s="139" t="s">
        <v>1332</v>
      </c>
      <c r="F119" s="143" t="s">
        <v>1241</v>
      </c>
      <c r="G119" s="139">
        <v>2</v>
      </c>
      <c r="H119" s="45">
        <v>47.24</v>
      </c>
      <c r="I119" s="49">
        <v>4</v>
      </c>
      <c r="J119" s="139"/>
      <c r="K119" s="144">
        <v>15.003544545047889</v>
      </c>
      <c r="L119" s="143">
        <v>2</v>
      </c>
      <c r="M119" s="139">
        <v>1</v>
      </c>
      <c r="N119" s="144">
        <v>0.31544477779267888</v>
      </c>
      <c r="O119" s="139">
        <v>1</v>
      </c>
      <c r="P119" s="145">
        <v>35.040780369096467</v>
      </c>
      <c r="Q119" s="139">
        <v>0</v>
      </c>
      <c r="R119" s="139"/>
      <c r="S119" s="143">
        <v>4</v>
      </c>
      <c r="T119" s="139"/>
      <c r="U119" s="145">
        <v>35.96</v>
      </c>
      <c r="V119" s="143">
        <v>3</v>
      </c>
      <c r="W119" s="139" t="s">
        <v>218</v>
      </c>
      <c r="X119" s="139"/>
      <c r="Y119" s="139"/>
      <c r="Z119" s="35"/>
      <c r="AA119" s="35"/>
      <c r="AB119" s="35"/>
    </row>
    <row r="120" spans="1:28" s="140" customFormat="1" x14ac:dyDescent="0.25">
      <c r="A120" s="16" t="s">
        <v>135</v>
      </c>
      <c r="B120" s="16" t="s">
        <v>968</v>
      </c>
      <c r="C120" s="139" t="s">
        <v>15</v>
      </c>
      <c r="D120" s="139"/>
      <c r="E120" s="139" t="s">
        <v>1332</v>
      </c>
      <c r="F120" s="143" t="s">
        <v>1061</v>
      </c>
      <c r="G120" s="139">
        <v>2</v>
      </c>
      <c r="H120" s="45">
        <v>47.24</v>
      </c>
      <c r="I120" s="49">
        <v>4</v>
      </c>
      <c r="J120" s="139"/>
      <c r="K120" s="45"/>
      <c r="L120" s="143">
        <v>1</v>
      </c>
      <c r="M120" s="139">
        <v>1</v>
      </c>
      <c r="N120" s="144">
        <v>0.10421495686698565</v>
      </c>
      <c r="O120" s="139">
        <v>1</v>
      </c>
      <c r="P120" s="145">
        <v>25.532870203177765</v>
      </c>
      <c r="Q120" s="139">
        <v>0</v>
      </c>
      <c r="R120" s="139"/>
      <c r="S120" s="143">
        <v>3</v>
      </c>
      <c r="T120" s="139"/>
      <c r="U120" s="145">
        <v>59.53</v>
      </c>
      <c r="V120" s="143">
        <v>1</v>
      </c>
      <c r="W120" s="139" t="s">
        <v>218</v>
      </c>
      <c r="X120" s="139"/>
      <c r="Y120" s="139"/>
      <c r="Z120" s="139"/>
      <c r="AA120" s="139"/>
      <c r="AB120" s="139"/>
    </row>
    <row r="121" spans="1:28" s="140" customFormat="1" ht="30" x14ac:dyDescent="0.25">
      <c r="A121" s="16" t="s">
        <v>78</v>
      </c>
      <c r="B121" s="16" t="s">
        <v>78</v>
      </c>
      <c r="C121" s="139" t="s">
        <v>566</v>
      </c>
      <c r="D121" s="139"/>
      <c r="E121" s="139"/>
      <c r="F121" s="139" t="s">
        <v>1135</v>
      </c>
      <c r="G121" s="139">
        <v>3</v>
      </c>
      <c r="H121" s="139" t="s">
        <v>1333</v>
      </c>
      <c r="I121" s="49">
        <v>0</v>
      </c>
      <c r="J121" s="139"/>
      <c r="K121" s="45">
        <v>0.08</v>
      </c>
      <c r="L121" s="139">
        <v>1</v>
      </c>
      <c r="M121" s="139">
        <v>0</v>
      </c>
      <c r="N121" s="45">
        <v>5.3344601257103295E-2</v>
      </c>
      <c r="O121" s="139">
        <v>0</v>
      </c>
      <c r="P121" s="49">
        <v>57.525902234044665</v>
      </c>
      <c r="Q121" s="139">
        <v>1</v>
      </c>
      <c r="R121" s="139"/>
      <c r="S121" s="139">
        <v>2</v>
      </c>
      <c r="T121" s="139"/>
      <c r="U121" s="49">
        <v>53.2</v>
      </c>
      <c r="V121" s="139">
        <v>1</v>
      </c>
      <c r="W121" s="139" t="s">
        <v>220</v>
      </c>
      <c r="X121" s="139"/>
      <c r="Y121" s="139"/>
      <c r="Z121" s="139"/>
      <c r="AA121" s="139"/>
      <c r="AB121" s="139"/>
    </row>
    <row r="122" spans="1:28" s="140" customFormat="1" ht="75" x14ac:dyDescent="0.25">
      <c r="A122" s="16" t="s">
        <v>160</v>
      </c>
      <c r="B122" s="16" t="s">
        <v>987</v>
      </c>
      <c r="C122" s="139" t="s">
        <v>566</v>
      </c>
      <c r="D122" s="139" t="s">
        <v>1332</v>
      </c>
      <c r="E122" s="139" t="s">
        <v>1332</v>
      </c>
      <c r="F122" s="139" t="s">
        <v>1073</v>
      </c>
      <c r="G122" s="139">
        <v>2</v>
      </c>
      <c r="H122" s="139" t="s">
        <v>554</v>
      </c>
      <c r="I122" s="49">
        <v>3</v>
      </c>
      <c r="J122" s="139"/>
      <c r="K122" s="45">
        <v>13.379999999999999</v>
      </c>
      <c r="L122" s="139">
        <v>2</v>
      </c>
      <c r="M122" s="139">
        <v>0</v>
      </c>
      <c r="N122" s="45">
        <v>0.18234669442815962</v>
      </c>
      <c r="O122" s="139">
        <v>1</v>
      </c>
      <c r="P122" s="49">
        <v>60.155372335404905</v>
      </c>
      <c r="Q122" s="139">
        <v>1</v>
      </c>
      <c r="R122" s="139"/>
      <c r="S122" s="139">
        <v>4</v>
      </c>
      <c r="T122" s="139"/>
      <c r="U122" s="49">
        <v>63.98</v>
      </c>
      <c r="V122" s="139">
        <v>1</v>
      </c>
      <c r="W122" s="139" t="s">
        <v>219</v>
      </c>
      <c r="X122" s="133"/>
      <c r="Y122" s="139"/>
      <c r="Z122" s="133"/>
      <c r="AA122" s="133"/>
      <c r="AB122" s="133"/>
    </row>
    <row r="123" spans="1:28" s="140" customFormat="1" ht="30" x14ac:dyDescent="0.25">
      <c r="A123" s="16" t="s">
        <v>164</v>
      </c>
      <c r="B123" s="16" t="s">
        <v>990</v>
      </c>
      <c r="C123" s="139" t="s">
        <v>566</v>
      </c>
      <c r="D123" s="139" t="s">
        <v>1332</v>
      </c>
      <c r="E123" s="139" t="s">
        <v>1332</v>
      </c>
      <c r="F123" s="139" t="s">
        <v>1093</v>
      </c>
      <c r="G123" s="139">
        <v>2</v>
      </c>
      <c r="H123" s="49">
        <v>115</v>
      </c>
      <c r="I123" s="49">
        <v>4</v>
      </c>
      <c r="J123" s="139"/>
      <c r="K123" s="45">
        <v>22.86</v>
      </c>
      <c r="L123" s="139">
        <v>2</v>
      </c>
      <c r="M123" s="139">
        <v>0</v>
      </c>
      <c r="N123" s="45">
        <v>0.36421140299456395</v>
      </c>
      <c r="O123" s="139">
        <v>1</v>
      </c>
      <c r="P123" s="49">
        <v>55.956688167096374</v>
      </c>
      <c r="Q123" s="139">
        <v>1</v>
      </c>
      <c r="R123" s="139"/>
      <c r="S123" s="139">
        <v>4</v>
      </c>
      <c r="T123" s="139"/>
      <c r="U123" s="49">
        <v>33.72</v>
      </c>
      <c r="V123" s="139">
        <v>3</v>
      </c>
      <c r="W123" s="139" t="s">
        <v>219</v>
      </c>
      <c r="X123" s="133"/>
      <c r="Y123" s="139"/>
      <c r="Z123" s="133"/>
      <c r="AA123" s="133"/>
      <c r="AB123" s="133"/>
    </row>
    <row r="124" spans="1:28" s="140" customFormat="1" ht="30" x14ac:dyDescent="0.25">
      <c r="A124" s="16" t="s">
        <v>45</v>
      </c>
      <c r="B124" s="16" t="s">
        <v>107</v>
      </c>
      <c r="C124" s="139" t="s">
        <v>15</v>
      </c>
      <c r="D124" s="139" t="s">
        <v>1332</v>
      </c>
      <c r="E124" s="139" t="s">
        <v>1332</v>
      </c>
      <c r="F124" s="139" t="s">
        <v>1165</v>
      </c>
      <c r="G124" s="139">
        <v>1</v>
      </c>
      <c r="H124" s="93">
        <v>2040</v>
      </c>
      <c r="I124" s="49">
        <v>2</v>
      </c>
      <c r="J124" s="139"/>
      <c r="K124" s="144">
        <v>15.003544545047889</v>
      </c>
      <c r="L124" s="143">
        <v>2</v>
      </c>
      <c r="M124" s="139">
        <v>1</v>
      </c>
      <c r="N124" s="45">
        <v>0.10639986189587887</v>
      </c>
      <c r="O124" s="139">
        <v>1</v>
      </c>
      <c r="P124" s="49">
        <v>55.093991873985701</v>
      </c>
      <c r="Q124" s="139">
        <v>1</v>
      </c>
      <c r="R124" s="139"/>
      <c r="S124" s="143">
        <v>5</v>
      </c>
      <c r="T124" s="139"/>
      <c r="U124" s="49">
        <v>54.72</v>
      </c>
      <c r="V124" s="139">
        <v>1</v>
      </c>
      <c r="W124" s="139" t="s">
        <v>218</v>
      </c>
      <c r="X124" s="139" t="s">
        <v>1331</v>
      </c>
      <c r="Y124" s="139"/>
      <c r="Z124" s="139"/>
      <c r="AA124" s="139"/>
      <c r="AB124" s="139"/>
    </row>
    <row r="125" spans="1:28" s="140" customFormat="1" ht="45" x14ac:dyDescent="0.25">
      <c r="A125" s="16" t="s">
        <v>107</v>
      </c>
      <c r="B125" s="16" t="s">
        <v>107</v>
      </c>
      <c r="C125" s="139" t="s">
        <v>15</v>
      </c>
      <c r="D125" s="139" t="s">
        <v>1332</v>
      </c>
      <c r="E125" s="139" t="s">
        <v>1332</v>
      </c>
      <c r="F125" s="139" t="s">
        <v>1165</v>
      </c>
      <c r="G125" s="139">
        <v>1</v>
      </c>
      <c r="H125" s="139">
        <v>2040</v>
      </c>
      <c r="I125" s="49">
        <v>2</v>
      </c>
      <c r="J125" s="139"/>
      <c r="K125" s="144">
        <v>232.74972726682628</v>
      </c>
      <c r="L125" s="143">
        <v>3</v>
      </c>
      <c r="M125" s="139">
        <v>1</v>
      </c>
      <c r="N125" s="45">
        <v>0.10639986189587887</v>
      </c>
      <c r="O125" s="139">
        <v>1</v>
      </c>
      <c r="P125" s="49">
        <v>55.093991873985701</v>
      </c>
      <c r="Q125" s="139">
        <v>1</v>
      </c>
      <c r="R125" s="139"/>
      <c r="S125" s="143">
        <v>6</v>
      </c>
      <c r="T125" s="139"/>
      <c r="U125" s="49">
        <v>54.72</v>
      </c>
      <c r="V125" s="139">
        <v>1</v>
      </c>
      <c r="W125" s="139" t="s">
        <v>218</v>
      </c>
      <c r="X125" s="139" t="s">
        <v>1331</v>
      </c>
      <c r="Y125" s="139"/>
      <c r="Z125" s="139"/>
      <c r="AA125" s="139"/>
      <c r="AB125" s="139"/>
    </row>
    <row r="126" spans="1:28" s="140" customFormat="1" ht="60" x14ac:dyDescent="0.25">
      <c r="A126" s="16" t="s">
        <v>93</v>
      </c>
      <c r="B126" s="16" t="s">
        <v>1462</v>
      </c>
      <c r="C126" s="139" t="s">
        <v>566</v>
      </c>
      <c r="D126" s="139" t="s">
        <v>1332</v>
      </c>
      <c r="E126" s="139" t="s">
        <v>1332</v>
      </c>
      <c r="F126" s="139" t="s">
        <v>1165</v>
      </c>
      <c r="G126" s="139">
        <v>1</v>
      </c>
      <c r="H126" s="49">
        <v>147</v>
      </c>
      <c r="I126" s="49">
        <v>4</v>
      </c>
      <c r="J126" s="139"/>
      <c r="K126" s="144">
        <v>78.411681078778983</v>
      </c>
      <c r="L126" s="143">
        <v>3</v>
      </c>
      <c r="M126" s="139">
        <v>1</v>
      </c>
      <c r="N126" s="45">
        <v>0.10639986189587887</v>
      </c>
      <c r="O126" s="139">
        <v>1</v>
      </c>
      <c r="P126" s="49">
        <v>55.093991873985701</v>
      </c>
      <c r="Q126" s="139">
        <v>1</v>
      </c>
      <c r="R126" s="139"/>
      <c r="S126" s="143">
        <v>6</v>
      </c>
      <c r="T126" s="139"/>
      <c r="U126" s="49">
        <v>54.72</v>
      </c>
      <c r="V126" s="139">
        <v>1</v>
      </c>
      <c r="W126" s="139" t="s">
        <v>218</v>
      </c>
      <c r="X126" s="143" t="s">
        <v>1331</v>
      </c>
      <c r="Y126" s="139"/>
      <c r="Z126" s="139"/>
      <c r="AA126" s="139"/>
      <c r="AB126" s="139"/>
    </row>
    <row r="127" spans="1:28" s="140" customFormat="1" ht="45" x14ac:dyDescent="0.25">
      <c r="A127" s="16" t="s">
        <v>24</v>
      </c>
      <c r="B127" s="16" t="s">
        <v>93</v>
      </c>
      <c r="C127" s="139" t="s">
        <v>566</v>
      </c>
      <c r="D127" s="139" t="s">
        <v>1332</v>
      </c>
      <c r="E127" s="139" t="s">
        <v>1332</v>
      </c>
      <c r="F127" s="139" t="s">
        <v>1165</v>
      </c>
      <c r="G127" s="139">
        <v>1</v>
      </c>
      <c r="H127" s="49">
        <v>147</v>
      </c>
      <c r="I127" s="49">
        <v>4</v>
      </c>
      <c r="J127" s="139"/>
      <c r="K127" s="144">
        <v>0.83353025250266066</v>
      </c>
      <c r="L127" s="143">
        <v>1</v>
      </c>
      <c r="M127" s="139">
        <v>1</v>
      </c>
      <c r="N127" s="45">
        <v>0.10639986189587887</v>
      </c>
      <c r="O127" s="139">
        <v>1</v>
      </c>
      <c r="P127" s="49">
        <v>55.093991873985701</v>
      </c>
      <c r="Q127" s="139">
        <v>1</v>
      </c>
      <c r="R127" s="139"/>
      <c r="S127" s="143">
        <v>4</v>
      </c>
      <c r="T127" s="139"/>
      <c r="U127" s="49">
        <v>54.72</v>
      </c>
      <c r="V127" s="139">
        <v>1</v>
      </c>
      <c r="W127" s="139" t="s">
        <v>218</v>
      </c>
      <c r="X127" s="139"/>
      <c r="Y127" s="139"/>
      <c r="Z127" s="139"/>
      <c r="AA127" s="139"/>
      <c r="AB127" s="139"/>
    </row>
    <row r="128" spans="1:28" s="140" customFormat="1" ht="45" x14ac:dyDescent="0.25">
      <c r="A128" s="16" t="s">
        <v>1455</v>
      </c>
      <c r="B128" s="16" t="s">
        <v>1703</v>
      </c>
      <c r="C128" s="139" t="s">
        <v>13</v>
      </c>
      <c r="D128" s="139" t="s">
        <v>1332</v>
      </c>
      <c r="E128" s="139" t="s">
        <v>1332</v>
      </c>
      <c r="F128" s="158" t="s">
        <v>1704</v>
      </c>
      <c r="G128" s="38">
        <v>1</v>
      </c>
      <c r="H128" s="139">
        <v>3</v>
      </c>
      <c r="I128" s="49">
        <v>4</v>
      </c>
      <c r="J128" s="139"/>
      <c r="K128" s="45">
        <v>7.9143455972262986</v>
      </c>
      <c r="L128" s="139">
        <v>2</v>
      </c>
      <c r="M128" s="139">
        <v>1</v>
      </c>
      <c r="N128" s="45">
        <v>0.10639986189587887</v>
      </c>
      <c r="O128" s="139">
        <v>1</v>
      </c>
      <c r="P128" s="49">
        <v>55.093991873985701</v>
      </c>
      <c r="Q128" s="139">
        <v>1</v>
      </c>
      <c r="R128" s="139"/>
      <c r="S128" s="139">
        <v>5</v>
      </c>
      <c r="T128" s="139"/>
      <c r="U128" s="49">
        <v>54.72</v>
      </c>
      <c r="V128" s="139">
        <v>1</v>
      </c>
      <c r="W128" s="139" t="s">
        <v>218</v>
      </c>
      <c r="X128" s="139" t="s">
        <v>1331</v>
      </c>
      <c r="Y128" s="139"/>
      <c r="Z128" s="139"/>
      <c r="AA128" s="139"/>
      <c r="AB128" s="139"/>
    </row>
    <row r="129" spans="1:28" s="140" customFormat="1" ht="30" x14ac:dyDescent="0.25">
      <c r="A129" s="61" t="s">
        <v>581</v>
      </c>
      <c r="B129" s="13" t="s">
        <v>581</v>
      </c>
      <c r="C129" s="139" t="s">
        <v>13</v>
      </c>
      <c r="D129" s="139"/>
      <c r="E129" s="139"/>
      <c r="F129" s="139" t="s">
        <v>1185</v>
      </c>
      <c r="G129" s="139">
        <v>1</v>
      </c>
      <c r="H129" s="49" t="s">
        <v>1333</v>
      </c>
      <c r="I129" s="49">
        <v>0</v>
      </c>
      <c r="J129" s="139"/>
      <c r="K129" s="45">
        <v>15</v>
      </c>
      <c r="L129" s="139">
        <v>2</v>
      </c>
      <c r="M129" s="139">
        <v>0</v>
      </c>
      <c r="N129" s="45">
        <v>2.0738333259129587E-2</v>
      </c>
      <c r="O129" s="139">
        <v>0</v>
      </c>
      <c r="P129" s="49">
        <v>73.331794062972733</v>
      </c>
      <c r="Q129" s="139">
        <v>1</v>
      </c>
      <c r="R129" s="139"/>
      <c r="S129" s="139">
        <v>3</v>
      </c>
      <c r="T129" s="139"/>
      <c r="U129" s="49">
        <v>58.81</v>
      </c>
      <c r="V129" s="139">
        <v>1</v>
      </c>
      <c r="W129" s="139" t="s">
        <v>219</v>
      </c>
      <c r="X129" s="139"/>
      <c r="Y129" s="139"/>
      <c r="Z129" s="139"/>
      <c r="AA129" s="139"/>
      <c r="AB129" s="139"/>
    </row>
    <row r="130" spans="1:28" s="140" customFormat="1" ht="30" x14ac:dyDescent="0.25">
      <c r="A130" s="16" t="s">
        <v>115</v>
      </c>
      <c r="B130" s="16" t="s">
        <v>1468</v>
      </c>
      <c r="C130" s="139" t="s">
        <v>15</v>
      </c>
      <c r="D130" s="139" t="s">
        <v>1332</v>
      </c>
      <c r="E130" s="139" t="s">
        <v>1332</v>
      </c>
      <c r="F130" s="139" t="s">
        <v>1169</v>
      </c>
      <c r="G130" s="139">
        <v>1</v>
      </c>
      <c r="H130" s="49">
        <v>190</v>
      </c>
      <c r="I130" s="49">
        <v>4</v>
      </c>
      <c r="J130" s="139"/>
      <c r="K130" s="45">
        <v>33.600514994978347</v>
      </c>
      <c r="L130" s="139">
        <v>2</v>
      </c>
      <c r="M130" s="139">
        <v>1</v>
      </c>
      <c r="N130" s="45">
        <v>2.8129847538059992E-2</v>
      </c>
      <c r="O130" s="139">
        <v>0</v>
      </c>
      <c r="P130" s="49">
        <v>55.518809553107538</v>
      </c>
      <c r="Q130" s="139">
        <v>1</v>
      </c>
      <c r="R130" s="139"/>
      <c r="S130" s="139">
        <v>4</v>
      </c>
      <c r="T130" s="139"/>
      <c r="U130" s="49">
        <v>62</v>
      </c>
      <c r="V130" s="139">
        <v>1</v>
      </c>
      <c r="W130" s="139" t="s">
        <v>218</v>
      </c>
      <c r="X130" s="139"/>
      <c r="Y130" s="139"/>
      <c r="Z130" s="139"/>
      <c r="AA130" s="139"/>
      <c r="AB130" s="139"/>
    </row>
    <row r="131" spans="1:28" s="140" customFormat="1" ht="45" x14ac:dyDescent="0.25">
      <c r="A131" s="16" t="s">
        <v>101</v>
      </c>
      <c r="B131" s="16" t="s">
        <v>101</v>
      </c>
      <c r="C131" s="139" t="s">
        <v>566</v>
      </c>
      <c r="D131" s="139" t="s">
        <v>1332</v>
      </c>
      <c r="E131" s="139" t="s">
        <v>1332</v>
      </c>
      <c r="F131" s="139" t="s">
        <v>1164</v>
      </c>
      <c r="G131" s="139">
        <v>1</v>
      </c>
      <c r="H131" s="139" t="s">
        <v>1333</v>
      </c>
      <c r="I131" s="49" t="s">
        <v>1316</v>
      </c>
      <c r="J131" s="139" t="s">
        <v>1655</v>
      </c>
      <c r="K131" s="45">
        <v>3.7862030200502059</v>
      </c>
      <c r="L131" s="139">
        <v>2</v>
      </c>
      <c r="M131" s="139">
        <v>1</v>
      </c>
      <c r="N131" s="45">
        <v>0.10836734320137438</v>
      </c>
      <c r="O131" s="139">
        <v>1</v>
      </c>
      <c r="P131" s="49">
        <v>54.884332628830776</v>
      </c>
      <c r="Q131" s="139">
        <v>1</v>
      </c>
      <c r="R131" s="139"/>
      <c r="S131" s="139">
        <v>5</v>
      </c>
      <c r="T131" s="139"/>
      <c r="U131" s="49">
        <v>57.85</v>
      </c>
      <c r="V131" s="139">
        <v>1</v>
      </c>
      <c r="W131" s="139" t="s">
        <v>218</v>
      </c>
      <c r="X131" s="139" t="s">
        <v>1331</v>
      </c>
      <c r="Y131" s="139"/>
      <c r="Z131" s="139"/>
      <c r="AA131" s="139"/>
      <c r="AB131" s="139"/>
    </row>
    <row r="132" spans="1:28" s="140" customFormat="1" ht="30" x14ac:dyDescent="0.25">
      <c r="A132" s="16" t="s">
        <v>94</v>
      </c>
      <c r="B132" s="16" t="s">
        <v>982</v>
      </c>
      <c r="C132" s="139" t="s">
        <v>1464</v>
      </c>
      <c r="D132" s="139" t="s">
        <v>1332</v>
      </c>
      <c r="E132" s="139"/>
      <c r="F132" s="139" t="s">
        <v>1189</v>
      </c>
      <c r="G132" s="139">
        <v>1</v>
      </c>
      <c r="H132" s="49">
        <v>5488</v>
      </c>
      <c r="I132" s="49">
        <v>1</v>
      </c>
      <c r="J132" s="139"/>
      <c r="K132" s="45">
        <v>2.0885911092222216</v>
      </c>
      <c r="L132" s="139">
        <v>2</v>
      </c>
      <c r="M132" s="139">
        <v>1</v>
      </c>
      <c r="N132" s="45">
        <v>0.12774796699133664</v>
      </c>
      <c r="O132" s="139">
        <v>1</v>
      </c>
      <c r="P132" s="49">
        <v>86.541664970696317</v>
      </c>
      <c r="Q132" s="139">
        <v>1</v>
      </c>
      <c r="R132" s="139"/>
      <c r="S132" s="139">
        <v>5</v>
      </c>
      <c r="T132" s="139"/>
      <c r="U132" s="49">
        <v>1.01</v>
      </c>
      <c r="V132" s="139">
        <v>3</v>
      </c>
      <c r="W132" s="139" t="s">
        <v>218</v>
      </c>
      <c r="X132" s="139"/>
      <c r="Y132" s="139"/>
      <c r="Z132" s="139"/>
      <c r="AA132" s="139"/>
      <c r="AB132" s="139"/>
    </row>
    <row r="133" spans="1:28" s="140" customFormat="1" ht="45" x14ac:dyDescent="0.25">
      <c r="A133" s="16" t="s">
        <v>109</v>
      </c>
      <c r="B133" s="16" t="s">
        <v>1471</v>
      </c>
      <c r="C133" s="139" t="s">
        <v>15</v>
      </c>
      <c r="D133" s="139" t="s">
        <v>1332</v>
      </c>
      <c r="E133" s="139" t="s">
        <v>1332</v>
      </c>
      <c r="F133" s="139" t="s">
        <v>1169</v>
      </c>
      <c r="G133" s="139">
        <v>1</v>
      </c>
      <c r="H133" s="49" t="s">
        <v>1333</v>
      </c>
      <c r="I133" s="49">
        <v>0</v>
      </c>
      <c r="J133" s="139"/>
      <c r="K133" s="45">
        <v>2.0885911092222216</v>
      </c>
      <c r="L133" s="139">
        <v>2</v>
      </c>
      <c r="M133" s="139">
        <v>1</v>
      </c>
      <c r="N133" s="45">
        <v>2.8129847538059992E-2</v>
      </c>
      <c r="O133" s="139">
        <v>0</v>
      </c>
      <c r="P133" s="49">
        <v>55.518809553107538</v>
      </c>
      <c r="Q133" s="139">
        <v>1</v>
      </c>
      <c r="R133" s="139"/>
      <c r="S133" s="139">
        <v>4</v>
      </c>
      <c r="T133" s="139"/>
      <c r="U133" s="49">
        <v>62</v>
      </c>
      <c r="V133" s="139">
        <v>1</v>
      </c>
      <c r="W133" s="139" t="s">
        <v>218</v>
      </c>
      <c r="X133" s="139" t="s">
        <v>1331</v>
      </c>
      <c r="Y133" s="139"/>
      <c r="Z133" s="139"/>
      <c r="AA133" s="139"/>
      <c r="AB133" s="139"/>
    </row>
    <row r="134" spans="1:28" s="140" customFormat="1" x14ac:dyDescent="0.25">
      <c r="A134" s="16" t="s">
        <v>21</v>
      </c>
      <c r="B134" s="16" t="s">
        <v>21</v>
      </c>
      <c r="C134" s="139" t="s">
        <v>566</v>
      </c>
      <c r="D134" s="139"/>
      <c r="E134" s="139" t="s">
        <v>1332</v>
      </c>
      <c r="F134" s="139" t="s">
        <v>1134</v>
      </c>
      <c r="G134" s="139">
        <v>3</v>
      </c>
      <c r="H134" s="45" t="s">
        <v>1333</v>
      </c>
      <c r="I134" s="49">
        <v>0</v>
      </c>
      <c r="J134" s="139"/>
      <c r="K134" s="45">
        <v>0.83353025250266066</v>
      </c>
      <c r="L134" s="139">
        <v>1</v>
      </c>
      <c r="M134" s="139">
        <v>1</v>
      </c>
      <c r="N134" s="45">
        <v>4.1644783330265299E-2</v>
      </c>
      <c r="O134" s="139">
        <v>0</v>
      </c>
      <c r="P134" s="49">
        <v>55.092810568908007</v>
      </c>
      <c r="Q134" s="139">
        <v>1</v>
      </c>
      <c r="R134" s="139"/>
      <c r="S134" s="139">
        <v>3</v>
      </c>
      <c r="T134" s="139"/>
      <c r="U134" s="49">
        <v>58.18</v>
      </c>
      <c r="V134" s="139">
        <v>1</v>
      </c>
      <c r="W134" s="139" t="s">
        <v>218</v>
      </c>
      <c r="X134" s="139"/>
      <c r="Y134" s="139"/>
      <c r="Z134" s="139"/>
      <c r="AA134" s="139"/>
      <c r="AB134" s="139"/>
    </row>
    <row r="135" spans="1:28" s="140" customFormat="1" ht="45" x14ac:dyDescent="0.25">
      <c r="A135" s="16" t="s">
        <v>43</v>
      </c>
      <c r="B135" s="16" t="s">
        <v>1664</v>
      </c>
      <c r="C135" s="139" t="s">
        <v>15</v>
      </c>
      <c r="D135" s="139"/>
      <c r="E135" s="139" t="s">
        <v>1332</v>
      </c>
      <c r="F135" s="139" t="s">
        <v>1062</v>
      </c>
      <c r="G135" s="139">
        <v>1</v>
      </c>
      <c r="H135" s="45">
        <v>440.3</v>
      </c>
      <c r="I135" s="49">
        <v>3</v>
      </c>
      <c r="J135" s="139"/>
      <c r="K135" s="45">
        <v>15.003544545047889</v>
      </c>
      <c r="L135" s="139">
        <v>2</v>
      </c>
      <c r="M135" s="139">
        <v>1</v>
      </c>
      <c r="N135" s="45">
        <v>3.8944996394974125E-2</v>
      </c>
      <c r="O135" s="139">
        <v>0</v>
      </c>
      <c r="P135" s="49">
        <v>65.62601960885975</v>
      </c>
      <c r="Q135" s="139">
        <v>1</v>
      </c>
      <c r="R135" s="139"/>
      <c r="S135" s="139">
        <v>4</v>
      </c>
      <c r="T135" s="139"/>
      <c r="U135" s="49">
        <v>47.07</v>
      </c>
      <c r="V135" s="139">
        <v>2</v>
      </c>
      <c r="W135" s="139" t="s">
        <v>218</v>
      </c>
      <c r="X135" s="139"/>
      <c r="Y135" s="139"/>
      <c r="Z135" s="139"/>
      <c r="AA135" s="139"/>
      <c r="AB135" s="139"/>
    </row>
    <row r="136" spans="1:28" s="140" customFormat="1" ht="30" x14ac:dyDescent="0.25">
      <c r="A136" s="16" t="s">
        <v>97</v>
      </c>
      <c r="B136" s="16" t="s">
        <v>1463</v>
      </c>
      <c r="C136" s="139" t="s">
        <v>566</v>
      </c>
      <c r="D136" s="139" t="s">
        <v>1332</v>
      </c>
      <c r="E136" s="139" t="s">
        <v>1332</v>
      </c>
      <c r="F136" s="139" t="s">
        <v>1188</v>
      </c>
      <c r="G136" s="139">
        <v>1</v>
      </c>
      <c r="H136" s="49">
        <v>1675</v>
      </c>
      <c r="I136" s="49">
        <v>3</v>
      </c>
      <c r="J136" s="139"/>
      <c r="K136" s="45">
        <v>3.1742986146488623</v>
      </c>
      <c r="L136" s="139">
        <v>2</v>
      </c>
      <c r="M136" s="139">
        <v>1</v>
      </c>
      <c r="N136" s="45">
        <v>6.6880561620933351E-2</v>
      </c>
      <c r="O136" s="139">
        <v>0</v>
      </c>
      <c r="P136" s="49">
        <v>86.551744112882844</v>
      </c>
      <c r="Q136" s="139">
        <v>1</v>
      </c>
      <c r="R136" s="139"/>
      <c r="S136" s="139">
        <v>4</v>
      </c>
      <c r="T136" s="139"/>
      <c r="U136" s="49">
        <v>42.61</v>
      </c>
      <c r="V136" s="139">
        <v>2</v>
      </c>
      <c r="W136" s="139" t="s">
        <v>218</v>
      </c>
      <c r="X136" s="139" t="s">
        <v>1331</v>
      </c>
      <c r="Y136" s="139"/>
      <c r="Z136" s="139"/>
      <c r="AA136" s="139"/>
      <c r="AB136" s="139"/>
    </row>
    <row r="137" spans="1:28" s="140" customFormat="1" ht="45" x14ac:dyDescent="0.25">
      <c r="A137" s="61" t="s">
        <v>704</v>
      </c>
      <c r="B137" s="13" t="s">
        <v>704</v>
      </c>
      <c r="C137" s="139" t="s">
        <v>286</v>
      </c>
      <c r="D137" s="139"/>
      <c r="E137" s="139" t="s">
        <v>1332</v>
      </c>
      <c r="F137" s="139" t="s">
        <v>1062</v>
      </c>
      <c r="G137" s="139">
        <v>1</v>
      </c>
      <c r="H137" s="49" t="s">
        <v>1333</v>
      </c>
      <c r="I137" s="49">
        <v>0</v>
      </c>
      <c r="J137" s="139"/>
      <c r="K137" s="45">
        <v>206.04111314322876</v>
      </c>
      <c r="L137" s="139">
        <v>3</v>
      </c>
      <c r="M137" s="139">
        <v>1</v>
      </c>
      <c r="N137" s="45">
        <v>3.8944996394974125E-2</v>
      </c>
      <c r="O137" s="139">
        <v>0</v>
      </c>
      <c r="P137" s="49">
        <v>65.62601960885975</v>
      </c>
      <c r="Q137" s="139">
        <v>1</v>
      </c>
      <c r="R137" s="139"/>
      <c r="S137" s="139">
        <v>5</v>
      </c>
      <c r="T137" s="139"/>
      <c r="U137" s="49">
        <v>47.07</v>
      </c>
      <c r="V137" s="139">
        <v>2</v>
      </c>
      <c r="W137" s="139" t="s">
        <v>218</v>
      </c>
      <c r="X137" s="139"/>
      <c r="Y137" s="139"/>
      <c r="Z137" s="139"/>
      <c r="AA137" s="139"/>
      <c r="AB137" s="139"/>
    </row>
    <row r="138" spans="1:28" s="140" customFormat="1" ht="30" x14ac:dyDescent="0.25">
      <c r="A138" s="16" t="s">
        <v>159</v>
      </c>
      <c r="B138" s="16" t="s">
        <v>1686</v>
      </c>
      <c r="C138" s="139" t="s">
        <v>566</v>
      </c>
      <c r="D138" s="139" t="s">
        <v>1332</v>
      </c>
      <c r="E138" s="97" t="s">
        <v>1332</v>
      </c>
      <c r="F138" s="139" t="s">
        <v>1270</v>
      </c>
      <c r="G138" s="139">
        <v>2</v>
      </c>
      <c r="H138" s="99">
        <v>1499</v>
      </c>
      <c r="I138" s="49">
        <v>2</v>
      </c>
      <c r="J138" s="139"/>
      <c r="K138" s="45">
        <v>117.92</v>
      </c>
      <c r="L138" s="139">
        <v>3</v>
      </c>
      <c r="M138" s="139">
        <v>0</v>
      </c>
      <c r="N138" s="45">
        <v>0.63954538583569442</v>
      </c>
      <c r="O138" s="139">
        <v>1</v>
      </c>
      <c r="P138" s="49">
        <v>33.384239582293816</v>
      </c>
      <c r="Q138" s="139">
        <v>0</v>
      </c>
      <c r="R138" s="139"/>
      <c r="S138" s="139">
        <v>4</v>
      </c>
      <c r="T138" s="139"/>
      <c r="U138" s="49">
        <v>45.81</v>
      </c>
      <c r="V138" s="139">
        <v>2</v>
      </c>
      <c r="W138" s="139" t="s">
        <v>219</v>
      </c>
      <c r="X138" s="133"/>
      <c r="Y138" s="139"/>
      <c r="Z138" s="133"/>
      <c r="AA138" s="133"/>
      <c r="AB138" s="133"/>
    </row>
    <row r="139" spans="1:28" s="140" customFormat="1" ht="45" x14ac:dyDescent="0.25">
      <c r="A139" s="16" t="s">
        <v>44</v>
      </c>
      <c r="B139" s="16" t="s">
        <v>1446</v>
      </c>
      <c r="C139" s="139" t="s">
        <v>15</v>
      </c>
      <c r="D139" s="139"/>
      <c r="E139" s="139" t="s">
        <v>1332</v>
      </c>
      <c r="F139" s="139" t="s">
        <v>1062</v>
      </c>
      <c r="G139" s="139">
        <v>1</v>
      </c>
      <c r="H139" s="45">
        <v>440.3</v>
      </c>
      <c r="I139" s="49">
        <v>3</v>
      </c>
      <c r="J139" s="139"/>
      <c r="K139" s="45">
        <v>15.003544545047889</v>
      </c>
      <c r="L139" s="139">
        <v>2</v>
      </c>
      <c r="M139" s="139">
        <v>1</v>
      </c>
      <c r="N139" s="45">
        <v>3.8944996394974125E-2</v>
      </c>
      <c r="O139" s="139">
        <v>0</v>
      </c>
      <c r="P139" s="49">
        <v>65.62601960885975</v>
      </c>
      <c r="Q139" s="139">
        <v>1</v>
      </c>
      <c r="R139" s="139"/>
      <c r="S139" s="139">
        <v>4</v>
      </c>
      <c r="T139" s="139"/>
      <c r="U139" s="49">
        <v>47.07</v>
      </c>
      <c r="V139" s="139">
        <v>2</v>
      </c>
      <c r="W139" s="139" t="s">
        <v>218</v>
      </c>
      <c r="X139" s="139"/>
      <c r="Y139" s="139"/>
      <c r="Z139" s="139"/>
      <c r="AA139" s="139"/>
      <c r="AB139" s="139"/>
    </row>
    <row r="140" spans="1:28" s="140" customFormat="1" ht="30" x14ac:dyDescent="0.25">
      <c r="A140" s="16" t="s">
        <v>128</v>
      </c>
      <c r="B140" s="16" t="s">
        <v>1477</v>
      </c>
      <c r="C140" s="139" t="s">
        <v>15</v>
      </c>
      <c r="D140" s="139" t="s">
        <v>1332</v>
      </c>
      <c r="E140" s="139" t="s">
        <v>1332</v>
      </c>
      <c r="F140" s="139" t="s">
        <v>1258</v>
      </c>
      <c r="G140" s="139">
        <v>1</v>
      </c>
      <c r="H140" s="49">
        <v>26</v>
      </c>
      <c r="I140" s="49">
        <v>4</v>
      </c>
      <c r="J140" s="139"/>
      <c r="K140" s="45">
        <v>65.587500000000006</v>
      </c>
      <c r="L140" s="139">
        <v>3</v>
      </c>
      <c r="M140" s="139">
        <v>1</v>
      </c>
      <c r="N140" s="45">
        <v>0.12313526802948523</v>
      </c>
      <c r="O140" s="139">
        <v>1</v>
      </c>
      <c r="P140" s="49">
        <v>73.718662148381142</v>
      </c>
      <c r="Q140" s="139">
        <v>1</v>
      </c>
      <c r="R140" s="139"/>
      <c r="S140" s="139">
        <v>6</v>
      </c>
      <c r="T140" s="139"/>
      <c r="U140" s="49">
        <v>55.91</v>
      </c>
      <c r="V140" s="139">
        <v>1</v>
      </c>
      <c r="W140" s="139" t="s">
        <v>218</v>
      </c>
      <c r="X140" s="139" t="s">
        <v>1331</v>
      </c>
      <c r="Y140" s="139"/>
      <c r="Z140" s="139"/>
      <c r="AA140" s="139"/>
      <c r="AB140" s="139"/>
    </row>
    <row r="141" spans="1:28" s="140" customFormat="1" ht="45" x14ac:dyDescent="0.25">
      <c r="A141" s="61" t="s">
        <v>684</v>
      </c>
      <c r="B141" s="35" t="s">
        <v>1519</v>
      </c>
      <c r="C141" s="139" t="s">
        <v>15</v>
      </c>
      <c r="D141" s="139"/>
      <c r="E141" s="139" t="s">
        <v>1332</v>
      </c>
      <c r="F141" s="139" t="s">
        <v>459</v>
      </c>
      <c r="G141" s="139">
        <v>1</v>
      </c>
      <c r="H141" s="145">
        <v>5</v>
      </c>
      <c r="I141" s="49">
        <v>4</v>
      </c>
      <c r="J141" s="139"/>
      <c r="K141" s="144">
        <v>0.49445371697718427</v>
      </c>
      <c r="L141" s="143">
        <v>1</v>
      </c>
      <c r="M141" s="139">
        <v>1</v>
      </c>
      <c r="N141" s="45">
        <v>1.1693342491029053E-2</v>
      </c>
      <c r="O141" s="139">
        <v>0</v>
      </c>
      <c r="P141" s="49">
        <v>74.356975430896242</v>
      </c>
      <c r="Q141" s="139">
        <v>1</v>
      </c>
      <c r="R141" s="139"/>
      <c r="S141" s="143">
        <v>3</v>
      </c>
      <c r="T141" s="139"/>
      <c r="U141" s="49">
        <v>59.28</v>
      </c>
      <c r="V141" s="139">
        <v>1</v>
      </c>
      <c r="W141" s="139" t="s">
        <v>218</v>
      </c>
      <c r="X141" s="139" t="s">
        <v>1331</v>
      </c>
      <c r="Y141" s="139"/>
      <c r="Z141" s="139"/>
      <c r="AA141" s="139"/>
      <c r="AB141" s="139"/>
    </row>
    <row r="142" spans="1:28" s="140" customFormat="1" ht="45" x14ac:dyDescent="0.25">
      <c r="A142" s="61" t="s">
        <v>685</v>
      </c>
      <c r="B142" s="13" t="s">
        <v>1519</v>
      </c>
      <c r="C142" s="139" t="s">
        <v>15</v>
      </c>
      <c r="D142" s="139"/>
      <c r="E142" s="139" t="s">
        <v>1332</v>
      </c>
      <c r="F142" s="139" t="s">
        <v>459</v>
      </c>
      <c r="G142" s="139">
        <v>1</v>
      </c>
      <c r="H142" s="145" t="s">
        <v>1333</v>
      </c>
      <c r="I142" s="49">
        <v>4</v>
      </c>
      <c r="J142" s="139"/>
      <c r="K142" s="144">
        <v>70.494721259901922</v>
      </c>
      <c r="L142" s="143">
        <v>3</v>
      </c>
      <c r="M142" s="139">
        <v>1</v>
      </c>
      <c r="N142" s="45">
        <v>1.1693342491029053E-2</v>
      </c>
      <c r="O142" s="139">
        <v>0</v>
      </c>
      <c r="P142" s="49">
        <v>74.356975430896242</v>
      </c>
      <c r="Q142" s="139">
        <v>1</v>
      </c>
      <c r="R142" s="139"/>
      <c r="S142" s="143">
        <v>5</v>
      </c>
      <c r="T142" s="139"/>
      <c r="U142" s="49">
        <v>59.28</v>
      </c>
      <c r="V142" s="139">
        <v>1</v>
      </c>
      <c r="W142" s="139" t="s">
        <v>218</v>
      </c>
      <c r="X142" s="139" t="s">
        <v>1331</v>
      </c>
      <c r="Y142" s="139"/>
      <c r="Z142" s="139"/>
      <c r="AA142" s="139"/>
      <c r="AB142" s="139"/>
    </row>
    <row r="143" spans="1:28" s="140" customFormat="1" ht="75" x14ac:dyDescent="0.25">
      <c r="A143" s="61" t="s">
        <v>578</v>
      </c>
      <c r="B143" s="35" t="s">
        <v>578</v>
      </c>
      <c r="C143" s="139" t="s">
        <v>13</v>
      </c>
      <c r="D143" s="139" t="s">
        <v>1332</v>
      </c>
      <c r="E143" s="139" t="s">
        <v>1332</v>
      </c>
      <c r="F143" s="143" t="s">
        <v>1185</v>
      </c>
      <c r="G143" s="139">
        <v>1</v>
      </c>
      <c r="H143" s="49">
        <v>11</v>
      </c>
      <c r="I143" s="49">
        <v>4</v>
      </c>
      <c r="J143" s="139"/>
      <c r="K143" s="144">
        <v>0.57741750110124168</v>
      </c>
      <c r="L143" s="139">
        <v>1</v>
      </c>
      <c r="M143" s="139">
        <v>0</v>
      </c>
      <c r="N143" s="144">
        <v>2.0738333259129587E-2</v>
      </c>
      <c r="O143" s="139">
        <v>0</v>
      </c>
      <c r="P143" s="145">
        <v>73.331794062972733</v>
      </c>
      <c r="Q143" s="139">
        <v>1</v>
      </c>
      <c r="R143" s="139"/>
      <c r="S143" s="139">
        <v>2</v>
      </c>
      <c r="T143" s="139"/>
      <c r="U143" s="145">
        <v>58.81</v>
      </c>
      <c r="V143" s="139">
        <v>1</v>
      </c>
      <c r="W143" s="139" t="s">
        <v>220</v>
      </c>
      <c r="X143" s="139"/>
      <c r="Y143" s="139"/>
      <c r="Z143" s="139"/>
      <c r="AA143" s="139"/>
      <c r="AB143" s="139"/>
    </row>
    <row r="144" spans="1:28" s="140" customFormat="1" ht="45" x14ac:dyDescent="0.25">
      <c r="A144" s="61" t="s">
        <v>201</v>
      </c>
      <c r="B144" s="35" t="s">
        <v>578</v>
      </c>
      <c r="C144" s="139" t="s">
        <v>13</v>
      </c>
      <c r="D144" s="139" t="s">
        <v>1332</v>
      </c>
      <c r="E144" s="139" t="s">
        <v>1332</v>
      </c>
      <c r="F144" s="143" t="s">
        <v>1139</v>
      </c>
      <c r="G144" s="139">
        <v>1</v>
      </c>
      <c r="H144" s="139">
        <v>11</v>
      </c>
      <c r="I144" s="50">
        <v>4</v>
      </c>
      <c r="J144" s="139"/>
      <c r="K144" s="144">
        <v>0.3</v>
      </c>
      <c r="L144" s="139">
        <v>1</v>
      </c>
      <c r="M144" s="139">
        <v>0</v>
      </c>
      <c r="N144" s="144">
        <v>2.6480040582314321E-3</v>
      </c>
      <c r="O144" s="139">
        <v>0</v>
      </c>
      <c r="P144" s="145">
        <v>80.26265330960382</v>
      </c>
      <c r="Q144" s="139">
        <v>1</v>
      </c>
      <c r="R144" s="139"/>
      <c r="S144" s="139">
        <v>2</v>
      </c>
      <c r="T144" s="139"/>
      <c r="U144" s="145">
        <v>61.3</v>
      </c>
      <c r="V144" s="139">
        <v>1</v>
      </c>
      <c r="W144" s="139" t="s">
        <v>220</v>
      </c>
      <c r="X144" s="133"/>
      <c r="Y144" s="139"/>
      <c r="Z144" s="133"/>
      <c r="AA144" s="133"/>
      <c r="AB144" s="133"/>
    </row>
    <row r="145" spans="1:28" s="140" customFormat="1" ht="45" x14ac:dyDescent="0.25">
      <c r="A145" s="61" t="s">
        <v>690</v>
      </c>
      <c r="B145" s="35" t="s">
        <v>1522</v>
      </c>
      <c r="C145" s="139" t="s">
        <v>13</v>
      </c>
      <c r="D145" s="139"/>
      <c r="E145" s="139"/>
      <c r="F145" s="139" t="s">
        <v>459</v>
      </c>
      <c r="G145" s="139">
        <v>1</v>
      </c>
      <c r="H145" s="49" t="s">
        <v>1389</v>
      </c>
      <c r="I145" s="49">
        <v>4</v>
      </c>
      <c r="J145" s="139"/>
      <c r="K145" s="45">
        <v>0.94703635414282406</v>
      </c>
      <c r="L145" s="139">
        <v>1</v>
      </c>
      <c r="M145" s="139">
        <v>0</v>
      </c>
      <c r="N145" s="45">
        <v>1.1693342491029053E-2</v>
      </c>
      <c r="O145" s="139">
        <v>0</v>
      </c>
      <c r="P145" s="49">
        <v>74.356975430896242</v>
      </c>
      <c r="Q145" s="139">
        <v>1</v>
      </c>
      <c r="R145" s="139"/>
      <c r="S145" s="139">
        <v>2</v>
      </c>
      <c r="T145" s="139"/>
      <c r="U145" s="49">
        <v>59.28</v>
      </c>
      <c r="V145" s="139">
        <v>1</v>
      </c>
      <c r="W145" s="139" t="s">
        <v>220</v>
      </c>
      <c r="X145" s="139"/>
      <c r="Y145" s="139"/>
      <c r="Z145" s="139"/>
      <c r="AA145" s="139"/>
      <c r="AB145" s="139"/>
    </row>
    <row r="146" spans="1:28" s="140" customFormat="1" ht="30" x14ac:dyDescent="0.25">
      <c r="A146" s="16" t="s">
        <v>865</v>
      </c>
      <c r="B146" s="16" t="s">
        <v>865</v>
      </c>
      <c r="C146" s="139" t="s">
        <v>567</v>
      </c>
      <c r="D146" s="139" t="s">
        <v>1332</v>
      </c>
      <c r="E146" s="139"/>
      <c r="F146" s="139" t="s">
        <v>1124</v>
      </c>
      <c r="G146" s="139">
        <v>1</v>
      </c>
      <c r="H146" s="49" t="s">
        <v>1333</v>
      </c>
      <c r="I146" s="49">
        <v>0</v>
      </c>
      <c r="J146" s="139"/>
      <c r="K146" s="45">
        <v>0.22375131846180685</v>
      </c>
      <c r="L146" s="139">
        <v>1</v>
      </c>
      <c r="M146" s="139">
        <v>0</v>
      </c>
      <c r="N146" s="45">
        <v>0.10706408911203456</v>
      </c>
      <c r="O146" s="139">
        <v>1</v>
      </c>
      <c r="P146" s="49">
        <v>55.007946053648517</v>
      </c>
      <c r="Q146" s="139">
        <v>1</v>
      </c>
      <c r="R146" s="139"/>
      <c r="S146" s="139">
        <v>3</v>
      </c>
      <c r="T146" s="139"/>
      <c r="U146" s="49">
        <v>54.72</v>
      </c>
      <c r="V146" s="139">
        <v>1</v>
      </c>
      <c r="W146" s="139" t="s">
        <v>220</v>
      </c>
      <c r="X146" s="133"/>
      <c r="Y146" s="139"/>
      <c r="Z146" s="133"/>
      <c r="AA146" s="133"/>
      <c r="AB146" s="133"/>
    </row>
    <row r="147" spans="1:28" s="140" customFormat="1" ht="30" x14ac:dyDescent="0.25">
      <c r="A147" s="61" t="s">
        <v>709</v>
      </c>
      <c r="B147" s="35" t="s">
        <v>572</v>
      </c>
      <c r="C147" s="139" t="s">
        <v>567</v>
      </c>
      <c r="D147" s="139" t="s">
        <v>1332</v>
      </c>
      <c r="E147" s="139"/>
      <c r="F147" s="143" t="s">
        <v>1078</v>
      </c>
      <c r="G147" s="143">
        <v>1</v>
      </c>
      <c r="H147" s="139" t="s">
        <v>1333</v>
      </c>
      <c r="I147" s="49">
        <v>0</v>
      </c>
      <c r="J147" s="139"/>
      <c r="K147" s="45">
        <v>0.02</v>
      </c>
      <c r="L147" s="139">
        <v>1</v>
      </c>
      <c r="M147" s="139">
        <v>0</v>
      </c>
      <c r="N147" s="144">
        <v>0.16011729471782465</v>
      </c>
      <c r="O147" s="143">
        <v>1</v>
      </c>
      <c r="P147" s="145">
        <v>59.993262743527922</v>
      </c>
      <c r="Q147" s="143">
        <v>1</v>
      </c>
      <c r="R147" s="139"/>
      <c r="S147" s="143">
        <v>3</v>
      </c>
      <c r="T147" s="139"/>
      <c r="U147" s="145">
        <v>58.88</v>
      </c>
      <c r="V147" s="139">
        <v>1</v>
      </c>
      <c r="W147" s="139" t="s">
        <v>220</v>
      </c>
      <c r="X147" s="139"/>
      <c r="Y147" s="139"/>
      <c r="Z147" s="139"/>
      <c r="AA147" s="139"/>
      <c r="AB147" s="139"/>
    </row>
    <row r="148" spans="1:28" s="140" customFormat="1" ht="30" x14ac:dyDescent="0.25">
      <c r="A148" s="61" t="s">
        <v>708</v>
      </c>
      <c r="B148" s="13" t="s">
        <v>572</v>
      </c>
      <c r="C148" s="139" t="s">
        <v>567</v>
      </c>
      <c r="D148" s="139" t="s">
        <v>1332</v>
      </c>
      <c r="E148" s="139"/>
      <c r="F148" s="143" t="s">
        <v>1051</v>
      </c>
      <c r="G148" s="143">
        <v>2</v>
      </c>
      <c r="H148" s="49" t="s">
        <v>1333</v>
      </c>
      <c r="I148" s="49">
        <v>0</v>
      </c>
      <c r="J148" s="139"/>
      <c r="K148" s="45">
        <v>0.02</v>
      </c>
      <c r="L148" s="139">
        <v>1</v>
      </c>
      <c r="M148" s="139">
        <v>0</v>
      </c>
      <c r="N148" s="144">
        <v>5.6234752580121589E-2</v>
      </c>
      <c r="O148" s="143">
        <v>0</v>
      </c>
      <c r="P148" s="145">
        <v>26.12254453053529</v>
      </c>
      <c r="Q148" s="143">
        <v>0</v>
      </c>
      <c r="R148" s="139"/>
      <c r="S148" s="143">
        <v>1</v>
      </c>
      <c r="T148" s="139"/>
      <c r="U148" s="145">
        <v>58.43</v>
      </c>
      <c r="V148" s="139">
        <v>1</v>
      </c>
      <c r="W148" s="139" t="s">
        <v>220</v>
      </c>
      <c r="X148" s="139"/>
      <c r="Y148" s="139"/>
      <c r="Z148" s="139"/>
      <c r="AA148" s="139"/>
      <c r="AB148" s="139"/>
    </row>
    <row r="149" spans="1:28" s="140" customFormat="1" ht="30" x14ac:dyDescent="0.25">
      <c r="A149" s="61" t="s">
        <v>210</v>
      </c>
      <c r="B149" s="35" t="s">
        <v>953</v>
      </c>
      <c r="C149" s="139" t="s">
        <v>567</v>
      </c>
      <c r="D149" s="139" t="s">
        <v>1332</v>
      </c>
      <c r="E149" s="139" t="s">
        <v>1332</v>
      </c>
      <c r="F149" s="139" t="s">
        <v>1193</v>
      </c>
      <c r="G149" s="139">
        <v>2</v>
      </c>
      <c r="H149" s="49">
        <v>23</v>
      </c>
      <c r="I149" s="49">
        <v>4</v>
      </c>
      <c r="J149" s="139"/>
      <c r="K149" s="45">
        <v>0.02</v>
      </c>
      <c r="L149" s="139">
        <v>1</v>
      </c>
      <c r="M149" s="139">
        <v>0</v>
      </c>
      <c r="N149" s="45">
        <v>7.2228828227235795E-2</v>
      </c>
      <c r="O149" s="139">
        <v>0</v>
      </c>
      <c r="P149" s="49">
        <v>32.55422032447575</v>
      </c>
      <c r="Q149" s="139">
        <v>0</v>
      </c>
      <c r="R149" s="139"/>
      <c r="S149" s="139">
        <v>1</v>
      </c>
      <c r="T149" s="139"/>
      <c r="U149" s="49">
        <v>52.95</v>
      </c>
      <c r="V149" s="139">
        <v>1</v>
      </c>
      <c r="W149" s="139" t="s">
        <v>220</v>
      </c>
      <c r="X149" s="139"/>
      <c r="Y149" s="139"/>
      <c r="Z149" s="139"/>
      <c r="AA149" s="139"/>
      <c r="AB149" s="139"/>
    </row>
    <row r="150" spans="1:28" s="140" customFormat="1" ht="45" x14ac:dyDescent="0.25">
      <c r="A150" s="61" t="s">
        <v>209</v>
      </c>
      <c r="B150" s="35" t="s">
        <v>952</v>
      </c>
      <c r="C150" s="139" t="s">
        <v>567</v>
      </c>
      <c r="D150" s="139"/>
      <c r="E150" s="139"/>
      <c r="F150" s="143" t="s">
        <v>1062</v>
      </c>
      <c r="G150" s="143">
        <v>1</v>
      </c>
      <c r="H150" s="49" t="s">
        <v>1333</v>
      </c>
      <c r="I150" s="145">
        <v>0</v>
      </c>
      <c r="J150" s="139"/>
      <c r="K150" s="144">
        <v>0.02</v>
      </c>
      <c r="L150" s="143">
        <v>1</v>
      </c>
      <c r="M150" s="139">
        <v>0</v>
      </c>
      <c r="N150" s="144">
        <v>3.8944996394974125E-2</v>
      </c>
      <c r="O150" s="143">
        <v>0</v>
      </c>
      <c r="P150" s="145">
        <v>65.62601960885975</v>
      </c>
      <c r="Q150" s="143">
        <v>1</v>
      </c>
      <c r="R150" s="139"/>
      <c r="S150" s="143">
        <v>2</v>
      </c>
      <c r="T150" s="139"/>
      <c r="U150" s="145">
        <v>47.07</v>
      </c>
      <c r="V150" s="143">
        <v>2</v>
      </c>
      <c r="W150" s="139" t="s">
        <v>220</v>
      </c>
      <c r="X150" s="139"/>
      <c r="Y150" s="139"/>
      <c r="Z150" s="139"/>
      <c r="AA150" s="139"/>
      <c r="AB150" s="139"/>
    </row>
    <row r="151" spans="1:28" s="140" customFormat="1" ht="30" x14ac:dyDescent="0.25">
      <c r="A151" s="61" t="s">
        <v>208</v>
      </c>
      <c r="B151" s="35" t="s">
        <v>954</v>
      </c>
      <c r="C151" s="139" t="s">
        <v>567</v>
      </c>
      <c r="D151" s="139"/>
      <c r="E151" s="139"/>
      <c r="F151" s="139" t="s">
        <v>1193</v>
      </c>
      <c r="G151" s="139">
        <v>2</v>
      </c>
      <c r="H151" s="49" t="s">
        <v>1333</v>
      </c>
      <c r="I151" s="145">
        <v>0</v>
      </c>
      <c r="J151" s="139"/>
      <c r="K151" s="45">
        <v>0.02</v>
      </c>
      <c r="L151" s="139">
        <v>1</v>
      </c>
      <c r="M151" s="139">
        <v>0</v>
      </c>
      <c r="N151" s="45">
        <v>7.2228828227235795E-2</v>
      </c>
      <c r="O151" s="139">
        <v>0</v>
      </c>
      <c r="P151" s="49">
        <v>32.55422032447575</v>
      </c>
      <c r="Q151" s="139">
        <v>0</v>
      </c>
      <c r="R151" s="139"/>
      <c r="S151" s="139">
        <v>1</v>
      </c>
      <c r="T151" s="139"/>
      <c r="U151" s="49">
        <v>52.95</v>
      </c>
      <c r="V151" s="139">
        <v>1</v>
      </c>
      <c r="W151" s="139" t="s">
        <v>220</v>
      </c>
      <c r="X151" s="133"/>
      <c r="Y151" s="139"/>
      <c r="Z151" s="133"/>
      <c r="AA151" s="133"/>
      <c r="AB151" s="133"/>
    </row>
    <row r="152" spans="1:28" s="140" customFormat="1" ht="45" x14ac:dyDescent="0.25">
      <c r="A152" s="16" t="s">
        <v>885</v>
      </c>
      <c r="B152" s="36" t="s">
        <v>954</v>
      </c>
      <c r="C152" s="139" t="s">
        <v>567</v>
      </c>
      <c r="D152" s="139"/>
      <c r="E152" s="97"/>
      <c r="F152" s="139" t="s">
        <v>1193</v>
      </c>
      <c r="G152" s="139">
        <v>2</v>
      </c>
      <c r="H152" s="97" t="s">
        <v>1333</v>
      </c>
      <c r="I152" s="145">
        <v>4</v>
      </c>
      <c r="J152" s="139"/>
      <c r="K152" s="45">
        <v>0.02</v>
      </c>
      <c r="L152" s="139">
        <v>1</v>
      </c>
      <c r="M152" s="139">
        <v>0</v>
      </c>
      <c r="N152" s="45">
        <v>7.2228828227235795E-2</v>
      </c>
      <c r="O152" s="139">
        <v>0</v>
      </c>
      <c r="P152" s="49">
        <v>32.55422032447575</v>
      </c>
      <c r="Q152" s="139">
        <v>0</v>
      </c>
      <c r="R152" s="139"/>
      <c r="S152" s="139">
        <v>1</v>
      </c>
      <c r="T152" s="139"/>
      <c r="U152" s="49">
        <v>52.95</v>
      </c>
      <c r="V152" s="139">
        <v>1</v>
      </c>
      <c r="W152" s="139" t="s">
        <v>220</v>
      </c>
      <c r="X152" s="139"/>
      <c r="Y152" s="139"/>
      <c r="Z152" s="139"/>
      <c r="AA152" s="139"/>
      <c r="AB152" s="139"/>
    </row>
    <row r="153" spans="1:28" s="140" customFormat="1" ht="45" x14ac:dyDescent="0.25">
      <c r="A153" s="16" t="s">
        <v>631</v>
      </c>
      <c r="B153" s="16" t="s">
        <v>952</v>
      </c>
      <c r="C153" s="139" t="s">
        <v>567</v>
      </c>
      <c r="D153" s="139"/>
      <c r="E153" s="139"/>
      <c r="F153" s="143" t="s">
        <v>1274</v>
      </c>
      <c r="G153" s="143">
        <v>1</v>
      </c>
      <c r="H153" s="49" t="s">
        <v>1333</v>
      </c>
      <c r="I153" s="145">
        <v>0</v>
      </c>
      <c r="J153" s="139"/>
      <c r="K153" s="144">
        <v>1.8373853326659679</v>
      </c>
      <c r="L153" s="143">
        <v>2</v>
      </c>
      <c r="M153" s="139">
        <v>0</v>
      </c>
      <c r="N153" s="144">
        <v>1.7619512441118955E-3</v>
      </c>
      <c r="O153" s="143">
        <v>0</v>
      </c>
      <c r="P153" s="145">
        <v>83.558690732831138</v>
      </c>
      <c r="Q153" s="143">
        <v>1</v>
      </c>
      <c r="R153" s="139"/>
      <c r="S153" s="143">
        <v>3</v>
      </c>
      <c r="T153" s="139"/>
      <c r="U153" s="145">
        <v>63.25</v>
      </c>
      <c r="V153" s="143">
        <v>1</v>
      </c>
      <c r="W153" s="139" t="s">
        <v>220</v>
      </c>
      <c r="X153" s="133"/>
      <c r="Y153" s="139"/>
      <c r="Z153" s="133"/>
      <c r="AA153" s="133"/>
      <c r="AB153" s="133"/>
    </row>
    <row r="154" spans="1:28" s="140" customFormat="1" ht="75" x14ac:dyDescent="0.25">
      <c r="A154" s="16" t="s">
        <v>629</v>
      </c>
      <c r="B154" s="16" t="s">
        <v>952</v>
      </c>
      <c r="C154" s="139" t="s">
        <v>567</v>
      </c>
      <c r="D154" s="139"/>
      <c r="E154" s="97"/>
      <c r="F154" s="143" t="s">
        <v>1316</v>
      </c>
      <c r="G154" s="143">
        <v>0</v>
      </c>
      <c r="H154" s="99" t="s">
        <v>1333</v>
      </c>
      <c r="I154" s="145">
        <v>4</v>
      </c>
      <c r="J154" s="139"/>
      <c r="K154" s="144">
        <v>1.1975026189349399E-2</v>
      </c>
      <c r="L154" s="143">
        <v>1</v>
      </c>
      <c r="M154" s="139">
        <v>0</v>
      </c>
      <c r="N154" s="144">
        <v>0.11262594458768949</v>
      </c>
      <c r="O154" s="143">
        <v>1</v>
      </c>
      <c r="P154" s="145">
        <v>39.014400966677336</v>
      </c>
      <c r="Q154" s="143">
        <v>0</v>
      </c>
      <c r="R154" s="139"/>
      <c r="S154" s="143">
        <v>2</v>
      </c>
      <c r="T154" s="139"/>
      <c r="U154" s="145">
        <v>63.27</v>
      </c>
      <c r="V154" s="143">
        <v>1</v>
      </c>
      <c r="W154" s="139" t="s">
        <v>220</v>
      </c>
      <c r="X154" s="133"/>
      <c r="Y154" s="139"/>
      <c r="Z154" s="133"/>
      <c r="AA154" s="133"/>
      <c r="AB154" s="133"/>
    </row>
    <row r="155" spans="1:28" s="140" customFormat="1" ht="30" x14ac:dyDescent="0.25">
      <c r="A155" s="61" t="s">
        <v>686</v>
      </c>
      <c r="B155" s="35" t="s">
        <v>686</v>
      </c>
      <c r="C155" s="139" t="s">
        <v>13</v>
      </c>
      <c r="D155" s="139"/>
      <c r="E155" s="139"/>
      <c r="F155" s="139" t="s">
        <v>459</v>
      </c>
      <c r="G155" s="139">
        <v>1</v>
      </c>
      <c r="H155" s="49">
        <v>76</v>
      </c>
      <c r="I155" s="49">
        <v>4</v>
      </c>
      <c r="J155" s="139"/>
      <c r="K155" s="144">
        <v>0.39820616342979492</v>
      </c>
      <c r="L155" s="143">
        <v>1</v>
      </c>
      <c r="M155" s="139">
        <v>0</v>
      </c>
      <c r="N155" s="45">
        <v>1.1693342491029053E-2</v>
      </c>
      <c r="O155" s="139">
        <v>0</v>
      </c>
      <c r="P155" s="49">
        <v>74.356975430896242</v>
      </c>
      <c r="Q155" s="139">
        <v>1</v>
      </c>
      <c r="R155" s="139"/>
      <c r="S155" s="143">
        <v>2</v>
      </c>
      <c r="T155" s="139"/>
      <c r="U155" s="49">
        <v>59.28</v>
      </c>
      <c r="V155" s="139">
        <v>1</v>
      </c>
      <c r="W155" s="139" t="s">
        <v>220</v>
      </c>
      <c r="X155" s="139"/>
      <c r="Y155" s="139"/>
      <c r="Z155" s="139"/>
      <c r="AA155" s="139"/>
      <c r="AB155" s="139"/>
    </row>
    <row r="156" spans="1:28" s="140" customFormat="1" x14ac:dyDescent="0.25">
      <c r="A156" s="61" t="s">
        <v>202</v>
      </c>
      <c r="B156" s="35" t="s">
        <v>686</v>
      </c>
      <c r="C156" s="139" t="s">
        <v>13</v>
      </c>
      <c r="D156" s="139"/>
      <c r="E156" s="139"/>
      <c r="F156" s="139" t="s">
        <v>459</v>
      </c>
      <c r="G156" s="139">
        <v>1</v>
      </c>
      <c r="H156" s="49">
        <v>76</v>
      </c>
      <c r="I156" s="49">
        <v>4</v>
      </c>
      <c r="J156" s="139"/>
      <c r="K156" s="144">
        <v>0.25</v>
      </c>
      <c r="L156" s="143">
        <v>1</v>
      </c>
      <c r="M156" s="139">
        <v>0</v>
      </c>
      <c r="N156" s="45">
        <v>1.1693342491029053E-2</v>
      </c>
      <c r="O156" s="139">
        <v>0</v>
      </c>
      <c r="P156" s="49">
        <v>74.356975430896242</v>
      </c>
      <c r="Q156" s="139">
        <v>1</v>
      </c>
      <c r="R156" s="139"/>
      <c r="S156" s="143">
        <v>2</v>
      </c>
      <c r="T156" s="139"/>
      <c r="U156" s="49">
        <v>59.28</v>
      </c>
      <c r="V156" s="139">
        <v>1</v>
      </c>
      <c r="W156" s="139" t="s">
        <v>220</v>
      </c>
      <c r="X156" s="139"/>
      <c r="Y156" s="139"/>
      <c r="Z156" s="139"/>
      <c r="AA156" s="139"/>
      <c r="AB156" s="139"/>
    </row>
    <row r="157" spans="1:28" s="140" customFormat="1" ht="30" x14ac:dyDescent="0.25">
      <c r="A157" s="16" t="s">
        <v>119</v>
      </c>
      <c r="B157" s="16" t="s">
        <v>686</v>
      </c>
      <c r="C157" s="38" t="s">
        <v>13</v>
      </c>
      <c r="D157" s="38"/>
      <c r="E157" s="97"/>
      <c r="F157" s="139" t="s">
        <v>459</v>
      </c>
      <c r="G157" s="139">
        <v>1</v>
      </c>
      <c r="H157" s="99">
        <v>76</v>
      </c>
      <c r="I157" s="49">
        <v>4</v>
      </c>
      <c r="J157" s="139"/>
      <c r="K157" s="144">
        <v>6.6095010628283619</v>
      </c>
      <c r="L157" s="143">
        <v>2</v>
      </c>
      <c r="M157" s="139">
        <v>0</v>
      </c>
      <c r="N157" s="45">
        <v>1.1693342491029053E-2</v>
      </c>
      <c r="O157" s="139">
        <v>0</v>
      </c>
      <c r="P157" s="49">
        <v>74.356975430896242</v>
      </c>
      <c r="Q157" s="139">
        <v>1</v>
      </c>
      <c r="R157" s="139"/>
      <c r="S157" s="143">
        <v>3</v>
      </c>
      <c r="T157" s="139"/>
      <c r="U157" s="49">
        <v>59.28</v>
      </c>
      <c r="V157" s="139">
        <v>1</v>
      </c>
      <c r="W157" s="139" t="s">
        <v>220</v>
      </c>
      <c r="X157" s="143" t="s">
        <v>1331</v>
      </c>
      <c r="Y157" s="139"/>
      <c r="Z157" s="139"/>
      <c r="AA157" s="139"/>
      <c r="AB157" s="139"/>
    </row>
    <row r="158" spans="1:28" s="140" customFormat="1" ht="30" x14ac:dyDescent="0.25">
      <c r="A158" s="16" t="s">
        <v>110</v>
      </c>
      <c r="B158" s="16" t="s">
        <v>1667</v>
      </c>
      <c r="C158" s="139" t="s">
        <v>15</v>
      </c>
      <c r="D158" s="139" t="s">
        <v>1332</v>
      </c>
      <c r="E158" s="139" t="s">
        <v>1332</v>
      </c>
      <c r="F158" s="139" t="s">
        <v>1188</v>
      </c>
      <c r="G158" s="139">
        <v>1</v>
      </c>
      <c r="H158" s="49">
        <v>3338</v>
      </c>
      <c r="I158" s="49">
        <v>2</v>
      </c>
      <c r="J158" s="139"/>
      <c r="K158" s="45">
        <v>13.4615298201168</v>
      </c>
      <c r="L158" s="139">
        <v>2</v>
      </c>
      <c r="M158" s="139">
        <v>1</v>
      </c>
      <c r="N158" s="45">
        <v>6.6880561620933351E-2</v>
      </c>
      <c r="O158" s="139">
        <v>0</v>
      </c>
      <c r="P158" s="49">
        <v>86.551744112882844</v>
      </c>
      <c r="Q158" s="139">
        <v>1</v>
      </c>
      <c r="R158" s="139"/>
      <c r="S158" s="139">
        <v>4</v>
      </c>
      <c r="T158" s="139"/>
      <c r="U158" s="49">
        <v>42.61</v>
      </c>
      <c r="V158" s="139">
        <v>2</v>
      </c>
      <c r="W158" s="139" t="s">
        <v>218</v>
      </c>
      <c r="X158" s="139" t="s">
        <v>1331</v>
      </c>
      <c r="Y158" s="139"/>
      <c r="Z158" s="139"/>
      <c r="AA158" s="139"/>
      <c r="AB158" s="139"/>
    </row>
    <row r="159" spans="1:28" s="140" customFormat="1" ht="30" x14ac:dyDescent="0.25">
      <c r="A159" s="16" t="s">
        <v>1415</v>
      </c>
      <c r="B159" s="16" t="s">
        <v>1415</v>
      </c>
      <c r="C159" s="139" t="s">
        <v>15</v>
      </c>
      <c r="D159" s="139"/>
      <c r="E159" s="139" t="s">
        <v>1332</v>
      </c>
      <c r="F159" s="139" t="s">
        <v>1035</v>
      </c>
      <c r="G159" s="139">
        <v>2</v>
      </c>
      <c r="H159" s="49">
        <v>13</v>
      </c>
      <c r="I159" s="49">
        <v>4</v>
      </c>
      <c r="J159" s="139"/>
      <c r="K159" s="45">
        <v>481.76921390002235</v>
      </c>
      <c r="L159" s="139">
        <v>3</v>
      </c>
      <c r="M159" s="139">
        <v>1</v>
      </c>
      <c r="N159" s="45">
        <v>0.11075441360683411</v>
      </c>
      <c r="O159" s="139">
        <v>1</v>
      </c>
      <c r="P159" s="49">
        <v>37.019074543066196</v>
      </c>
      <c r="Q159" s="139">
        <v>0</v>
      </c>
      <c r="R159" s="139"/>
      <c r="S159" s="139">
        <v>5</v>
      </c>
      <c r="T159" s="139"/>
      <c r="U159" s="49">
        <v>39.94</v>
      </c>
      <c r="V159" s="139">
        <v>3</v>
      </c>
      <c r="W159" s="139" t="s">
        <v>218</v>
      </c>
      <c r="X159" s="133"/>
      <c r="Y159" s="139"/>
      <c r="Z159" s="133"/>
      <c r="AA159" s="133"/>
      <c r="AB159" s="133"/>
    </row>
    <row r="160" spans="1:28" s="140" customFormat="1" ht="45" x14ac:dyDescent="0.25">
      <c r="A160" s="16" t="s">
        <v>1408</v>
      </c>
      <c r="B160" s="16" t="s">
        <v>1492</v>
      </c>
      <c r="C160" s="139" t="s">
        <v>1464</v>
      </c>
      <c r="D160" s="139"/>
      <c r="E160" s="139" t="s">
        <v>1332</v>
      </c>
      <c r="F160" s="139" t="s">
        <v>1035</v>
      </c>
      <c r="G160" s="139">
        <v>2</v>
      </c>
      <c r="H160" s="139" t="s">
        <v>556</v>
      </c>
      <c r="I160" s="49">
        <v>4</v>
      </c>
      <c r="J160" s="139"/>
      <c r="K160" s="45">
        <v>328.04079020022533</v>
      </c>
      <c r="L160" s="139">
        <v>3</v>
      </c>
      <c r="M160" s="139">
        <v>0</v>
      </c>
      <c r="N160" s="45">
        <v>0.11075441360683411</v>
      </c>
      <c r="O160" s="139">
        <v>1</v>
      </c>
      <c r="P160" s="49">
        <v>37.019074543066196</v>
      </c>
      <c r="Q160" s="139">
        <v>0</v>
      </c>
      <c r="R160" s="139"/>
      <c r="S160" s="139">
        <v>4</v>
      </c>
      <c r="T160" s="139"/>
      <c r="U160" s="49">
        <v>39.94</v>
      </c>
      <c r="V160" s="139">
        <v>3</v>
      </c>
      <c r="W160" s="139" t="s">
        <v>219</v>
      </c>
      <c r="X160" s="133"/>
      <c r="Y160" s="139"/>
      <c r="Z160" s="133"/>
      <c r="AA160" s="133"/>
      <c r="AB160" s="133"/>
    </row>
    <row r="161" spans="1:28" s="140" customFormat="1" x14ac:dyDescent="0.25">
      <c r="A161" s="16" t="s">
        <v>830</v>
      </c>
      <c r="B161" s="36" t="s">
        <v>921</v>
      </c>
      <c r="C161" s="139" t="s">
        <v>15</v>
      </c>
      <c r="D161" s="139"/>
      <c r="E161" s="139"/>
      <c r="F161" s="139" t="s">
        <v>1193</v>
      </c>
      <c r="G161" s="139">
        <v>2</v>
      </c>
      <c r="H161" s="139" t="s">
        <v>1333</v>
      </c>
      <c r="I161" s="49">
        <v>0</v>
      </c>
      <c r="J161" s="139"/>
      <c r="K161" s="45">
        <v>88.35</v>
      </c>
      <c r="L161" s="139">
        <v>3</v>
      </c>
      <c r="M161" s="139">
        <v>1</v>
      </c>
      <c r="N161" s="45">
        <v>7.2228828227235795E-2</v>
      </c>
      <c r="O161" s="139">
        <v>0</v>
      </c>
      <c r="P161" s="49">
        <v>32.55422032447575</v>
      </c>
      <c r="Q161" s="139">
        <v>0</v>
      </c>
      <c r="R161" s="139"/>
      <c r="S161" s="139">
        <v>4</v>
      </c>
      <c r="T161" s="139"/>
      <c r="U161" s="49">
        <v>52.95</v>
      </c>
      <c r="V161" s="139">
        <v>1</v>
      </c>
      <c r="W161" s="139" t="s">
        <v>218</v>
      </c>
      <c r="X161" s="139"/>
      <c r="Y161" s="139"/>
      <c r="Z161" s="139"/>
      <c r="AA161" s="139"/>
      <c r="AB161" s="139"/>
    </row>
    <row r="162" spans="1:28" s="140" customFormat="1" ht="45" x14ac:dyDescent="0.25">
      <c r="A162" s="16" t="s">
        <v>770</v>
      </c>
      <c r="B162" s="16" t="s">
        <v>571</v>
      </c>
      <c r="C162" s="139" t="s">
        <v>1464</v>
      </c>
      <c r="D162" s="139" t="s">
        <v>1332</v>
      </c>
      <c r="E162" s="139"/>
      <c r="F162" s="139" t="s">
        <v>1040</v>
      </c>
      <c r="G162" s="139">
        <v>2</v>
      </c>
      <c r="H162" s="49">
        <v>681</v>
      </c>
      <c r="I162" s="49">
        <v>3</v>
      </c>
      <c r="J162" s="139"/>
      <c r="K162" s="144">
        <v>17.788652275379249</v>
      </c>
      <c r="L162" s="139">
        <v>2</v>
      </c>
      <c r="M162" s="139">
        <v>0</v>
      </c>
      <c r="N162" s="45">
        <v>7.914319936184834E-2</v>
      </c>
      <c r="O162" s="139">
        <v>0</v>
      </c>
      <c r="P162" s="49">
        <v>30.037391256891809</v>
      </c>
      <c r="Q162" s="139">
        <v>0</v>
      </c>
      <c r="R162" s="139">
        <v>1</v>
      </c>
      <c r="S162" s="143">
        <v>3</v>
      </c>
      <c r="T162" s="139"/>
      <c r="U162" s="49">
        <v>61.54</v>
      </c>
      <c r="V162" s="139">
        <v>1</v>
      </c>
      <c r="W162" s="143" t="s">
        <v>219</v>
      </c>
      <c r="X162" s="139" t="s">
        <v>1327</v>
      </c>
      <c r="Y162" s="139"/>
      <c r="Z162" s="139"/>
      <c r="AA162" s="139"/>
      <c r="AB162" s="139"/>
    </row>
    <row r="163" spans="1:28" s="140" customFormat="1" ht="45" x14ac:dyDescent="0.25">
      <c r="A163" s="16" t="s">
        <v>1449</v>
      </c>
      <c r="B163" s="16" t="s">
        <v>1448</v>
      </c>
      <c r="C163" s="139" t="s">
        <v>1464</v>
      </c>
      <c r="D163" s="139" t="s">
        <v>1332</v>
      </c>
      <c r="E163" s="139"/>
      <c r="F163" s="139" t="s">
        <v>1040</v>
      </c>
      <c r="G163" s="139">
        <v>2</v>
      </c>
      <c r="H163" s="49">
        <v>681</v>
      </c>
      <c r="I163" s="49">
        <v>3</v>
      </c>
      <c r="J163" s="139"/>
      <c r="K163" s="144">
        <v>15.003544545047889</v>
      </c>
      <c r="L163" s="139">
        <v>2</v>
      </c>
      <c r="M163" s="139">
        <v>0</v>
      </c>
      <c r="N163" s="45">
        <v>7.914319936184834E-2</v>
      </c>
      <c r="O163" s="139">
        <v>0</v>
      </c>
      <c r="P163" s="49">
        <v>30.037391256891809</v>
      </c>
      <c r="Q163" s="139">
        <v>0</v>
      </c>
      <c r="R163" s="139"/>
      <c r="S163" s="143">
        <v>2</v>
      </c>
      <c r="T163" s="139"/>
      <c r="U163" s="49">
        <v>61.54</v>
      </c>
      <c r="V163" s="139">
        <v>1</v>
      </c>
      <c r="W163" s="143" t="s">
        <v>220</v>
      </c>
      <c r="X163" s="139"/>
      <c r="Y163" s="139"/>
      <c r="Z163" s="139"/>
      <c r="AA163" s="139"/>
      <c r="AB163" s="139"/>
    </row>
    <row r="164" spans="1:28" s="140" customFormat="1" ht="45" x14ac:dyDescent="0.25">
      <c r="A164" s="16" t="s">
        <v>75</v>
      </c>
      <c r="B164" s="16" t="s">
        <v>1448</v>
      </c>
      <c r="C164" s="139" t="s">
        <v>1464</v>
      </c>
      <c r="D164" s="139" t="s">
        <v>1332</v>
      </c>
      <c r="E164" s="139"/>
      <c r="F164" s="139" t="s">
        <v>1040</v>
      </c>
      <c r="G164" s="139">
        <v>2</v>
      </c>
      <c r="H164" s="93">
        <v>681</v>
      </c>
      <c r="I164" s="49">
        <v>3</v>
      </c>
      <c r="J164" s="139"/>
      <c r="K164" s="144">
        <v>35.577304550758498</v>
      </c>
      <c r="L164" s="139">
        <v>2</v>
      </c>
      <c r="M164" s="139">
        <v>0</v>
      </c>
      <c r="N164" s="45">
        <v>7.914319936184834E-2</v>
      </c>
      <c r="O164" s="139">
        <v>0</v>
      </c>
      <c r="P164" s="49">
        <v>30.037391256891809</v>
      </c>
      <c r="Q164" s="139">
        <v>0</v>
      </c>
      <c r="R164" s="139"/>
      <c r="S164" s="143">
        <v>2</v>
      </c>
      <c r="T164" s="139"/>
      <c r="U164" s="49">
        <v>61.54</v>
      </c>
      <c r="V164" s="139">
        <v>1</v>
      </c>
      <c r="W164" s="143" t="s">
        <v>219</v>
      </c>
      <c r="X164" s="139"/>
      <c r="Y164" s="139"/>
      <c r="Z164" s="139"/>
      <c r="AA164" s="139"/>
      <c r="AB164" s="139"/>
    </row>
    <row r="165" spans="1:28" s="140" customFormat="1" ht="45" x14ac:dyDescent="0.25">
      <c r="A165" s="16" t="s">
        <v>133</v>
      </c>
      <c r="B165" s="16" t="s">
        <v>1448</v>
      </c>
      <c r="C165" s="139" t="s">
        <v>1464</v>
      </c>
      <c r="D165" s="139" t="s">
        <v>1332</v>
      </c>
      <c r="E165" s="139"/>
      <c r="F165" s="139" t="s">
        <v>1040</v>
      </c>
      <c r="G165" s="139">
        <v>2</v>
      </c>
      <c r="H165" s="49">
        <v>681</v>
      </c>
      <c r="I165" s="49">
        <v>3</v>
      </c>
      <c r="J165" s="139"/>
      <c r="K165" s="144">
        <v>17.788652275379249</v>
      </c>
      <c r="L165" s="139">
        <v>2</v>
      </c>
      <c r="M165" s="139">
        <v>0</v>
      </c>
      <c r="N165" s="45">
        <v>7.914319936184834E-2</v>
      </c>
      <c r="O165" s="139">
        <v>0</v>
      </c>
      <c r="P165" s="49">
        <v>30.037391256891809</v>
      </c>
      <c r="Q165" s="139">
        <v>0</v>
      </c>
      <c r="R165" s="139"/>
      <c r="S165" s="143">
        <v>2</v>
      </c>
      <c r="T165" s="139"/>
      <c r="U165" s="49">
        <v>61.54</v>
      </c>
      <c r="V165" s="139">
        <v>1</v>
      </c>
      <c r="W165" s="143" t="s">
        <v>219</v>
      </c>
      <c r="X165" s="133" t="s">
        <v>1327</v>
      </c>
      <c r="Y165" s="139"/>
      <c r="Z165" s="133"/>
      <c r="AA165" s="133"/>
      <c r="AB165" s="133"/>
    </row>
    <row r="166" spans="1:28" s="140" customFormat="1" ht="60" x14ac:dyDescent="0.25">
      <c r="A166" s="16" t="s">
        <v>571</v>
      </c>
      <c r="B166" s="16" t="s">
        <v>1448</v>
      </c>
      <c r="C166" s="139" t="s">
        <v>1464</v>
      </c>
      <c r="D166" s="139"/>
      <c r="E166" s="139"/>
      <c r="F166" s="139" t="s">
        <v>1040</v>
      </c>
      <c r="G166" s="139">
        <v>2</v>
      </c>
      <c r="H166" s="49">
        <v>681</v>
      </c>
      <c r="I166" s="49">
        <v>3</v>
      </c>
      <c r="J166" s="139"/>
      <c r="K166" s="144">
        <v>35.577304550758498</v>
      </c>
      <c r="L166" s="139">
        <v>2</v>
      </c>
      <c r="M166" s="139">
        <v>0</v>
      </c>
      <c r="N166" s="45">
        <v>7.914319936184834E-2</v>
      </c>
      <c r="O166" s="139">
        <v>0</v>
      </c>
      <c r="P166" s="49">
        <v>30.037391256891809</v>
      </c>
      <c r="Q166" s="139">
        <v>0</v>
      </c>
      <c r="R166" s="139"/>
      <c r="S166" s="143">
        <v>2</v>
      </c>
      <c r="T166" s="139"/>
      <c r="U166" s="49">
        <v>61.54</v>
      </c>
      <c r="V166" s="139">
        <v>1</v>
      </c>
      <c r="W166" s="143" t="s">
        <v>220</v>
      </c>
      <c r="X166" s="133"/>
      <c r="Y166" s="139"/>
      <c r="Z166" s="139"/>
      <c r="AA166" s="139"/>
      <c r="AB166" s="133"/>
    </row>
    <row r="167" spans="1:28" s="140" customFormat="1" ht="45" x14ac:dyDescent="0.25">
      <c r="A167" s="16" t="s">
        <v>185</v>
      </c>
      <c r="B167" s="16" t="s">
        <v>1486</v>
      </c>
      <c r="C167" s="139" t="s">
        <v>566</v>
      </c>
      <c r="D167" s="139"/>
      <c r="E167" s="139"/>
      <c r="F167" s="139" t="s">
        <v>1036</v>
      </c>
      <c r="G167" s="139">
        <v>2</v>
      </c>
      <c r="H167" s="49">
        <v>4393</v>
      </c>
      <c r="I167" s="49">
        <v>1</v>
      </c>
      <c r="J167" s="139"/>
      <c r="K167" s="45">
        <v>1.0704598357333825</v>
      </c>
      <c r="L167" s="139">
        <v>1</v>
      </c>
      <c r="M167" s="139">
        <v>0</v>
      </c>
      <c r="N167" s="45">
        <v>6.3910166456278408E-2</v>
      </c>
      <c r="O167" s="139">
        <v>0</v>
      </c>
      <c r="P167" s="49">
        <v>23.739089993375295</v>
      </c>
      <c r="Q167" s="139">
        <v>0</v>
      </c>
      <c r="R167" s="139"/>
      <c r="S167" s="139">
        <v>1</v>
      </c>
      <c r="T167" s="139"/>
      <c r="U167" s="49">
        <v>59.7</v>
      </c>
      <c r="V167" s="139">
        <v>1</v>
      </c>
      <c r="W167" s="139" t="s">
        <v>219</v>
      </c>
      <c r="X167" s="133" t="s">
        <v>1330</v>
      </c>
      <c r="Y167" s="139"/>
      <c r="Z167" s="133"/>
      <c r="AA167" s="133"/>
      <c r="AB167" s="133"/>
    </row>
    <row r="168" spans="1:28" s="140" customFormat="1" ht="45" x14ac:dyDescent="0.25">
      <c r="A168" s="61" t="s">
        <v>565</v>
      </c>
      <c r="B168" s="13" t="s">
        <v>565</v>
      </c>
      <c r="C168" s="139" t="s">
        <v>13</v>
      </c>
      <c r="D168" s="139"/>
      <c r="E168" s="139"/>
      <c r="F168" s="139" t="s">
        <v>1135</v>
      </c>
      <c r="G168" s="139">
        <v>3</v>
      </c>
      <c r="H168" s="49" t="s">
        <v>1391</v>
      </c>
      <c r="I168" s="49">
        <v>1</v>
      </c>
      <c r="J168" s="139"/>
      <c r="K168" s="45">
        <v>1</v>
      </c>
      <c r="L168" s="139">
        <v>1</v>
      </c>
      <c r="M168" s="139">
        <v>0</v>
      </c>
      <c r="N168" s="45">
        <v>5.3344601257103295E-2</v>
      </c>
      <c r="O168" s="139">
        <v>0</v>
      </c>
      <c r="P168" s="49">
        <v>57.525902234044665</v>
      </c>
      <c r="Q168" s="139">
        <v>1</v>
      </c>
      <c r="R168" s="139"/>
      <c r="S168" s="139">
        <v>2</v>
      </c>
      <c r="T168" s="139"/>
      <c r="U168" s="49">
        <v>53.2</v>
      </c>
      <c r="V168" s="139">
        <v>1</v>
      </c>
      <c r="W168" s="139" t="s">
        <v>219</v>
      </c>
      <c r="X168" s="139"/>
      <c r="Y168" s="139"/>
      <c r="Z168" s="139"/>
      <c r="AA168" s="139"/>
      <c r="AB168" s="139"/>
    </row>
    <row r="169" spans="1:28" s="140" customFormat="1" ht="45" x14ac:dyDescent="0.25">
      <c r="A169" s="16" t="s">
        <v>635</v>
      </c>
      <c r="B169" s="16" t="s">
        <v>1505</v>
      </c>
      <c r="C169" s="141" t="s">
        <v>566</v>
      </c>
      <c r="D169" s="139"/>
      <c r="E169" s="139"/>
      <c r="F169" s="139" t="s">
        <v>1274</v>
      </c>
      <c r="G169" s="139">
        <v>1</v>
      </c>
      <c r="H169" s="145" t="s">
        <v>1381</v>
      </c>
      <c r="I169" s="145">
        <v>4</v>
      </c>
      <c r="J169" s="139"/>
      <c r="K169" s="144">
        <v>0.43365153686866847</v>
      </c>
      <c r="L169" s="143">
        <v>1</v>
      </c>
      <c r="M169" s="139">
        <v>1</v>
      </c>
      <c r="N169" s="45">
        <v>1.7619512441118955E-3</v>
      </c>
      <c r="O169" s="139">
        <v>0</v>
      </c>
      <c r="P169" s="49">
        <v>83.558690732831138</v>
      </c>
      <c r="Q169" s="139">
        <v>1</v>
      </c>
      <c r="R169" s="139"/>
      <c r="S169" s="143">
        <v>3</v>
      </c>
      <c r="T169" s="139"/>
      <c r="U169" s="49">
        <v>63.25</v>
      </c>
      <c r="V169" s="139">
        <v>1</v>
      </c>
      <c r="W169" s="139" t="s">
        <v>218</v>
      </c>
      <c r="X169" s="133"/>
      <c r="Y169" s="139"/>
      <c r="Z169" s="133"/>
      <c r="AA169" s="133"/>
      <c r="AB169" s="133"/>
    </row>
    <row r="170" spans="1:28" s="140" customFormat="1" ht="30" x14ac:dyDescent="0.25">
      <c r="A170" s="16" t="s">
        <v>645</v>
      </c>
      <c r="B170" s="16" t="s">
        <v>1505</v>
      </c>
      <c r="C170" s="141" t="s">
        <v>566</v>
      </c>
      <c r="D170" s="139"/>
      <c r="E170" s="139"/>
      <c r="F170" s="139" t="s">
        <v>1274</v>
      </c>
      <c r="G170" s="139">
        <v>1</v>
      </c>
      <c r="H170" s="145" t="s">
        <v>1333</v>
      </c>
      <c r="I170" s="145">
        <v>0</v>
      </c>
      <c r="J170" s="139"/>
      <c r="K170" s="144">
        <v>2.0599999999999996</v>
      </c>
      <c r="L170" s="143">
        <v>2</v>
      </c>
      <c r="M170" s="139">
        <v>1</v>
      </c>
      <c r="N170" s="45">
        <v>1.7619512441118955E-3</v>
      </c>
      <c r="O170" s="139">
        <v>0</v>
      </c>
      <c r="P170" s="49">
        <v>83.558690732831138</v>
      </c>
      <c r="Q170" s="139">
        <v>1</v>
      </c>
      <c r="R170" s="139"/>
      <c r="S170" s="143">
        <v>4</v>
      </c>
      <c r="T170" s="139"/>
      <c r="U170" s="49">
        <v>63.25</v>
      </c>
      <c r="V170" s="139">
        <v>1</v>
      </c>
      <c r="W170" s="139" t="s">
        <v>218</v>
      </c>
      <c r="X170" s="139"/>
      <c r="Y170" s="139"/>
      <c r="Z170" s="139"/>
      <c r="AA170" s="139"/>
      <c r="AB170" s="139"/>
    </row>
    <row r="171" spans="1:28" s="140" customFormat="1" ht="45" x14ac:dyDescent="0.25">
      <c r="A171" s="16" t="s">
        <v>750</v>
      </c>
      <c r="B171" s="16" t="s">
        <v>1692</v>
      </c>
      <c r="C171" s="139" t="s">
        <v>1464</v>
      </c>
      <c r="D171" s="139" t="s">
        <v>1332</v>
      </c>
      <c r="E171" s="139" t="s">
        <v>1332</v>
      </c>
      <c r="F171" s="139" t="s">
        <v>1062</v>
      </c>
      <c r="G171" s="139">
        <v>1</v>
      </c>
      <c r="H171" s="139" t="s">
        <v>1316</v>
      </c>
      <c r="I171" s="49" t="s">
        <v>1316</v>
      </c>
      <c r="J171" s="139" t="s">
        <v>1655</v>
      </c>
      <c r="K171" s="45">
        <v>3.7862030200502059</v>
      </c>
      <c r="L171" s="139">
        <v>2</v>
      </c>
      <c r="M171" s="139">
        <v>1</v>
      </c>
      <c r="N171" s="45">
        <v>3.8944996394974125E-2</v>
      </c>
      <c r="O171" s="139">
        <v>0</v>
      </c>
      <c r="P171" s="49">
        <v>65.62601960885975</v>
      </c>
      <c r="Q171" s="139">
        <v>1</v>
      </c>
      <c r="R171" s="139"/>
      <c r="S171" s="139">
        <v>4</v>
      </c>
      <c r="T171" s="139"/>
      <c r="U171" s="49">
        <v>47.07</v>
      </c>
      <c r="V171" s="139">
        <v>2</v>
      </c>
      <c r="W171" s="136" t="s">
        <v>218</v>
      </c>
      <c r="X171" s="139" t="s">
        <v>1331</v>
      </c>
      <c r="Y171" s="139"/>
      <c r="Z171" s="139"/>
      <c r="AA171" s="139"/>
      <c r="AB171" s="139"/>
    </row>
    <row r="172" spans="1:28" s="140" customFormat="1" ht="30" x14ac:dyDescent="0.25">
      <c r="A172" s="16" t="s">
        <v>38</v>
      </c>
      <c r="B172" s="16" t="s">
        <v>973</v>
      </c>
      <c r="C172" s="139" t="s">
        <v>15</v>
      </c>
      <c r="D172" s="139"/>
      <c r="E172" s="139" t="s">
        <v>1332</v>
      </c>
      <c r="F172" s="139" t="s">
        <v>1134</v>
      </c>
      <c r="G172" s="139">
        <v>3</v>
      </c>
      <c r="H172" s="49">
        <v>226</v>
      </c>
      <c r="I172" s="49">
        <v>4</v>
      </c>
      <c r="J172" s="139"/>
      <c r="K172" s="45">
        <v>15.003544545047889</v>
      </c>
      <c r="L172" s="139">
        <v>2</v>
      </c>
      <c r="M172" s="139">
        <v>1</v>
      </c>
      <c r="N172" s="45">
        <v>4.1644783330265299E-2</v>
      </c>
      <c r="O172" s="139">
        <v>0</v>
      </c>
      <c r="P172" s="49">
        <v>55.092810568908007</v>
      </c>
      <c r="Q172" s="139">
        <v>1</v>
      </c>
      <c r="R172" s="139"/>
      <c r="S172" s="139">
        <v>4</v>
      </c>
      <c r="T172" s="139"/>
      <c r="U172" s="49">
        <v>58.18</v>
      </c>
      <c r="V172" s="139">
        <v>1</v>
      </c>
      <c r="W172" s="139" t="s">
        <v>218</v>
      </c>
      <c r="X172" s="139"/>
      <c r="Y172" s="139"/>
      <c r="Z172" s="139"/>
      <c r="AA172" s="139"/>
      <c r="AB172" s="139"/>
    </row>
    <row r="173" spans="1:28" s="140" customFormat="1" ht="60" x14ac:dyDescent="0.25">
      <c r="A173" s="16" t="s">
        <v>106</v>
      </c>
      <c r="B173" s="16" t="s">
        <v>650</v>
      </c>
      <c r="C173" s="141" t="s">
        <v>566</v>
      </c>
      <c r="D173" s="139" t="s">
        <v>1332</v>
      </c>
      <c r="E173" s="139" t="s">
        <v>1332</v>
      </c>
      <c r="F173" s="143" t="s">
        <v>1124</v>
      </c>
      <c r="G173" s="143">
        <v>1</v>
      </c>
      <c r="H173" s="139" t="s">
        <v>1351</v>
      </c>
      <c r="I173" s="49">
        <v>4</v>
      </c>
      <c r="J173" s="139"/>
      <c r="K173" s="144">
        <v>6.6601905155465495</v>
      </c>
      <c r="L173" s="143">
        <v>2</v>
      </c>
      <c r="M173" s="139">
        <v>0</v>
      </c>
      <c r="N173" s="144">
        <v>0.10706408911203456</v>
      </c>
      <c r="O173" s="143">
        <v>1</v>
      </c>
      <c r="P173" s="145">
        <v>55.007946053648517</v>
      </c>
      <c r="Q173" s="139">
        <v>1</v>
      </c>
      <c r="R173" s="139"/>
      <c r="S173" s="143">
        <v>4</v>
      </c>
      <c r="T173" s="139"/>
      <c r="U173" s="145">
        <v>54.72</v>
      </c>
      <c r="V173" s="139">
        <v>1</v>
      </c>
      <c r="W173" s="139" t="s">
        <v>219</v>
      </c>
      <c r="X173" s="139" t="s">
        <v>1331</v>
      </c>
      <c r="Y173" s="139"/>
      <c r="Z173" s="139"/>
      <c r="AA173" s="139"/>
      <c r="AB173" s="139"/>
    </row>
    <row r="174" spans="1:28" s="140" customFormat="1" ht="60" x14ac:dyDescent="0.25">
      <c r="A174" s="16" t="s">
        <v>650</v>
      </c>
      <c r="B174" s="16" t="s">
        <v>650</v>
      </c>
      <c r="C174" s="141" t="s">
        <v>566</v>
      </c>
      <c r="D174" s="139" t="s">
        <v>1332</v>
      </c>
      <c r="E174" s="139" t="s">
        <v>1332</v>
      </c>
      <c r="F174" s="143" t="s">
        <v>1124</v>
      </c>
      <c r="G174" s="143">
        <v>1</v>
      </c>
      <c r="H174" s="49" t="s">
        <v>1351</v>
      </c>
      <c r="I174" s="49">
        <v>4</v>
      </c>
      <c r="J174" s="139"/>
      <c r="K174" s="144">
        <v>242.82014814243195</v>
      </c>
      <c r="L174" s="143">
        <v>3</v>
      </c>
      <c r="M174" s="139">
        <v>0</v>
      </c>
      <c r="N174" s="144">
        <v>0.10706408911203456</v>
      </c>
      <c r="O174" s="143">
        <v>1</v>
      </c>
      <c r="P174" s="145">
        <v>55.007946053648517</v>
      </c>
      <c r="Q174" s="139">
        <v>1</v>
      </c>
      <c r="R174" s="139"/>
      <c r="S174" s="143">
        <v>5</v>
      </c>
      <c r="T174" s="139"/>
      <c r="U174" s="145">
        <v>54.72</v>
      </c>
      <c r="V174" s="139">
        <v>1</v>
      </c>
      <c r="W174" s="139" t="s">
        <v>219</v>
      </c>
      <c r="X174" s="133"/>
      <c r="Y174" s="139"/>
      <c r="Z174" s="133"/>
      <c r="AA174" s="133"/>
      <c r="AB174" s="133"/>
    </row>
    <row r="175" spans="1:28" s="140" customFormat="1" ht="60" x14ac:dyDescent="0.25">
      <c r="A175" s="61" t="s">
        <v>650</v>
      </c>
      <c r="B175" s="35" t="s">
        <v>650</v>
      </c>
      <c r="C175" s="141" t="s">
        <v>566</v>
      </c>
      <c r="D175" s="139" t="s">
        <v>1332</v>
      </c>
      <c r="E175" s="139" t="s">
        <v>1332</v>
      </c>
      <c r="F175" s="143" t="s">
        <v>1064</v>
      </c>
      <c r="G175" s="143">
        <v>2</v>
      </c>
      <c r="H175" s="139" t="s">
        <v>1351</v>
      </c>
      <c r="I175" s="49">
        <v>4</v>
      </c>
      <c r="J175" s="139"/>
      <c r="K175" s="144">
        <v>242.82014814243195</v>
      </c>
      <c r="L175" s="143">
        <v>3</v>
      </c>
      <c r="M175" s="139">
        <v>0</v>
      </c>
      <c r="N175" s="144">
        <v>8.1157436281728501E-2</v>
      </c>
      <c r="O175" s="143">
        <v>0</v>
      </c>
      <c r="P175" s="145">
        <v>83.121821999855612</v>
      </c>
      <c r="Q175" s="139">
        <v>1</v>
      </c>
      <c r="R175" s="139"/>
      <c r="S175" s="143">
        <v>4</v>
      </c>
      <c r="T175" s="139"/>
      <c r="U175" s="145">
        <v>22.47</v>
      </c>
      <c r="V175" s="139">
        <v>3</v>
      </c>
      <c r="W175" s="139" t="s">
        <v>219</v>
      </c>
      <c r="X175" s="139"/>
      <c r="Y175" s="139"/>
      <c r="Z175" s="139"/>
      <c r="AA175" s="139"/>
      <c r="AB175" s="139"/>
    </row>
    <row r="176" spans="1:28" s="140" customFormat="1" ht="45" x14ac:dyDescent="0.25">
      <c r="A176" s="16" t="s">
        <v>121</v>
      </c>
      <c r="B176" s="16" t="s">
        <v>1682</v>
      </c>
      <c r="C176" s="139" t="s">
        <v>13</v>
      </c>
      <c r="D176" s="139"/>
      <c r="E176" s="97" t="s">
        <v>1332</v>
      </c>
      <c r="F176" s="139" t="s">
        <v>1062</v>
      </c>
      <c r="G176" s="139"/>
      <c r="H176" s="99" t="s">
        <v>1685</v>
      </c>
      <c r="I176" s="49"/>
      <c r="J176" s="139"/>
      <c r="K176" s="45"/>
      <c r="L176" s="139"/>
      <c r="M176" s="139"/>
      <c r="N176" s="45"/>
      <c r="O176" s="139"/>
      <c r="P176" s="49"/>
      <c r="Q176" s="139"/>
      <c r="R176" s="139"/>
      <c r="S176" s="139"/>
      <c r="T176" s="139"/>
      <c r="U176" s="49"/>
      <c r="V176" s="139"/>
      <c r="W176" s="139"/>
      <c r="X176" s="139"/>
      <c r="Y176" s="139"/>
      <c r="Z176" s="139"/>
      <c r="AA176" s="139"/>
      <c r="AB176" s="139"/>
    </row>
    <row r="177" spans="1:28" s="140" customFormat="1" ht="45" x14ac:dyDescent="0.25">
      <c r="A177" s="16" t="s">
        <v>74</v>
      </c>
      <c r="B177" s="16" t="s">
        <v>632</v>
      </c>
      <c r="C177" s="139" t="s">
        <v>566</v>
      </c>
      <c r="D177" s="139"/>
      <c r="E177" s="139" t="s">
        <v>1332</v>
      </c>
      <c r="F177" s="139" t="s">
        <v>1135</v>
      </c>
      <c r="G177" s="139">
        <v>3</v>
      </c>
      <c r="H177" s="139">
        <v>2908</v>
      </c>
      <c r="I177" s="49">
        <v>2</v>
      </c>
      <c r="J177" s="139"/>
      <c r="K177" s="45">
        <v>1.9971349147995501</v>
      </c>
      <c r="L177" s="139">
        <v>2</v>
      </c>
      <c r="M177" s="139">
        <v>1</v>
      </c>
      <c r="N177" s="45">
        <v>5.3344601257103295E-2</v>
      </c>
      <c r="O177" s="139">
        <v>0</v>
      </c>
      <c r="P177" s="49">
        <v>57.525902234044665</v>
      </c>
      <c r="Q177" s="139">
        <v>1</v>
      </c>
      <c r="R177" s="139"/>
      <c r="S177" s="139">
        <v>4</v>
      </c>
      <c r="T177" s="139"/>
      <c r="U177" s="49">
        <v>53.2</v>
      </c>
      <c r="V177" s="139">
        <v>1</v>
      </c>
      <c r="W177" s="139" t="s">
        <v>218</v>
      </c>
      <c r="X177" s="139"/>
      <c r="Y177" s="139"/>
      <c r="Z177" s="139"/>
      <c r="AA177" s="139"/>
      <c r="AB177" s="139"/>
    </row>
    <row r="178" spans="1:28" s="140" customFormat="1" ht="45" x14ac:dyDescent="0.25">
      <c r="A178" s="16" t="s">
        <v>648</v>
      </c>
      <c r="B178" s="16" t="s">
        <v>1511</v>
      </c>
      <c r="C178" s="139" t="s">
        <v>566</v>
      </c>
      <c r="D178" s="139"/>
      <c r="E178" s="139"/>
      <c r="F178" s="139" t="s">
        <v>1124</v>
      </c>
      <c r="G178" s="139">
        <v>1</v>
      </c>
      <c r="H178" s="49">
        <v>12680</v>
      </c>
      <c r="I178" s="49">
        <v>1</v>
      </c>
      <c r="J178" s="139"/>
      <c r="K178" s="45">
        <v>131.71779696347781</v>
      </c>
      <c r="L178" s="139">
        <v>3</v>
      </c>
      <c r="M178" s="139">
        <v>0</v>
      </c>
      <c r="N178" s="45">
        <v>0.10706408911203456</v>
      </c>
      <c r="O178" s="139">
        <v>1</v>
      </c>
      <c r="P178" s="49">
        <v>55.007946053648517</v>
      </c>
      <c r="Q178" s="139">
        <v>1</v>
      </c>
      <c r="R178" s="139"/>
      <c r="S178" s="139">
        <v>5</v>
      </c>
      <c r="T178" s="139"/>
      <c r="U178" s="49">
        <v>54.72</v>
      </c>
      <c r="V178" s="139">
        <v>1</v>
      </c>
      <c r="W178" s="139" t="s">
        <v>219</v>
      </c>
      <c r="X178" s="133"/>
      <c r="Y178" s="139"/>
      <c r="Z178" s="133"/>
      <c r="AA178" s="133"/>
      <c r="AB178" s="133"/>
    </row>
    <row r="179" spans="1:28" s="140" customFormat="1" ht="45" x14ac:dyDescent="0.25">
      <c r="A179" s="16" t="s">
        <v>815</v>
      </c>
      <c r="B179" s="36" t="s">
        <v>912</v>
      </c>
      <c r="C179" s="139" t="s">
        <v>13</v>
      </c>
      <c r="D179" s="139"/>
      <c r="E179" s="139"/>
      <c r="F179" s="139" t="s">
        <v>1193</v>
      </c>
      <c r="G179" s="139">
        <v>2</v>
      </c>
      <c r="H179" s="139" t="s">
        <v>1333</v>
      </c>
      <c r="I179" s="49">
        <v>0</v>
      </c>
      <c r="J179" s="139"/>
      <c r="K179" s="45">
        <v>22.087499999999999</v>
      </c>
      <c r="L179" s="139">
        <v>2</v>
      </c>
      <c r="M179" s="139">
        <v>0</v>
      </c>
      <c r="N179" s="45">
        <v>7.2228828227235795E-2</v>
      </c>
      <c r="O179" s="139">
        <v>0</v>
      </c>
      <c r="P179" s="49">
        <v>32.55422032447575</v>
      </c>
      <c r="Q179" s="139">
        <v>0</v>
      </c>
      <c r="R179" s="139"/>
      <c r="S179" s="139">
        <v>2</v>
      </c>
      <c r="T179" s="139"/>
      <c r="U179" s="49">
        <v>52.95</v>
      </c>
      <c r="V179" s="139">
        <v>1</v>
      </c>
      <c r="W179" s="139" t="s">
        <v>219</v>
      </c>
      <c r="X179" s="139"/>
      <c r="Y179" s="139"/>
      <c r="Z179" s="139"/>
      <c r="AA179" s="139"/>
      <c r="AB179" s="139"/>
    </row>
    <row r="180" spans="1:28" s="140" customFormat="1" ht="60" x14ac:dyDescent="0.25">
      <c r="A180" s="16" t="s">
        <v>1539</v>
      </c>
      <c r="B180" s="16" t="s">
        <v>1539</v>
      </c>
      <c r="C180" s="139" t="s">
        <v>15</v>
      </c>
      <c r="D180" s="139"/>
      <c r="E180" s="139" t="s">
        <v>1332</v>
      </c>
      <c r="F180" s="139" t="s">
        <v>1316</v>
      </c>
      <c r="G180" s="139">
        <v>0</v>
      </c>
      <c r="H180" s="139" t="s">
        <v>1316</v>
      </c>
      <c r="I180" s="49" t="s">
        <v>1316</v>
      </c>
      <c r="J180" s="139" t="s">
        <v>1655</v>
      </c>
      <c r="K180" s="45">
        <v>3.2453459069058641</v>
      </c>
      <c r="L180" s="139">
        <v>2</v>
      </c>
      <c r="M180" s="139">
        <v>1</v>
      </c>
      <c r="N180" s="45">
        <v>0.11262594458768949</v>
      </c>
      <c r="O180" s="139">
        <v>1</v>
      </c>
      <c r="P180" s="49">
        <v>39.014400966677336</v>
      </c>
      <c r="Q180" s="139">
        <v>0</v>
      </c>
      <c r="R180" s="139">
        <v>1</v>
      </c>
      <c r="S180" s="139">
        <v>5</v>
      </c>
      <c r="T180" s="139"/>
      <c r="U180" s="49">
        <v>63.27</v>
      </c>
      <c r="V180" s="139">
        <v>1</v>
      </c>
      <c r="W180" s="139" t="s">
        <v>218</v>
      </c>
      <c r="X180" s="139"/>
      <c r="Y180" s="139"/>
      <c r="Z180" s="139"/>
      <c r="AA180" s="139"/>
      <c r="AB180" s="139"/>
    </row>
    <row r="181" spans="1:28" s="140" customFormat="1" ht="30" x14ac:dyDescent="0.25">
      <c r="A181" s="16" t="s">
        <v>122</v>
      </c>
      <c r="B181" s="16" t="s">
        <v>1457</v>
      </c>
      <c r="C181" s="38" t="s">
        <v>13</v>
      </c>
      <c r="D181" s="38" t="s">
        <v>1332</v>
      </c>
      <c r="E181" s="139" t="s">
        <v>1332</v>
      </c>
      <c r="F181" s="139" t="s">
        <v>1258</v>
      </c>
      <c r="G181" s="139">
        <v>1</v>
      </c>
      <c r="H181" s="49">
        <v>1206</v>
      </c>
      <c r="I181" s="49">
        <v>3</v>
      </c>
      <c r="J181" s="139"/>
      <c r="K181" s="45">
        <v>0.12255725483586399</v>
      </c>
      <c r="L181" s="139">
        <v>1</v>
      </c>
      <c r="M181" s="139">
        <v>0</v>
      </c>
      <c r="N181" s="45">
        <v>0.12313526802948523</v>
      </c>
      <c r="O181" s="139">
        <v>1</v>
      </c>
      <c r="P181" s="49">
        <v>73.718662148381142</v>
      </c>
      <c r="Q181" s="139">
        <v>1</v>
      </c>
      <c r="R181" s="139"/>
      <c r="S181" s="139">
        <v>3</v>
      </c>
      <c r="T181" s="139"/>
      <c r="U181" s="49">
        <v>55.91</v>
      </c>
      <c r="V181" s="139">
        <v>1</v>
      </c>
      <c r="W181" s="139" t="s">
        <v>220</v>
      </c>
      <c r="X181" s="139" t="s">
        <v>1331</v>
      </c>
      <c r="Y181" s="139"/>
      <c r="Z181" s="139"/>
      <c r="AA181" s="139"/>
      <c r="AB181" s="139"/>
    </row>
    <row r="182" spans="1:28" s="140" customFormat="1" ht="45" x14ac:dyDescent="0.25">
      <c r="A182" s="16" t="s">
        <v>1440</v>
      </c>
      <c r="B182" s="36" t="s">
        <v>1699</v>
      </c>
      <c r="C182" s="139" t="s">
        <v>13</v>
      </c>
      <c r="D182" s="139"/>
      <c r="E182" s="139"/>
      <c r="F182" s="139"/>
      <c r="G182" s="139">
        <v>0</v>
      </c>
      <c r="H182" s="139"/>
      <c r="I182" s="49">
        <v>0</v>
      </c>
      <c r="J182" s="139"/>
      <c r="K182" s="45"/>
      <c r="L182" s="139"/>
      <c r="M182" s="139"/>
      <c r="N182" s="45"/>
      <c r="O182" s="139"/>
      <c r="P182" s="49"/>
      <c r="Q182" s="139"/>
      <c r="R182" s="139"/>
      <c r="S182" s="139"/>
      <c r="T182" s="139"/>
      <c r="U182" s="49" t="e">
        <v>#N/A</v>
      </c>
      <c r="V182" s="139" t="e">
        <v>#N/A</v>
      </c>
      <c r="W182" s="139" t="s">
        <v>220</v>
      </c>
      <c r="X182" s="139"/>
      <c r="Y182" s="139"/>
      <c r="Z182" s="139"/>
      <c r="AA182" s="139"/>
      <c r="AB182" s="139"/>
    </row>
    <row r="183" spans="1:28" s="140" customFormat="1" ht="45" x14ac:dyDescent="0.25">
      <c r="A183" s="61" t="s">
        <v>876</v>
      </c>
      <c r="B183" s="35" t="s">
        <v>938</v>
      </c>
      <c r="C183" s="139" t="s">
        <v>566</v>
      </c>
      <c r="D183" s="139"/>
      <c r="E183" s="139"/>
      <c r="F183" s="139" t="s">
        <v>1064</v>
      </c>
      <c r="G183" s="139">
        <v>2</v>
      </c>
      <c r="H183" s="139">
        <v>285</v>
      </c>
      <c r="I183" s="49">
        <v>3</v>
      </c>
      <c r="J183" s="139"/>
      <c r="K183" s="45">
        <v>10.933</v>
      </c>
      <c r="L183" s="139">
        <v>2</v>
      </c>
      <c r="M183" s="139">
        <v>0</v>
      </c>
      <c r="N183" s="45">
        <v>8.1157436281728501E-2</v>
      </c>
      <c r="O183" s="139">
        <v>0</v>
      </c>
      <c r="P183" s="49">
        <v>83.121821999855612</v>
      </c>
      <c r="Q183" s="139">
        <v>1</v>
      </c>
      <c r="R183" s="139"/>
      <c r="S183" s="139">
        <v>3</v>
      </c>
      <c r="T183" s="139"/>
      <c r="U183" s="49">
        <v>22.47</v>
      </c>
      <c r="V183" s="139">
        <v>3</v>
      </c>
      <c r="W183" s="139" t="s">
        <v>220</v>
      </c>
      <c r="X183" s="139"/>
      <c r="Y183" s="139"/>
      <c r="Z183" s="139"/>
      <c r="AA183" s="139"/>
      <c r="AB183" s="139"/>
    </row>
    <row r="184" spans="1:28" s="140" customFormat="1" ht="90" x14ac:dyDescent="0.25">
      <c r="A184" s="16" t="s">
        <v>646</v>
      </c>
      <c r="B184" s="16" t="s">
        <v>1509</v>
      </c>
      <c r="C184" s="139" t="s">
        <v>566</v>
      </c>
      <c r="D184" s="139" t="s">
        <v>1332</v>
      </c>
      <c r="E184" s="139" t="s">
        <v>1332</v>
      </c>
      <c r="F184" s="139" t="s">
        <v>1124</v>
      </c>
      <c r="G184" s="139">
        <v>1</v>
      </c>
      <c r="H184" s="49">
        <v>17</v>
      </c>
      <c r="I184" s="49">
        <v>4</v>
      </c>
      <c r="J184" s="139"/>
      <c r="K184" s="45">
        <v>5.986821531251576</v>
      </c>
      <c r="L184" s="139">
        <v>2</v>
      </c>
      <c r="M184" s="139">
        <v>0</v>
      </c>
      <c r="N184" s="45">
        <v>0.10706408911203456</v>
      </c>
      <c r="O184" s="139">
        <v>1</v>
      </c>
      <c r="P184" s="49">
        <v>55.007946053648517</v>
      </c>
      <c r="Q184" s="139">
        <v>1</v>
      </c>
      <c r="R184" s="139"/>
      <c r="S184" s="139">
        <v>4</v>
      </c>
      <c r="T184" s="139"/>
      <c r="U184" s="49">
        <v>54.72</v>
      </c>
      <c r="V184" s="139">
        <v>1</v>
      </c>
      <c r="W184" s="139" t="s">
        <v>219</v>
      </c>
      <c r="X184" s="133"/>
      <c r="Y184" s="139"/>
      <c r="Z184" s="133"/>
      <c r="AA184" s="133"/>
      <c r="AB184" s="133"/>
    </row>
    <row r="185" spans="1:28" s="140" customFormat="1" ht="105" x14ac:dyDescent="0.25">
      <c r="A185" s="16" t="s">
        <v>822</v>
      </c>
      <c r="B185" s="36" t="s">
        <v>1687</v>
      </c>
      <c r="C185" s="139" t="s">
        <v>13</v>
      </c>
      <c r="D185" s="139"/>
      <c r="E185" s="139"/>
      <c r="F185" s="139" t="s">
        <v>1193</v>
      </c>
      <c r="G185" s="139">
        <v>2</v>
      </c>
      <c r="H185" s="139"/>
      <c r="I185" s="49">
        <v>0</v>
      </c>
      <c r="J185" s="139"/>
      <c r="K185" s="45">
        <v>22.087499999999999</v>
      </c>
      <c r="L185" s="139">
        <v>2</v>
      </c>
      <c r="M185" s="139">
        <v>0</v>
      </c>
      <c r="N185" s="45">
        <v>7.2228828227235795E-2</v>
      </c>
      <c r="O185" s="139">
        <v>0</v>
      </c>
      <c r="P185" s="49">
        <v>32.55422032447575</v>
      </c>
      <c r="Q185" s="139">
        <v>0</v>
      </c>
      <c r="R185" s="139"/>
      <c r="S185" s="139">
        <v>2</v>
      </c>
      <c r="T185" s="139"/>
      <c r="U185" s="49">
        <v>52.95</v>
      </c>
      <c r="V185" s="139">
        <v>1</v>
      </c>
      <c r="W185" s="139" t="s">
        <v>219</v>
      </c>
      <c r="X185" s="139"/>
      <c r="Y185" s="139"/>
      <c r="Z185" s="139"/>
      <c r="AA185" s="139"/>
      <c r="AB185" s="139"/>
    </row>
    <row r="186" spans="1:28" s="140" customFormat="1" ht="30" x14ac:dyDescent="0.25">
      <c r="A186" s="16" t="s">
        <v>1405</v>
      </c>
      <c r="B186" s="16" t="s">
        <v>1491</v>
      </c>
      <c r="C186" s="139" t="s">
        <v>566</v>
      </c>
      <c r="D186" s="139" t="s">
        <v>1332</v>
      </c>
      <c r="E186" s="139"/>
      <c r="F186" s="139" t="s">
        <v>1142</v>
      </c>
      <c r="G186" s="139">
        <v>2</v>
      </c>
      <c r="H186" s="49" t="s">
        <v>1333</v>
      </c>
      <c r="I186" s="49">
        <v>0</v>
      </c>
      <c r="J186" s="139"/>
      <c r="K186" s="45">
        <v>1</v>
      </c>
      <c r="L186" s="139">
        <v>1</v>
      </c>
      <c r="M186" s="139">
        <v>1</v>
      </c>
      <c r="N186" s="45">
        <v>6.355062154081971E-2</v>
      </c>
      <c r="O186" s="139">
        <v>0</v>
      </c>
      <c r="P186" s="49">
        <v>22.166476789161869</v>
      </c>
      <c r="Q186" s="139">
        <v>0</v>
      </c>
      <c r="R186" s="139"/>
      <c r="S186" s="139">
        <v>2</v>
      </c>
      <c r="T186" s="139"/>
      <c r="U186" s="49">
        <v>68.8</v>
      </c>
      <c r="V186" s="139">
        <v>1</v>
      </c>
      <c r="W186" s="139" t="s">
        <v>218</v>
      </c>
      <c r="X186" s="133"/>
      <c r="Y186" s="139"/>
      <c r="Z186" s="133"/>
      <c r="AA186" s="133"/>
      <c r="AB186" s="133"/>
    </row>
    <row r="187" spans="1:28" s="140" customFormat="1" ht="45" x14ac:dyDescent="0.25">
      <c r="A187" s="16" t="s">
        <v>68</v>
      </c>
      <c r="B187" s="16" t="s">
        <v>766</v>
      </c>
      <c r="C187" s="141" t="s">
        <v>566</v>
      </c>
      <c r="D187" s="38"/>
      <c r="E187" s="139"/>
      <c r="F187" s="143" t="s">
        <v>1062</v>
      </c>
      <c r="G187" s="139">
        <v>1</v>
      </c>
      <c r="H187" s="45" t="s">
        <v>1316</v>
      </c>
      <c r="I187" s="145" t="s">
        <v>1316</v>
      </c>
      <c r="J187" s="139" t="s">
        <v>1655</v>
      </c>
      <c r="K187" s="144">
        <v>3.9155617804681011</v>
      </c>
      <c r="L187" s="143">
        <v>2</v>
      </c>
      <c r="M187" s="139">
        <v>0</v>
      </c>
      <c r="N187" s="144">
        <v>3.8944996394974125E-2</v>
      </c>
      <c r="O187" s="139">
        <v>0</v>
      </c>
      <c r="P187" s="145">
        <v>65.62601960885975</v>
      </c>
      <c r="Q187" s="139">
        <v>1</v>
      </c>
      <c r="R187" s="139"/>
      <c r="S187" s="143">
        <v>3</v>
      </c>
      <c r="T187" s="139"/>
      <c r="U187" s="145">
        <v>47.07</v>
      </c>
      <c r="V187" s="143">
        <v>2</v>
      </c>
      <c r="W187" s="143" t="s">
        <v>219</v>
      </c>
      <c r="X187" s="143" t="s">
        <v>1331</v>
      </c>
      <c r="Y187" s="139"/>
      <c r="Z187" s="139"/>
      <c r="AA187" s="139"/>
      <c r="AB187" s="139"/>
    </row>
    <row r="188" spans="1:28" s="140" customFormat="1" ht="30" x14ac:dyDescent="0.25">
      <c r="A188" s="16" t="s">
        <v>70</v>
      </c>
      <c r="B188" s="16" t="s">
        <v>766</v>
      </c>
      <c r="C188" s="141" t="s">
        <v>566</v>
      </c>
      <c r="D188" s="38"/>
      <c r="E188" s="139"/>
      <c r="F188" s="143" t="s">
        <v>1274</v>
      </c>
      <c r="G188" s="139">
        <v>1</v>
      </c>
      <c r="H188" s="97" t="s">
        <v>1316</v>
      </c>
      <c r="I188" s="145">
        <v>3</v>
      </c>
      <c r="J188" s="139"/>
      <c r="K188" s="144">
        <v>0.22375131846180685</v>
      </c>
      <c r="L188" s="143">
        <v>1</v>
      </c>
      <c r="M188" s="139">
        <v>0</v>
      </c>
      <c r="N188" s="144">
        <v>1.7619512441118955E-3</v>
      </c>
      <c r="O188" s="139">
        <v>0</v>
      </c>
      <c r="P188" s="145">
        <v>83.558690732831138</v>
      </c>
      <c r="Q188" s="139">
        <v>1</v>
      </c>
      <c r="R188" s="139"/>
      <c r="S188" s="143">
        <v>2</v>
      </c>
      <c r="T188" s="139"/>
      <c r="U188" s="145">
        <v>63.25</v>
      </c>
      <c r="V188" s="143">
        <v>1</v>
      </c>
      <c r="W188" s="143" t="s">
        <v>220</v>
      </c>
      <c r="X188" s="139"/>
      <c r="Y188" s="139"/>
      <c r="Z188" s="139"/>
      <c r="AA188" s="139"/>
      <c r="AB188" s="139"/>
    </row>
    <row r="189" spans="1:28" s="140" customFormat="1" ht="60" x14ac:dyDescent="0.25">
      <c r="A189" s="16" t="s">
        <v>636</v>
      </c>
      <c r="B189" s="16" t="s">
        <v>636</v>
      </c>
      <c r="C189" s="139" t="s">
        <v>13</v>
      </c>
      <c r="D189" s="139" t="s">
        <v>1332</v>
      </c>
      <c r="E189" s="139" t="s">
        <v>1332</v>
      </c>
      <c r="F189" s="139" t="s">
        <v>1124</v>
      </c>
      <c r="G189" s="139">
        <v>1</v>
      </c>
      <c r="H189" s="49">
        <v>1</v>
      </c>
      <c r="I189" s="49">
        <v>4</v>
      </c>
      <c r="J189" s="139"/>
      <c r="K189" s="45">
        <v>18.075278728157375</v>
      </c>
      <c r="L189" s="139">
        <v>2</v>
      </c>
      <c r="M189" s="139">
        <v>0</v>
      </c>
      <c r="N189" s="45">
        <v>0.10706408911203456</v>
      </c>
      <c r="O189" s="139">
        <v>1</v>
      </c>
      <c r="P189" s="49">
        <v>55.007946053648517</v>
      </c>
      <c r="Q189" s="139">
        <v>1</v>
      </c>
      <c r="R189" s="139"/>
      <c r="S189" s="139">
        <v>4</v>
      </c>
      <c r="T189" s="139"/>
      <c r="U189" s="49">
        <v>54.72</v>
      </c>
      <c r="V189" s="139">
        <v>1</v>
      </c>
      <c r="W189" s="139" t="s">
        <v>220</v>
      </c>
      <c r="X189" s="133"/>
      <c r="Y189" s="139"/>
      <c r="Z189" s="133"/>
      <c r="AA189" s="133"/>
      <c r="AB189" s="133"/>
    </row>
    <row r="190" spans="1:28" s="140" customFormat="1" ht="30" x14ac:dyDescent="0.25">
      <c r="A190" s="16" t="s">
        <v>120</v>
      </c>
      <c r="B190" s="16" t="s">
        <v>1473</v>
      </c>
      <c r="C190" s="139" t="s">
        <v>13</v>
      </c>
      <c r="D190" s="139" t="s">
        <v>1332</v>
      </c>
      <c r="E190" s="139" t="s">
        <v>1332</v>
      </c>
      <c r="F190" s="139" t="s">
        <v>1124</v>
      </c>
      <c r="G190" s="139">
        <v>1</v>
      </c>
      <c r="H190" s="49">
        <v>64</v>
      </c>
      <c r="I190" s="49">
        <v>4</v>
      </c>
      <c r="J190" s="139"/>
      <c r="K190" s="45">
        <v>76.718462652832429</v>
      </c>
      <c r="L190" s="139">
        <v>3</v>
      </c>
      <c r="M190" s="139">
        <v>0</v>
      </c>
      <c r="N190" s="45">
        <v>0.10706408911203456</v>
      </c>
      <c r="O190" s="139">
        <v>1</v>
      </c>
      <c r="P190" s="49">
        <v>55.007946053648517</v>
      </c>
      <c r="Q190" s="139">
        <v>1</v>
      </c>
      <c r="R190" s="139"/>
      <c r="S190" s="139">
        <v>5</v>
      </c>
      <c r="T190" s="139"/>
      <c r="U190" s="49">
        <v>54.72</v>
      </c>
      <c r="V190" s="139">
        <v>1</v>
      </c>
      <c r="W190" s="139" t="s">
        <v>219</v>
      </c>
      <c r="X190" s="139" t="s">
        <v>1331</v>
      </c>
      <c r="Y190" s="139"/>
      <c r="Z190" s="139"/>
      <c r="AA190" s="139"/>
      <c r="AB190" s="139"/>
    </row>
    <row r="191" spans="1:28" s="140" customFormat="1" ht="45" x14ac:dyDescent="0.25">
      <c r="A191" s="16" t="s">
        <v>161</v>
      </c>
      <c r="B191" s="16" t="s">
        <v>989</v>
      </c>
      <c r="C191" s="141" t="s">
        <v>13</v>
      </c>
      <c r="D191" s="139" t="s">
        <v>1332</v>
      </c>
      <c r="E191" s="139" t="s">
        <v>1332</v>
      </c>
      <c r="F191" s="139" t="s">
        <v>1201</v>
      </c>
      <c r="G191" s="139">
        <v>2</v>
      </c>
      <c r="H191" s="139" t="s">
        <v>1371</v>
      </c>
      <c r="I191" s="49">
        <v>4</v>
      </c>
      <c r="J191" s="139"/>
      <c r="K191" s="144">
        <v>89.79</v>
      </c>
      <c r="L191" s="143">
        <v>3</v>
      </c>
      <c r="M191" s="139">
        <v>0</v>
      </c>
      <c r="N191" s="45">
        <v>0.41474196894925536</v>
      </c>
      <c r="O191" s="139">
        <v>1</v>
      </c>
      <c r="P191" s="49">
        <v>47.917510403342071</v>
      </c>
      <c r="Q191" s="139">
        <v>1</v>
      </c>
      <c r="R191" s="139"/>
      <c r="S191" s="143">
        <v>5</v>
      </c>
      <c r="T191" s="139"/>
      <c r="U191" s="49">
        <v>48.73</v>
      </c>
      <c r="V191" s="139">
        <v>2</v>
      </c>
      <c r="W191" s="139" t="s">
        <v>219</v>
      </c>
      <c r="X191" s="133"/>
      <c r="Y191" s="139"/>
      <c r="Z191" s="133"/>
      <c r="AA191" s="133"/>
      <c r="AB191" s="133"/>
    </row>
    <row r="192" spans="1:28" s="140" customFormat="1" ht="75" x14ac:dyDescent="0.25">
      <c r="A192" s="16" t="s">
        <v>634</v>
      </c>
      <c r="B192" s="16" t="s">
        <v>989</v>
      </c>
      <c r="C192" s="141" t="s">
        <v>13</v>
      </c>
      <c r="D192" s="139" t="s">
        <v>1332</v>
      </c>
      <c r="E192" s="139" t="s">
        <v>1332</v>
      </c>
      <c r="F192" s="139" t="s">
        <v>1201</v>
      </c>
      <c r="G192" s="139">
        <v>2</v>
      </c>
      <c r="H192" s="49" t="s">
        <v>1371</v>
      </c>
      <c r="I192" s="49">
        <v>4</v>
      </c>
      <c r="J192" s="139"/>
      <c r="K192" s="144">
        <v>5.3019999999999996</v>
      </c>
      <c r="L192" s="143">
        <v>2</v>
      </c>
      <c r="M192" s="139">
        <v>0</v>
      </c>
      <c r="N192" s="45">
        <v>0.41474196894925536</v>
      </c>
      <c r="O192" s="139">
        <v>1</v>
      </c>
      <c r="P192" s="49">
        <v>47.917510403342071</v>
      </c>
      <c r="Q192" s="139">
        <v>1</v>
      </c>
      <c r="R192" s="139"/>
      <c r="S192" s="143">
        <v>4</v>
      </c>
      <c r="T192" s="139"/>
      <c r="U192" s="49">
        <v>48.73</v>
      </c>
      <c r="V192" s="139">
        <v>2</v>
      </c>
      <c r="W192" s="139" t="s">
        <v>219</v>
      </c>
      <c r="X192" s="133"/>
      <c r="Y192" s="139"/>
      <c r="Z192" s="133"/>
      <c r="AA192" s="133"/>
      <c r="AB192" s="133"/>
    </row>
    <row r="193" spans="1:28" s="140" customFormat="1" ht="30" x14ac:dyDescent="0.25">
      <c r="A193" s="61" t="s">
        <v>687</v>
      </c>
      <c r="B193" s="35" t="s">
        <v>1520</v>
      </c>
      <c r="C193" s="139" t="s">
        <v>566</v>
      </c>
      <c r="D193" s="139" t="s">
        <v>1332</v>
      </c>
      <c r="E193" s="139"/>
      <c r="F193" s="139" t="s">
        <v>459</v>
      </c>
      <c r="G193" s="139">
        <v>1</v>
      </c>
      <c r="H193" s="49">
        <v>27</v>
      </c>
      <c r="I193" s="49">
        <v>4</v>
      </c>
      <c r="J193" s="139"/>
      <c r="K193" s="45">
        <v>6.6095010628283619</v>
      </c>
      <c r="L193" s="139">
        <v>2</v>
      </c>
      <c r="M193" s="139">
        <v>0</v>
      </c>
      <c r="N193" s="45">
        <v>1.1693342491029053E-2</v>
      </c>
      <c r="O193" s="139">
        <v>0</v>
      </c>
      <c r="P193" s="49">
        <v>74.356975430896242</v>
      </c>
      <c r="Q193" s="139">
        <v>1</v>
      </c>
      <c r="R193" s="139"/>
      <c r="S193" s="139">
        <v>3</v>
      </c>
      <c r="T193" s="139"/>
      <c r="U193" s="49">
        <v>59.28</v>
      </c>
      <c r="V193" s="139">
        <v>1</v>
      </c>
      <c r="W193" s="139" t="s">
        <v>220</v>
      </c>
      <c r="X193" s="139" t="s">
        <v>1331</v>
      </c>
      <c r="Y193" s="139"/>
      <c r="Z193" s="139"/>
      <c r="AA193" s="139"/>
      <c r="AB193" s="139"/>
    </row>
    <row r="194" spans="1:28" s="140" customFormat="1" ht="45" x14ac:dyDescent="0.25">
      <c r="A194" s="16" t="s">
        <v>72</v>
      </c>
      <c r="B194" s="16" t="s">
        <v>1452</v>
      </c>
      <c r="C194" s="38" t="s">
        <v>13</v>
      </c>
      <c r="D194" s="139" t="s">
        <v>1332</v>
      </c>
      <c r="E194" s="139"/>
      <c r="F194" s="143" t="s">
        <v>1199</v>
      </c>
      <c r="G194" s="143">
        <v>1</v>
      </c>
      <c r="H194" s="143">
        <v>285</v>
      </c>
      <c r="I194" s="145">
        <v>3</v>
      </c>
      <c r="J194" s="139"/>
      <c r="K194" s="144">
        <v>1.5912831400889278</v>
      </c>
      <c r="L194" s="143">
        <v>1</v>
      </c>
      <c r="M194" s="139">
        <v>0</v>
      </c>
      <c r="N194" s="144">
        <v>4.2481130737738772E-2</v>
      </c>
      <c r="O194" s="139">
        <v>0</v>
      </c>
      <c r="P194" s="145">
        <v>68.053786402808129</v>
      </c>
      <c r="Q194" s="139">
        <v>1</v>
      </c>
      <c r="R194" s="139"/>
      <c r="S194" s="143">
        <v>2</v>
      </c>
      <c r="T194" s="139"/>
      <c r="U194" s="145">
        <v>59.51</v>
      </c>
      <c r="V194" s="143">
        <v>1</v>
      </c>
      <c r="W194" s="143" t="s">
        <v>220</v>
      </c>
      <c r="X194" s="143"/>
      <c r="Y194" s="139"/>
      <c r="Z194" s="139"/>
      <c r="AA194" s="139"/>
      <c r="AB194" s="139"/>
    </row>
    <row r="195" spans="1:28" s="140" customFormat="1" ht="45" x14ac:dyDescent="0.25">
      <c r="A195" s="16" t="s">
        <v>87</v>
      </c>
      <c r="B195" s="16" t="s">
        <v>1452</v>
      </c>
      <c r="C195" s="38" t="s">
        <v>13</v>
      </c>
      <c r="D195" s="139" t="s">
        <v>1332</v>
      </c>
      <c r="E195" s="139"/>
      <c r="F195" s="143" t="s">
        <v>1199</v>
      </c>
      <c r="G195" s="143">
        <v>1</v>
      </c>
      <c r="H195" s="145">
        <v>285</v>
      </c>
      <c r="I195" s="145">
        <v>3</v>
      </c>
      <c r="J195" s="139"/>
      <c r="K195" s="144">
        <v>10.933</v>
      </c>
      <c r="L195" s="143">
        <v>2</v>
      </c>
      <c r="M195" s="139">
        <v>0</v>
      </c>
      <c r="N195" s="144">
        <v>4.2481130737738772E-2</v>
      </c>
      <c r="O195" s="139">
        <v>0</v>
      </c>
      <c r="P195" s="145">
        <v>68.053786402808129</v>
      </c>
      <c r="Q195" s="139">
        <v>1</v>
      </c>
      <c r="R195" s="139"/>
      <c r="S195" s="143">
        <v>3</v>
      </c>
      <c r="T195" s="139"/>
      <c r="U195" s="145">
        <v>59.51</v>
      </c>
      <c r="V195" s="143">
        <v>1</v>
      </c>
      <c r="W195" s="143" t="s">
        <v>220</v>
      </c>
      <c r="X195" s="143" t="s">
        <v>1331</v>
      </c>
      <c r="Y195" s="139"/>
      <c r="Z195" s="139"/>
      <c r="AA195" s="139"/>
      <c r="AB195" s="139"/>
    </row>
    <row r="196" spans="1:28" s="140" customFormat="1" ht="45" x14ac:dyDescent="0.25">
      <c r="A196" s="16" t="s">
        <v>89</v>
      </c>
      <c r="B196" s="16" t="s">
        <v>1452</v>
      </c>
      <c r="C196" s="38" t="s">
        <v>13</v>
      </c>
      <c r="D196" s="139" t="s">
        <v>1332</v>
      </c>
      <c r="E196" s="139"/>
      <c r="F196" s="143" t="s">
        <v>1199</v>
      </c>
      <c r="G196" s="143">
        <v>1</v>
      </c>
      <c r="H196" s="145">
        <v>285</v>
      </c>
      <c r="I196" s="145">
        <v>3</v>
      </c>
      <c r="J196" s="139"/>
      <c r="K196" s="144">
        <v>1.5912831400889278</v>
      </c>
      <c r="L196" s="143">
        <v>1</v>
      </c>
      <c r="M196" s="139">
        <v>0</v>
      </c>
      <c r="N196" s="144">
        <v>4.2481130737738772E-2</v>
      </c>
      <c r="O196" s="139">
        <v>0</v>
      </c>
      <c r="P196" s="145">
        <v>68.053786402808129</v>
      </c>
      <c r="Q196" s="139">
        <v>1</v>
      </c>
      <c r="R196" s="139"/>
      <c r="S196" s="143">
        <v>2</v>
      </c>
      <c r="T196" s="139"/>
      <c r="U196" s="145">
        <v>59.51</v>
      </c>
      <c r="V196" s="143">
        <v>1</v>
      </c>
      <c r="W196" s="143" t="s">
        <v>220</v>
      </c>
      <c r="X196" s="143" t="s">
        <v>1331</v>
      </c>
      <c r="Y196" s="139"/>
      <c r="Z196" s="139"/>
      <c r="AA196" s="139"/>
      <c r="AB196" s="139"/>
    </row>
    <row r="197" spans="1:28" s="140" customFormat="1" ht="45" x14ac:dyDescent="0.25">
      <c r="A197" s="16" t="s">
        <v>1402</v>
      </c>
      <c r="B197" s="16" t="s">
        <v>1452</v>
      </c>
      <c r="C197" s="139" t="s">
        <v>13</v>
      </c>
      <c r="D197" s="139" t="s">
        <v>1332</v>
      </c>
      <c r="E197" s="139" t="s">
        <v>1332</v>
      </c>
      <c r="F197" s="143" t="s">
        <v>1065</v>
      </c>
      <c r="G197" s="143">
        <v>2</v>
      </c>
      <c r="H197" s="145">
        <v>88</v>
      </c>
      <c r="I197" s="145">
        <v>4</v>
      </c>
      <c r="J197" s="139"/>
      <c r="K197" s="144">
        <v>1.5912831400889278</v>
      </c>
      <c r="L197" s="143">
        <v>1</v>
      </c>
      <c r="M197" s="139">
        <v>0</v>
      </c>
      <c r="N197" s="144">
        <v>3.2982771649286979E-2</v>
      </c>
      <c r="O197" s="139">
        <v>0</v>
      </c>
      <c r="P197" s="145">
        <v>82.483446110269853</v>
      </c>
      <c r="Q197" s="139">
        <v>1</v>
      </c>
      <c r="R197" s="139"/>
      <c r="S197" s="143">
        <v>2</v>
      </c>
      <c r="T197" s="139"/>
      <c r="U197" s="145">
        <v>24.05</v>
      </c>
      <c r="V197" s="143">
        <v>3</v>
      </c>
      <c r="W197" s="143" t="s">
        <v>219</v>
      </c>
      <c r="X197" s="146"/>
      <c r="Y197" s="139"/>
      <c r="Z197" s="133"/>
      <c r="AA197" s="133"/>
      <c r="AB197" s="133"/>
    </row>
    <row r="198" spans="1:28" s="140" customFormat="1" ht="60" x14ac:dyDescent="0.25">
      <c r="A198" s="16" t="s">
        <v>65</v>
      </c>
      <c r="B198" s="16" t="s">
        <v>1666</v>
      </c>
      <c r="C198" s="38" t="s">
        <v>13</v>
      </c>
      <c r="D198" s="139" t="s">
        <v>1332</v>
      </c>
      <c r="E198" s="97" t="s">
        <v>1332</v>
      </c>
      <c r="F198" s="139" t="s">
        <v>1199</v>
      </c>
      <c r="G198" s="139">
        <v>1</v>
      </c>
      <c r="H198" s="97">
        <v>88</v>
      </c>
      <c r="I198" s="49">
        <v>4</v>
      </c>
      <c r="J198" s="139"/>
      <c r="K198" s="144">
        <v>1.5912831400889278</v>
      </c>
      <c r="L198" s="143">
        <v>1</v>
      </c>
      <c r="M198" s="139">
        <v>0</v>
      </c>
      <c r="N198" s="45">
        <v>4.2481130737738772E-2</v>
      </c>
      <c r="O198" s="139">
        <v>0</v>
      </c>
      <c r="P198" s="49">
        <v>68.053786402808129</v>
      </c>
      <c r="Q198" s="139">
        <v>1</v>
      </c>
      <c r="R198" s="139"/>
      <c r="S198" s="143">
        <v>2</v>
      </c>
      <c r="T198" s="139"/>
      <c r="U198" s="49">
        <v>59.51</v>
      </c>
      <c r="V198" s="139">
        <v>1</v>
      </c>
      <c r="W198" s="143" t="s">
        <v>219</v>
      </c>
      <c r="X198" s="139"/>
      <c r="Y198" s="139"/>
      <c r="Z198" s="139"/>
      <c r="AA198" s="139"/>
      <c r="AB198" s="139"/>
    </row>
    <row r="199" spans="1:28" s="140" customFormat="1" ht="60" x14ac:dyDescent="0.25">
      <c r="A199" s="16" t="s">
        <v>123</v>
      </c>
      <c r="B199" s="16" t="s">
        <v>1666</v>
      </c>
      <c r="C199" s="38" t="s">
        <v>13</v>
      </c>
      <c r="D199" s="139" t="s">
        <v>1332</v>
      </c>
      <c r="E199" s="139" t="s">
        <v>1332</v>
      </c>
      <c r="F199" s="139" t="s">
        <v>1199</v>
      </c>
      <c r="G199" s="139">
        <v>1</v>
      </c>
      <c r="H199" s="49">
        <v>88</v>
      </c>
      <c r="I199" s="50">
        <v>4</v>
      </c>
      <c r="J199" s="139"/>
      <c r="K199" s="144">
        <v>7.0907999999999998</v>
      </c>
      <c r="L199" s="143">
        <v>2</v>
      </c>
      <c r="M199" s="139">
        <v>0</v>
      </c>
      <c r="N199" s="45">
        <v>4.2481130737738772E-2</v>
      </c>
      <c r="O199" s="139">
        <v>0</v>
      </c>
      <c r="P199" s="49">
        <v>68.053786402808129</v>
      </c>
      <c r="Q199" s="139">
        <v>1</v>
      </c>
      <c r="R199" s="139"/>
      <c r="S199" s="143">
        <v>3</v>
      </c>
      <c r="T199" s="139"/>
      <c r="U199" s="49">
        <v>59.51</v>
      </c>
      <c r="V199" s="139">
        <v>1</v>
      </c>
      <c r="W199" s="143" t="s">
        <v>220</v>
      </c>
      <c r="X199" s="139" t="s">
        <v>1331</v>
      </c>
      <c r="Y199" s="139"/>
      <c r="Z199" s="139"/>
      <c r="AA199" s="139"/>
      <c r="AB199" s="139"/>
    </row>
    <row r="200" spans="1:28" s="140" customFormat="1" ht="60" x14ac:dyDescent="0.25">
      <c r="A200" s="61" t="s">
        <v>89</v>
      </c>
      <c r="B200" s="35" t="s">
        <v>1666</v>
      </c>
      <c r="C200" s="139" t="s">
        <v>13</v>
      </c>
      <c r="D200" s="139" t="s">
        <v>1332</v>
      </c>
      <c r="E200" s="139" t="s">
        <v>1332</v>
      </c>
      <c r="F200" s="139" t="s">
        <v>1199</v>
      </c>
      <c r="G200" s="139">
        <v>1</v>
      </c>
      <c r="H200" s="49">
        <v>88</v>
      </c>
      <c r="I200" s="49">
        <v>4</v>
      </c>
      <c r="J200" s="139"/>
      <c r="K200" s="144">
        <v>1.5912831400889278</v>
      </c>
      <c r="L200" s="143">
        <v>1</v>
      </c>
      <c r="M200" s="139">
        <v>0</v>
      </c>
      <c r="N200" s="45">
        <v>4.2481130737738772E-2</v>
      </c>
      <c r="O200" s="139">
        <v>0</v>
      </c>
      <c r="P200" s="49">
        <v>68.053786402808129</v>
      </c>
      <c r="Q200" s="139">
        <v>1</v>
      </c>
      <c r="R200" s="139"/>
      <c r="S200" s="143">
        <v>2</v>
      </c>
      <c r="T200" s="139"/>
      <c r="U200" s="49">
        <v>59.51</v>
      </c>
      <c r="V200" s="139">
        <v>1</v>
      </c>
      <c r="W200" s="143" t="s">
        <v>220</v>
      </c>
      <c r="X200" s="139"/>
      <c r="Y200" s="139"/>
      <c r="Z200" s="139"/>
      <c r="AA200" s="139"/>
      <c r="AB200" s="139"/>
    </row>
    <row r="201" spans="1:28" s="140" customFormat="1" ht="30" x14ac:dyDescent="0.25">
      <c r="A201" s="16" t="s">
        <v>163</v>
      </c>
      <c r="B201" s="16" t="s">
        <v>163</v>
      </c>
      <c r="C201" s="139" t="s">
        <v>566</v>
      </c>
      <c r="D201" s="139"/>
      <c r="E201" s="139"/>
      <c r="F201" s="139" t="s">
        <v>1025</v>
      </c>
      <c r="G201" s="139">
        <v>2</v>
      </c>
      <c r="H201" s="49" t="s">
        <v>1372</v>
      </c>
      <c r="I201" s="49">
        <v>1</v>
      </c>
      <c r="J201" s="139"/>
      <c r="K201" s="45">
        <v>35.44</v>
      </c>
      <c r="L201" s="139">
        <v>2</v>
      </c>
      <c r="M201" s="139">
        <v>0</v>
      </c>
      <c r="N201" s="45">
        <v>1.2094315854214615E-2</v>
      </c>
      <c r="O201" s="139">
        <v>0</v>
      </c>
      <c r="P201" s="49">
        <v>11.644843067656888</v>
      </c>
      <c r="Q201" s="139">
        <v>0</v>
      </c>
      <c r="R201" s="139"/>
      <c r="S201" s="139">
        <v>2</v>
      </c>
      <c r="T201" s="139"/>
      <c r="U201" s="49">
        <v>58.2</v>
      </c>
      <c r="V201" s="139">
        <v>1</v>
      </c>
      <c r="W201" s="139" t="s">
        <v>219</v>
      </c>
      <c r="X201" s="133"/>
      <c r="Y201" s="139"/>
      <c r="Z201" s="133"/>
      <c r="AA201" s="133"/>
      <c r="AB201" s="133"/>
    </row>
    <row r="202" spans="1:28" s="140" customFormat="1" ht="60" x14ac:dyDescent="0.25">
      <c r="A202" s="16" t="s">
        <v>905</v>
      </c>
      <c r="B202" s="36" t="s">
        <v>1537</v>
      </c>
      <c r="C202" s="141" t="s">
        <v>566</v>
      </c>
      <c r="D202" s="139"/>
      <c r="E202" s="139"/>
      <c r="F202" s="139" t="s">
        <v>1316</v>
      </c>
      <c r="G202" s="139">
        <v>0</v>
      </c>
      <c r="H202" s="139" t="s">
        <v>1316</v>
      </c>
      <c r="I202" s="49" t="s">
        <v>1316</v>
      </c>
      <c r="J202" s="139" t="s">
        <v>1656</v>
      </c>
      <c r="K202" s="45">
        <v>3.2453459069058641</v>
      </c>
      <c r="L202" s="139">
        <v>2</v>
      </c>
      <c r="M202" s="139">
        <v>0</v>
      </c>
      <c r="N202" s="45">
        <v>0.11262594458768949</v>
      </c>
      <c r="O202" s="139">
        <v>1</v>
      </c>
      <c r="P202" s="49">
        <v>39.014400966677336</v>
      </c>
      <c r="Q202" s="139">
        <v>0</v>
      </c>
      <c r="R202" s="139">
        <v>1</v>
      </c>
      <c r="S202" s="139">
        <v>4</v>
      </c>
      <c r="T202" s="139"/>
      <c r="U202" s="49">
        <v>63.27</v>
      </c>
      <c r="V202" s="139">
        <v>1</v>
      </c>
      <c r="W202" s="139" t="s">
        <v>219</v>
      </c>
      <c r="X202" s="139"/>
      <c r="Y202" s="139"/>
      <c r="Z202" s="139"/>
      <c r="AA202" s="139"/>
      <c r="AB202" s="139"/>
    </row>
    <row r="203" spans="1:28" s="140" customFormat="1" ht="60" x14ac:dyDescent="0.25">
      <c r="A203" s="61" t="s">
        <v>1388</v>
      </c>
      <c r="B203" s="35" t="s">
        <v>1388</v>
      </c>
      <c r="C203" s="139" t="s">
        <v>15</v>
      </c>
      <c r="D203" s="139" t="s">
        <v>1332</v>
      </c>
      <c r="E203" s="139" t="s">
        <v>1332</v>
      </c>
      <c r="F203" s="139" t="s">
        <v>8</v>
      </c>
      <c r="G203" s="139">
        <v>1</v>
      </c>
      <c r="H203" s="49">
        <v>17</v>
      </c>
      <c r="I203" s="49">
        <v>4</v>
      </c>
      <c r="J203" s="139"/>
      <c r="K203" s="45">
        <v>366.37687108210082</v>
      </c>
      <c r="L203" s="139">
        <v>3</v>
      </c>
      <c r="M203" s="139">
        <v>0</v>
      </c>
      <c r="N203" s="45">
        <v>0.30941265407857443</v>
      </c>
      <c r="O203" s="139">
        <v>1</v>
      </c>
      <c r="P203" s="49">
        <v>38.984322016128594</v>
      </c>
      <c r="Q203" s="139">
        <v>0</v>
      </c>
      <c r="R203" s="139"/>
      <c r="S203" s="139">
        <v>4</v>
      </c>
      <c r="T203" s="139"/>
      <c r="U203" s="49">
        <v>32.25</v>
      </c>
      <c r="V203" s="139">
        <v>3</v>
      </c>
      <c r="W203" s="139" t="s">
        <v>219</v>
      </c>
      <c r="X203" s="139"/>
      <c r="Y203" s="139"/>
      <c r="Z203" s="139"/>
      <c r="AA203" s="139"/>
      <c r="AB203" s="139"/>
    </row>
    <row r="204" spans="1:28" s="140" customFormat="1" ht="30" x14ac:dyDescent="0.25">
      <c r="A204" s="61" t="s">
        <v>947</v>
      </c>
      <c r="B204" s="61" t="s">
        <v>759</v>
      </c>
      <c r="C204" s="139" t="s">
        <v>286</v>
      </c>
      <c r="D204" s="139"/>
      <c r="E204" s="139"/>
      <c r="F204" s="139" t="s">
        <v>1316</v>
      </c>
      <c r="G204" s="139">
        <v>0</v>
      </c>
      <c r="H204" s="139" t="s">
        <v>1333</v>
      </c>
      <c r="I204" s="49" t="s">
        <v>1316</v>
      </c>
      <c r="J204" s="139" t="s">
        <v>1655</v>
      </c>
      <c r="K204" s="45"/>
      <c r="L204" s="139">
        <v>1</v>
      </c>
      <c r="M204" s="139" t="s">
        <v>1316</v>
      </c>
      <c r="N204" s="45">
        <v>0.11262594458768949</v>
      </c>
      <c r="O204" s="139">
        <v>1</v>
      </c>
      <c r="P204" s="49">
        <v>39.014400966677336</v>
      </c>
      <c r="Q204" s="139">
        <v>0</v>
      </c>
      <c r="R204" s="139"/>
      <c r="S204" s="139" t="e">
        <v>#VALUE!</v>
      </c>
      <c r="T204" s="139"/>
      <c r="U204" s="49">
        <v>63.27</v>
      </c>
      <c r="V204" s="139">
        <v>1</v>
      </c>
      <c r="W204" s="139" t="s">
        <v>220</v>
      </c>
      <c r="X204" s="139"/>
      <c r="Y204" s="139"/>
      <c r="Z204" s="139"/>
      <c r="AA204" s="139"/>
      <c r="AB204" s="139"/>
    </row>
    <row r="205" spans="1:28" s="140" customFormat="1" ht="30" x14ac:dyDescent="0.25">
      <c r="A205" s="16" t="s">
        <v>32</v>
      </c>
      <c r="B205" s="16" t="s">
        <v>1445</v>
      </c>
      <c r="C205" s="139" t="s">
        <v>15</v>
      </c>
      <c r="D205" s="139"/>
      <c r="E205" s="139" t="s">
        <v>1332</v>
      </c>
      <c r="F205" s="139" t="s">
        <v>1235</v>
      </c>
      <c r="G205" s="139">
        <v>2</v>
      </c>
      <c r="H205" s="45">
        <v>47.24</v>
      </c>
      <c r="I205" s="49">
        <v>4</v>
      </c>
      <c r="J205" s="139"/>
      <c r="K205" s="45">
        <v>15.003544545047889</v>
      </c>
      <c r="L205" s="139">
        <v>2</v>
      </c>
      <c r="M205" s="139">
        <v>1</v>
      </c>
      <c r="N205" s="45">
        <v>2.9095490272160391E-4</v>
      </c>
      <c r="O205" s="139">
        <v>0</v>
      </c>
      <c r="P205" s="49">
        <v>32.997991821697894</v>
      </c>
      <c r="Q205" s="139">
        <v>0</v>
      </c>
      <c r="R205" s="139"/>
      <c r="S205" s="139">
        <v>3</v>
      </c>
      <c r="T205" s="139"/>
      <c r="U205" s="49">
        <v>59.55</v>
      </c>
      <c r="V205" s="139">
        <v>1</v>
      </c>
      <c r="W205" s="139" t="s">
        <v>218</v>
      </c>
      <c r="X205" s="139"/>
      <c r="Y205" s="139"/>
      <c r="Z205" s="139"/>
      <c r="AA205" s="139"/>
      <c r="AB205" s="139"/>
    </row>
    <row r="206" spans="1:28" s="140" customFormat="1" ht="30" x14ac:dyDescent="0.25">
      <c r="A206" s="16" t="s">
        <v>50</v>
      </c>
      <c r="B206" s="16" t="s">
        <v>977</v>
      </c>
      <c r="C206" s="139" t="s">
        <v>15</v>
      </c>
      <c r="D206" s="139"/>
      <c r="E206" s="139"/>
      <c r="F206" s="139" t="s">
        <v>1108</v>
      </c>
      <c r="G206" s="139">
        <v>2</v>
      </c>
      <c r="H206" s="45">
        <v>47.24</v>
      </c>
      <c r="I206" s="49">
        <v>4</v>
      </c>
      <c r="J206" s="139"/>
      <c r="K206" s="45">
        <v>12.285714285714286</v>
      </c>
      <c r="L206" s="139">
        <v>2</v>
      </c>
      <c r="M206" s="139">
        <v>0</v>
      </c>
      <c r="N206" s="45">
        <v>0.10674988968615175</v>
      </c>
      <c r="O206" s="139">
        <v>1</v>
      </c>
      <c r="P206" s="49">
        <v>29.864319385842421</v>
      </c>
      <c r="Q206" s="139">
        <v>0</v>
      </c>
      <c r="R206" s="139"/>
      <c r="S206" s="139">
        <v>3</v>
      </c>
      <c r="T206" s="139"/>
      <c r="U206" s="49">
        <v>65.459999999999994</v>
      </c>
      <c r="V206" s="139">
        <v>1</v>
      </c>
      <c r="W206" s="136" t="s">
        <v>220</v>
      </c>
      <c r="X206" s="139"/>
      <c r="Y206" s="139"/>
      <c r="Z206" s="139"/>
      <c r="AA206" s="139"/>
      <c r="AB206" s="139"/>
    </row>
    <row r="207" spans="1:28" s="140" customFormat="1" ht="30" x14ac:dyDescent="0.25">
      <c r="A207" s="16" t="s">
        <v>57</v>
      </c>
      <c r="B207" s="16" t="s">
        <v>57</v>
      </c>
      <c r="C207" s="139" t="s">
        <v>286</v>
      </c>
      <c r="D207" s="139"/>
      <c r="E207" s="139"/>
      <c r="F207" s="139" t="s">
        <v>1064</v>
      </c>
      <c r="G207" s="139">
        <v>2</v>
      </c>
      <c r="H207" s="45" t="s">
        <v>1333</v>
      </c>
      <c r="I207" s="49">
        <v>0</v>
      </c>
      <c r="J207" s="139"/>
      <c r="K207" s="45">
        <v>3.4813939081262508</v>
      </c>
      <c r="L207" s="139">
        <v>2</v>
      </c>
      <c r="M207" s="139">
        <v>0</v>
      </c>
      <c r="N207" s="45">
        <v>8.1157436281728501E-2</v>
      </c>
      <c r="O207" s="139">
        <v>0</v>
      </c>
      <c r="P207" s="49">
        <v>83.121821999855612</v>
      </c>
      <c r="Q207" s="139">
        <v>1</v>
      </c>
      <c r="R207" s="139"/>
      <c r="S207" s="139">
        <v>3</v>
      </c>
      <c r="T207" s="139"/>
      <c r="U207" s="49">
        <v>22.47</v>
      </c>
      <c r="V207" s="139">
        <v>3</v>
      </c>
      <c r="W207" s="139" t="s">
        <v>220</v>
      </c>
      <c r="X207" s="139"/>
      <c r="Y207" s="139"/>
      <c r="Z207" s="139"/>
      <c r="AA207" s="139"/>
      <c r="AB207" s="139"/>
    </row>
    <row r="208" spans="1:28" s="140" customFormat="1" ht="30" x14ac:dyDescent="0.25">
      <c r="A208" s="16" t="s">
        <v>58</v>
      </c>
      <c r="B208" s="16" t="s">
        <v>1450</v>
      </c>
      <c r="C208" s="139" t="s">
        <v>286</v>
      </c>
      <c r="D208" s="139"/>
      <c r="E208" s="139" t="s">
        <v>1332</v>
      </c>
      <c r="F208" s="139" t="s">
        <v>1057</v>
      </c>
      <c r="G208" s="139">
        <v>2</v>
      </c>
      <c r="H208" s="45">
        <v>31.18</v>
      </c>
      <c r="I208" s="49">
        <v>4</v>
      </c>
      <c r="J208" s="139"/>
      <c r="K208" s="45">
        <v>3.4813939081262508</v>
      </c>
      <c r="L208" s="139">
        <v>2</v>
      </c>
      <c r="M208" s="139">
        <v>0</v>
      </c>
      <c r="N208" s="45">
        <v>1.7067934087155571E-2</v>
      </c>
      <c r="O208" s="139">
        <v>0</v>
      </c>
      <c r="P208" s="49">
        <v>86.212094013925935</v>
      </c>
      <c r="Q208" s="139">
        <v>1</v>
      </c>
      <c r="R208" s="139"/>
      <c r="S208" s="139">
        <v>3</v>
      </c>
      <c r="T208" s="139"/>
      <c r="U208" s="49">
        <v>52.33</v>
      </c>
      <c r="V208" s="139">
        <v>1</v>
      </c>
      <c r="W208" s="139" t="s">
        <v>220</v>
      </c>
      <c r="X208" s="139"/>
      <c r="Y208" s="139"/>
      <c r="Z208" s="139"/>
      <c r="AA208" s="139"/>
      <c r="AB208" s="139"/>
    </row>
    <row r="209" spans="1:28" s="140" customFormat="1" ht="30" x14ac:dyDescent="0.25">
      <c r="A209" s="16" t="s">
        <v>59</v>
      </c>
      <c r="B209" s="16" t="s">
        <v>59</v>
      </c>
      <c r="C209" s="139" t="s">
        <v>286</v>
      </c>
      <c r="D209" s="139"/>
      <c r="E209" s="139"/>
      <c r="F209" s="139" t="s">
        <v>1064</v>
      </c>
      <c r="G209" s="139">
        <v>2</v>
      </c>
      <c r="H209" s="45" t="s">
        <v>1333</v>
      </c>
      <c r="I209" s="49">
        <v>0</v>
      </c>
      <c r="J209" s="139"/>
      <c r="K209" s="45">
        <v>3.4813939081262508</v>
      </c>
      <c r="L209" s="139">
        <v>2</v>
      </c>
      <c r="M209" s="139">
        <v>0</v>
      </c>
      <c r="N209" s="45">
        <v>8.1157436281728501E-2</v>
      </c>
      <c r="O209" s="139">
        <v>0</v>
      </c>
      <c r="P209" s="49">
        <v>83.121821999855612</v>
      </c>
      <c r="Q209" s="139">
        <v>1</v>
      </c>
      <c r="R209" s="139"/>
      <c r="S209" s="139">
        <v>3</v>
      </c>
      <c r="T209" s="139"/>
      <c r="U209" s="49">
        <v>22.47</v>
      </c>
      <c r="V209" s="139">
        <v>3</v>
      </c>
      <c r="W209" s="139" t="s">
        <v>220</v>
      </c>
      <c r="X209" s="139"/>
      <c r="Y209" s="139"/>
      <c r="Z209" s="139"/>
      <c r="AA209" s="139"/>
      <c r="AB209" s="139"/>
    </row>
    <row r="210" spans="1:28" s="140" customFormat="1" ht="30" x14ac:dyDescent="0.25">
      <c r="A210" s="16" t="s">
        <v>61</v>
      </c>
      <c r="B210" s="16" t="s">
        <v>1451</v>
      </c>
      <c r="C210" s="139" t="s">
        <v>286</v>
      </c>
      <c r="D210" s="139"/>
      <c r="E210" s="139" t="s">
        <v>1332</v>
      </c>
      <c r="F210" s="139" t="s">
        <v>1165</v>
      </c>
      <c r="G210" s="139">
        <v>1</v>
      </c>
      <c r="H210" s="45" t="s">
        <v>1333</v>
      </c>
      <c r="I210" s="49">
        <v>0</v>
      </c>
      <c r="J210" s="139"/>
      <c r="K210" s="45">
        <v>3.4813939081262508</v>
      </c>
      <c r="L210" s="139">
        <v>2</v>
      </c>
      <c r="M210" s="139">
        <v>0</v>
      </c>
      <c r="N210" s="45">
        <v>0.10639986189587887</v>
      </c>
      <c r="O210" s="139">
        <v>1</v>
      </c>
      <c r="P210" s="49">
        <v>55.093991873985701</v>
      </c>
      <c r="Q210" s="139">
        <v>1</v>
      </c>
      <c r="R210" s="139"/>
      <c r="S210" s="139">
        <v>4</v>
      </c>
      <c r="T210" s="139"/>
      <c r="U210" s="49">
        <v>54.72</v>
      </c>
      <c r="V210" s="139">
        <v>1</v>
      </c>
      <c r="W210" s="139" t="s">
        <v>220</v>
      </c>
      <c r="X210" s="139"/>
      <c r="Y210" s="139"/>
      <c r="Z210" s="139"/>
      <c r="AA210" s="139"/>
      <c r="AB210" s="139"/>
    </row>
    <row r="211" spans="1:28" s="140" customFormat="1" ht="30" x14ac:dyDescent="0.25">
      <c r="A211" s="16" t="s">
        <v>970</v>
      </c>
      <c r="B211" s="16" t="s">
        <v>970</v>
      </c>
      <c r="C211" s="139" t="s">
        <v>15</v>
      </c>
      <c r="D211" s="139"/>
      <c r="E211" s="139" t="s">
        <v>1332</v>
      </c>
      <c r="F211" s="139" t="s">
        <v>1245</v>
      </c>
      <c r="G211" s="139">
        <v>2</v>
      </c>
      <c r="H211" s="45">
        <v>47.24</v>
      </c>
      <c r="I211" s="49">
        <v>4</v>
      </c>
      <c r="J211" s="139"/>
      <c r="K211" s="45">
        <v>15.003544545047889</v>
      </c>
      <c r="L211" s="139">
        <v>2</v>
      </c>
      <c r="M211" s="139">
        <v>1</v>
      </c>
      <c r="N211" s="45">
        <v>3.3135622167338084E-2</v>
      </c>
      <c r="O211" s="139">
        <v>0</v>
      </c>
      <c r="P211" s="49">
        <v>30.227153576773279</v>
      </c>
      <c r="Q211" s="139">
        <v>0</v>
      </c>
      <c r="R211" s="139"/>
      <c r="S211" s="139">
        <v>3</v>
      </c>
      <c r="T211" s="139"/>
      <c r="U211" s="49">
        <v>68.37</v>
      </c>
      <c r="V211" s="139">
        <v>1</v>
      </c>
      <c r="W211" s="139" t="s">
        <v>218</v>
      </c>
      <c r="X211" s="139"/>
      <c r="Y211" s="139"/>
      <c r="Z211" s="139"/>
      <c r="AA211" s="139"/>
      <c r="AB211" s="139"/>
    </row>
    <row r="212" spans="1:28" s="140" customFormat="1" ht="30" x14ac:dyDescent="0.25">
      <c r="A212" s="16" t="s">
        <v>39</v>
      </c>
      <c r="B212" s="16" t="s">
        <v>39</v>
      </c>
      <c r="C212" s="139" t="s">
        <v>15</v>
      </c>
      <c r="D212" s="139"/>
      <c r="E212" s="139" t="s">
        <v>1332</v>
      </c>
      <c r="F212" s="139" t="s">
        <v>1134</v>
      </c>
      <c r="G212" s="139">
        <v>3</v>
      </c>
      <c r="H212" s="45" t="s">
        <v>1333</v>
      </c>
      <c r="I212" s="49" t="s">
        <v>1316</v>
      </c>
      <c r="J212" s="139" t="s">
        <v>1656</v>
      </c>
      <c r="K212" s="45">
        <v>15.003544545047889</v>
      </c>
      <c r="L212" s="139">
        <v>2</v>
      </c>
      <c r="M212" s="139">
        <v>1</v>
      </c>
      <c r="N212" s="45">
        <v>4.1644783330265299E-2</v>
      </c>
      <c r="O212" s="139">
        <v>0</v>
      </c>
      <c r="P212" s="49">
        <v>55.092810568908007</v>
      </c>
      <c r="Q212" s="139">
        <v>1</v>
      </c>
      <c r="R212" s="139"/>
      <c r="S212" s="139">
        <v>4</v>
      </c>
      <c r="T212" s="139"/>
      <c r="U212" s="49">
        <v>58.18</v>
      </c>
      <c r="V212" s="139">
        <v>1</v>
      </c>
      <c r="W212" s="139" t="s">
        <v>218</v>
      </c>
      <c r="X212" s="139"/>
      <c r="Y212" s="139"/>
      <c r="Z212" s="139"/>
      <c r="AA212" s="139"/>
      <c r="AB212" s="139"/>
    </row>
    <row r="213" spans="1:28" s="140" customFormat="1" ht="30" x14ac:dyDescent="0.25">
      <c r="A213" s="16" t="s">
        <v>22</v>
      </c>
      <c r="B213" s="16" t="s">
        <v>22</v>
      </c>
      <c r="C213" s="139" t="s">
        <v>566</v>
      </c>
      <c r="D213" s="139"/>
      <c r="E213" s="139" t="s">
        <v>1332</v>
      </c>
      <c r="F213" s="141" t="s">
        <v>1134</v>
      </c>
      <c r="G213" s="139">
        <v>3</v>
      </c>
      <c r="H213" s="45" t="s">
        <v>1333</v>
      </c>
      <c r="I213" s="49" t="s">
        <v>1316</v>
      </c>
      <c r="J213" s="139" t="s">
        <v>1655</v>
      </c>
      <c r="K213" s="45">
        <v>0.83353025250266066</v>
      </c>
      <c r="L213" s="139">
        <v>1</v>
      </c>
      <c r="M213" s="139">
        <v>1</v>
      </c>
      <c r="N213" s="45">
        <v>4.1644783330265299E-2</v>
      </c>
      <c r="O213" s="139">
        <v>0</v>
      </c>
      <c r="P213" s="49">
        <v>55.092810568908007</v>
      </c>
      <c r="Q213" s="139">
        <v>1</v>
      </c>
      <c r="R213" s="139"/>
      <c r="S213" s="139">
        <v>3</v>
      </c>
      <c r="T213" s="139"/>
      <c r="U213" s="49">
        <v>58.18</v>
      </c>
      <c r="V213" s="139">
        <v>1</v>
      </c>
      <c r="W213" s="139" t="s">
        <v>218</v>
      </c>
      <c r="X213" s="139"/>
      <c r="Y213" s="139"/>
      <c r="Z213" s="139"/>
      <c r="AA213" s="139"/>
      <c r="AB213" s="139"/>
    </row>
    <row r="214" spans="1:28" s="140" customFormat="1" ht="45" x14ac:dyDescent="0.25">
      <c r="A214" s="16" t="s">
        <v>199</v>
      </c>
      <c r="B214" s="16" t="s">
        <v>199</v>
      </c>
      <c r="C214" s="139" t="s">
        <v>286</v>
      </c>
      <c r="D214" s="139" t="s">
        <v>1332</v>
      </c>
      <c r="E214" s="139"/>
      <c r="F214" s="139" t="s">
        <v>1051</v>
      </c>
      <c r="G214" s="139">
        <v>2</v>
      </c>
      <c r="H214" s="51">
        <v>630.6</v>
      </c>
      <c r="I214" s="49">
        <v>3</v>
      </c>
      <c r="J214" s="139"/>
      <c r="K214" s="45">
        <v>6.9658847460518167</v>
      </c>
      <c r="L214" s="139">
        <v>2</v>
      </c>
      <c r="M214" s="139">
        <v>0</v>
      </c>
      <c r="N214" s="45">
        <v>5.6234752580121589E-2</v>
      </c>
      <c r="O214" s="139">
        <v>0</v>
      </c>
      <c r="P214" s="49">
        <v>26.12254453053529</v>
      </c>
      <c r="Q214" s="139">
        <v>0</v>
      </c>
      <c r="R214" s="139"/>
      <c r="S214" s="139">
        <v>2</v>
      </c>
      <c r="T214" s="139"/>
      <c r="U214" s="49">
        <v>58.43</v>
      </c>
      <c r="V214" s="139">
        <v>1</v>
      </c>
      <c r="W214" s="139" t="s">
        <v>219</v>
      </c>
      <c r="X214" s="133"/>
      <c r="Y214" s="139"/>
      <c r="Z214" s="133"/>
      <c r="AA214" s="133"/>
      <c r="AB214" s="133"/>
    </row>
    <row r="215" spans="1:28" s="140" customFormat="1" ht="30" x14ac:dyDescent="0.25">
      <c r="A215" s="16" t="s">
        <v>827</v>
      </c>
      <c r="B215" s="36" t="s">
        <v>918</v>
      </c>
      <c r="C215" s="139" t="s">
        <v>566</v>
      </c>
      <c r="D215" s="139"/>
      <c r="E215" s="139"/>
      <c r="F215" s="139" t="s">
        <v>1193</v>
      </c>
      <c r="G215" s="139">
        <v>2</v>
      </c>
      <c r="H215" s="139" t="s">
        <v>1333</v>
      </c>
      <c r="I215" s="49">
        <v>0</v>
      </c>
      <c r="J215" s="139"/>
      <c r="K215" s="45">
        <v>44.174999999999997</v>
      </c>
      <c r="L215" s="139">
        <v>2</v>
      </c>
      <c r="M215" s="139">
        <v>0</v>
      </c>
      <c r="N215" s="45">
        <v>7.2228828227235795E-2</v>
      </c>
      <c r="O215" s="139">
        <v>0</v>
      </c>
      <c r="P215" s="49">
        <v>32.55422032447575</v>
      </c>
      <c r="Q215" s="139">
        <v>0</v>
      </c>
      <c r="R215" s="139"/>
      <c r="S215" s="139">
        <v>2</v>
      </c>
      <c r="T215" s="139"/>
      <c r="U215" s="49">
        <v>52.95</v>
      </c>
      <c r="V215" s="139">
        <v>1</v>
      </c>
      <c r="W215" s="139" t="s">
        <v>219</v>
      </c>
      <c r="X215" s="139"/>
      <c r="Y215" s="139"/>
      <c r="Z215" s="139"/>
      <c r="AA215" s="139"/>
      <c r="AB215" s="139"/>
    </row>
    <row r="216" spans="1:28" s="140" customFormat="1" ht="60" x14ac:dyDescent="0.25">
      <c r="A216" s="16" t="s">
        <v>121</v>
      </c>
      <c r="B216" s="16" t="s">
        <v>1681</v>
      </c>
      <c r="C216" s="139" t="s">
        <v>13</v>
      </c>
      <c r="D216" s="139"/>
      <c r="E216" s="97" t="s">
        <v>1332</v>
      </c>
      <c r="F216" s="139" t="s">
        <v>1062</v>
      </c>
      <c r="G216" s="139"/>
      <c r="H216" s="99" t="s">
        <v>1684</v>
      </c>
      <c r="I216" s="49"/>
      <c r="J216" s="139"/>
      <c r="K216" s="45"/>
      <c r="L216" s="139"/>
      <c r="M216" s="139"/>
      <c r="N216" s="45"/>
      <c r="O216" s="139"/>
      <c r="P216" s="49"/>
      <c r="Q216" s="139"/>
      <c r="R216" s="139"/>
      <c r="S216" s="139"/>
      <c r="T216" s="139"/>
      <c r="U216" s="49"/>
      <c r="V216" s="139"/>
      <c r="W216" s="139"/>
      <c r="X216" s="139"/>
      <c r="Y216" s="139"/>
      <c r="Z216" s="139"/>
      <c r="AA216" s="139"/>
      <c r="AB216" s="139"/>
    </row>
    <row r="217" spans="1:28" s="140" customFormat="1" ht="45" x14ac:dyDescent="0.25">
      <c r="A217" s="61" t="s">
        <v>705</v>
      </c>
      <c r="B217" s="13" t="s">
        <v>705</v>
      </c>
      <c r="C217" s="139" t="s">
        <v>13</v>
      </c>
      <c r="D217" s="139"/>
      <c r="E217" s="139"/>
      <c r="F217" s="139" t="s">
        <v>8</v>
      </c>
      <c r="G217" s="139">
        <v>1</v>
      </c>
      <c r="H217" s="139" t="s">
        <v>1333</v>
      </c>
      <c r="I217" s="49">
        <v>0</v>
      </c>
      <c r="J217" s="139"/>
      <c r="K217" s="45">
        <v>1.0771932060098797</v>
      </c>
      <c r="L217" s="139">
        <v>1</v>
      </c>
      <c r="M217" s="139">
        <v>0</v>
      </c>
      <c r="N217" s="45">
        <v>0.30941265407857443</v>
      </c>
      <c r="O217" s="139">
        <v>1</v>
      </c>
      <c r="P217" s="49">
        <v>38.984322016128594</v>
      </c>
      <c r="Q217" s="139">
        <v>0</v>
      </c>
      <c r="R217" s="139"/>
      <c r="S217" s="139">
        <v>2</v>
      </c>
      <c r="T217" s="139"/>
      <c r="U217" s="49">
        <v>32.25</v>
      </c>
      <c r="V217" s="139">
        <v>3</v>
      </c>
      <c r="W217" s="139" t="s">
        <v>220</v>
      </c>
      <c r="X217" s="139"/>
      <c r="Y217" s="139"/>
      <c r="Z217" s="139"/>
      <c r="AA217" s="139"/>
      <c r="AB217" s="139"/>
    </row>
    <row r="218" spans="1:28" s="140" customFormat="1" ht="30" x14ac:dyDescent="0.25">
      <c r="A218" s="61" t="s">
        <v>203</v>
      </c>
      <c r="B218" s="35" t="s">
        <v>1689</v>
      </c>
      <c r="C218" s="139" t="s">
        <v>13</v>
      </c>
      <c r="D218" s="139"/>
      <c r="E218" s="97"/>
      <c r="F218" s="139" t="s">
        <v>1040</v>
      </c>
      <c r="G218" s="139"/>
      <c r="H218" s="97" t="s">
        <v>550</v>
      </c>
      <c r="I218" s="49"/>
      <c r="J218" s="139"/>
      <c r="K218" s="45"/>
      <c r="L218" s="139"/>
      <c r="M218" s="139"/>
      <c r="N218" s="45"/>
      <c r="O218" s="139"/>
      <c r="P218" s="49"/>
      <c r="Q218" s="139"/>
      <c r="R218" s="139"/>
      <c r="S218" s="139"/>
      <c r="T218" s="139"/>
      <c r="U218" s="49"/>
      <c r="V218" s="139"/>
      <c r="W218" s="139"/>
      <c r="X218" s="133"/>
      <c r="Y218" s="139"/>
      <c r="Z218" s="133"/>
      <c r="AA218" s="133"/>
      <c r="AB218" s="133"/>
    </row>
    <row r="219" spans="1:28" s="140" customFormat="1" ht="30" x14ac:dyDescent="0.25">
      <c r="A219" s="16" t="s">
        <v>67</v>
      </c>
      <c r="B219" s="16" t="s">
        <v>642</v>
      </c>
      <c r="C219" s="38" t="s">
        <v>13</v>
      </c>
      <c r="D219" s="38"/>
      <c r="E219" s="139"/>
      <c r="F219" s="143" t="s">
        <v>1316</v>
      </c>
      <c r="G219" s="143">
        <v>0</v>
      </c>
      <c r="H219" s="139" t="s">
        <v>1339</v>
      </c>
      <c r="I219" s="145">
        <v>2</v>
      </c>
      <c r="J219" s="139"/>
      <c r="K219" s="144">
        <v>0.22375131846180685</v>
      </c>
      <c r="L219" s="143">
        <v>1</v>
      </c>
      <c r="M219" s="139">
        <v>0</v>
      </c>
      <c r="N219" s="144">
        <v>0.11262594458768949</v>
      </c>
      <c r="O219" s="143">
        <v>1</v>
      </c>
      <c r="P219" s="145">
        <v>39.014400966677336</v>
      </c>
      <c r="Q219" s="143">
        <v>0</v>
      </c>
      <c r="R219" s="139"/>
      <c r="S219" s="143">
        <v>2</v>
      </c>
      <c r="T219" s="143"/>
      <c r="U219" s="145">
        <v>63.27</v>
      </c>
      <c r="V219" s="143">
        <v>1</v>
      </c>
      <c r="W219" s="143" t="s">
        <v>219</v>
      </c>
      <c r="X219" s="139"/>
      <c r="Y219" s="139"/>
      <c r="Z219" s="139"/>
      <c r="AA219" s="139"/>
      <c r="AB219" s="139"/>
    </row>
    <row r="220" spans="1:28" s="140" customFormat="1" ht="30" x14ac:dyDescent="0.25">
      <c r="A220" s="16" t="s">
        <v>642</v>
      </c>
      <c r="B220" s="16" t="s">
        <v>642</v>
      </c>
      <c r="C220" s="139" t="s">
        <v>13</v>
      </c>
      <c r="D220" s="139"/>
      <c r="E220" s="139"/>
      <c r="F220" s="143" t="s">
        <v>1316</v>
      </c>
      <c r="G220" s="143">
        <v>0</v>
      </c>
      <c r="H220" s="49" t="s">
        <v>1339</v>
      </c>
      <c r="I220" s="145">
        <v>3</v>
      </c>
      <c r="J220" s="139"/>
      <c r="K220" s="144">
        <v>3</v>
      </c>
      <c r="L220" s="143">
        <v>2</v>
      </c>
      <c r="M220" s="139">
        <v>0</v>
      </c>
      <c r="N220" s="144">
        <v>0.11262594458768949</v>
      </c>
      <c r="O220" s="143">
        <v>1</v>
      </c>
      <c r="P220" s="145">
        <v>39.014400966677336</v>
      </c>
      <c r="Q220" s="143">
        <v>0</v>
      </c>
      <c r="R220" s="139"/>
      <c r="S220" s="143">
        <v>3</v>
      </c>
      <c r="T220" s="143"/>
      <c r="U220" s="145">
        <v>63.27</v>
      </c>
      <c r="V220" s="143">
        <v>1</v>
      </c>
      <c r="W220" s="143" t="s">
        <v>220</v>
      </c>
      <c r="X220" s="133"/>
      <c r="Y220" s="139"/>
      <c r="Z220" s="133"/>
      <c r="AA220" s="133"/>
      <c r="AB220" s="133"/>
    </row>
    <row r="221" spans="1:28" s="140" customFormat="1" ht="45" x14ac:dyDescent="0.25">
      <c r="A221" s="61" t="s">
        <v>213</v>
      </c>
      <c r="B221" s="35" t="s">
        <v>642</v>
      </c>
      <c r="C221" s="139" t="s">
        <v>13</v>
      </c>
      <c r="D221" s="139"/>
      <c r="E221" s="139"/>
      <c r="F221" s="143" t="s">
        <v>1062</v>
      </c>
      <c r="G221" s="143">
        <v>1</v>
      </c>
      <c r="H221" s="49" t="s">
        <v>1339</v>
      </c>
      <c r="I221" s="145">
        <v>3</v>
      </c>
      <c r="J221" s="139"/>
      <c r="K221" s="144">
        <v>1.1599999999999999</v>
      </c>
      <c r="L221" s="143">
        <v>1</v>
      </c>
      <c r="M221" s="139">
        <v>0</v>
      </c>
      <c r="N221" s="144">
        <v>3.8944996394974125E-2</v>
      </c>
      <c r="O221" s="143">
        <v>0</v>
      </c>
      <c r="P221" s="145">
        <v>65.62601960885975</v>
      </c>
      <c r="Q221" s="143">
        <v>1</v>
      </c>
      <c r="R221" s="139"/>
      <c r="S221" s="143">
        <v>2</v>
      </c>
      <c r="T221" s="143"/>
      <c r="U221" s="145">
        <v>47.07</v>
      </c>
      <c r="V221" s="143">
        <v>2</v>
      </c>
      <c r="W221" s="143" t="s">
        <v>220</v>
      </c>
      <c r="X221" s="139"/>
      <c r="Y221" s="139"/>
      <c r="Z221" s="139"/>
      <c r="AA221" s="139"/>
      <c r="AB221" s="139"/>
    </row>
    <row r="222" spans="1:28" s="140" customFormat="1" ht="45" x14ac:dyDescent="0.25">
      <c r="A222" s="61" t="s">
        <v>214</v>
      </c>
      <c r="B222" s="35" t="s">
        <v>642</v>
      </c>
      <c r="C222" s="139" t="s">
        <v>13</v>
      </c>
      <c r="D222" s="139"/>
      <c r="E222" s="139"/>
      <c r="F222" s="143" t="s">
        <v>1062</v>
      </c>
      <c r="G222" s="143">
        <v>1</v>
      </c>
      <c r="H222" s="49" t="s">
        <v>1339</v>
      </c>
      <c r="I222" s="145">
        <v>3</v>
      </c>
      <c r="J222" s="139"/>
      <c r="K222" s="144">
        <v>1.1599999999999999</v>
      </c>
      <c r="L222" s="143">
        <v>1</v>
      </c>
      <c r="M222" s="139">
        <v>0</v>
      </c>
      <c r="N222" s="144">
        <v>3.8944996394974125E-2</v>
      </c>
      <c r="O222" s="143">
        <v>0</v>
      </c>
      <c r="P222" s="145">
        <v>65.62601960885975</v>
      </c>
      <c r="Q222" s="143">
        <v>1</v>
      </c>
      <c r="R222" s="139"/>
      <c r="S222" s="143">
        <v>2</v>
      </c>
      <c r="T222" s="143"/>
      <c r="U222" s="145">
        <v>47.07</v>
      </c>
      <c r="V222" s="143">
        <v>2</v>
      </c>
      <c r="W222" s="143" t="s">
        <v>220</v>
      </c>
      <c r="X222" s="139"/>
      <c r="Y222" s="139"/>
      <c r="Z222" s="139"/>
      <c r="AA222" s="139"/>
      <c r="AB222" s="139"/>
    </row>
    <row r="223" spans="1:28" s="140" customFormat="1" ht="45" x14ac:dyDescent="0.25">
      <c r="A223" s="61" t="s">
        <v>215</v>
      </c>
      <c r="B223" s="35" t="s">
        <v>642</v>
      </c>
      <c r="C223" s="139" t="s">
        <v>13</v>
      </c>
      <c r="D223" s="139"/>
      <c r="E223" s="139"/>
      <c r="F223" s="143" t="s">
        <v>1062</v>
      </c>
      <c r="G223" s="143">
        <v>1</v>
      </c>
      <c r="H223" s="49" t="s">
        <v>1339</v>
      </c>
      <c r="I223" s="145">
        <v>3</v>
      </c>
      <c r="J223" s="139"/>
      <c r="K223" s="144">
        <v>1.1599999999999999</v>
      </c>
      <c r="L223" s="143">
        <v>1</v>
      </c>
      <c r="M223" s="139">
        <v>0</v>
      </c>
      <c r="N223" s="144">
        <v>3.8944996394974125E-2</v>
      </c>
      <c r="O223" s="143">
        <v>0</v>
      </c>
      <c r="P223" s="145">
        <v>65.62601960885975</v>
      </c>
      <c r="Q223" s="143">
        <v>1</v>
      </c>
      <c r="R223" s="139"/>
      <c r="S223" s="143">
        <v>2</v>
      </c>
      <c r="T223" s="143"/>
      <c r="U223" s="145">
        <v>47.07</v>
      </c>
      <c r="V223" s="143">
        <v>2</v>
      </c>
      <c r="W223" s="143" t="s">
        <v>220</v>
      </c>
      <c r="X223" s="139"/>
      <c r="Y223" s="139"/>
      <c r="Z223" s="139"/>
      <c r="AA223" s="139"/>
      <c r="AB223" s="139"/>
    </row>
    <row r="224" spans="1:28" s="140" customFormat="1" ht="75" x14ac:dyDescent="0.25">
      <c r="A224" s="16" t="s">
        <v>169</v>
      </c>
      <c r="B224" s="16" t="s">
        <v>991</v>
      </c>
      <c r="C224" s="139" t="s">
        <v>566</v>
      </c>
      <c r="D224" s="139" t="s">
        <v>1332</v>
      </c>
      <c r="E224" s="139"/>
      <c r="F224" s="139" t="s">
        <v>1011</v>
      </c>
      <c r="G224" s="139">
        <v>2</v>
      </c>
      <c r="H224" s="49" t="s">
        <v>1373</v>
      </c>
      <c r="I224" s="49">
        <v>3</v>
      </c>
      <c r="J224" s="139"/>
      <c r="K224" s="45">
        <v>3.61</v>
      </c>
      <c r="L224" s="139">
        <v>2</v>
      </c>
      <c r="M224" s="139">
        <v>0</v>
      </c>
      <c r="N224" s="45">
        <v>9.9248037324168648E-2</v>
      </c>
      <c r="O224" s="139">
        <v>0</v>
      </c>
      <c r="P224" s="49">
        <v>40.5347972599589</v>
      </c>
      <c r="Q224" s="139">
        <v>0</v>
      </c>
      <c r="R224" s="139"/>
      <c r="S224" s="139">
        <v>2</v>
      </c>
      <c r="T224" s="139"/>
      <c r="U224" s="49">
        <v>58.46</v>
      </c>
      <c r="V224" s="139">
        <v>1</v>
      </c>
      <c r="W224" s="139" t="s">
        <v>220</v>
      </c>
      <c r="X224" s="133"/>
      <c r="Y224" s="139"/>
      <c r="Z224" s="133"/>
      <c r="AA224" s="133"/>
      <c r="AB224" s="133"/>
    </row>
    <row r="225" spans="1:28" s="140" customFormat="1" ht="45" x14ac:dyDescent="0.25">
      <c r="A225" s="16" t="s">
        <v>190</v>
      </c>
      <c r="B225" s="16" t="s">
        <v>1493</v>
      </c>
      <c r="C225" s="139" t="s">
        <v>566</v>
      </c>
      <c r="D225" s="139"/>
      <c r="E225" s="139"/>
      <c r="F225" s="143" t="s">
        <v>1075</v>
      </c>
      <c r="G225" s="139">
        <v>2</v>
      </c>
      <c r="H225" s="49" t="s">
        <v>1377</v>
      </c>
      <c r="I225" s="49">
        <v>2</v>
      </c>
      <c r="J225" s="139"/>
      <c r="K225" s="144">
        <v>39.060429466449996</v>
      </c>
      <c r="L225" s="139">
        <v>2</v>
      </c>
      <c r="M225" s="139">
        <v>0</v>
      </c>
      <c r="N225" s="144">
        <v>8.5639909795781136E-2</v>
      </c>
      <c r="O225" s="139">
        <v>0</v>
      </c>
      <c r="P225" s="145">
        <v>24.54864350360905</v>
      </c>
      <c r="Q225" s="139">
        <v>0</v>
      </c>
      <c r="R225" s="139"/>
      <c r="S225" s="139">
        <v>2</v>
      </c>
      <c r="T225" s="139"/>
      <c r="U225" s="145">
        <v>61.84</v>
      </c>
      <c r="V225" s="139">
        <v>1</v>
      </c>
      <c r="W225" s="139" t="s">
        <v>219</v>
      </c>
      <c r="X225" s="133"/>
      <c r="Y225" s="139"/>
      <c r="Z225" s="133"/>
      <c r="AA225" s="133"/>
      <c r="AB225" s="133"/>
    </row>
    <row r="226" spans="1:28" s="140" customFormat="1" ht="45" x14ac:dyDescent="0.25">
      <c r="A226" s="16" t="s">
        <v>1411</v>
      </c>
      <c r="B226" s="16" t="s">
        <v>1493</v>
      </c>
      <c r="C226" s="139" t="s">
        <v>566</v>
      </c>
      <c r="D226" s="139"/>
      <c r="E226" s="139"/>
      <c r="F226" s="143" t="s">
        <v>1043</v>
      </c>
      <c r="G226" s="139">
        <v>2</v>
      </c>
      <c r="H226" s="49" t="s">
        <v>1377</v>
      </c>
      <c r="I226" s="49">
        <v>2</v>
      </c>
      <c r="J226" s="139"/>
      <c r="K226" s="144">
        <v>45.638250155426981</v>
      </c>
      <c r="L226" s="139">
        <v>2</v>
      </c>
      <c r="M226" s="139">
        <v>0</v>
      </c>
      <c r="N226" s="144">
        <v>2.4458015621743458E-2</v>
      </c>
      <c r="O226" s="139">
        <v>0</v>
      </c>
      <c r="P226" s="145">
        <v>33.940967944377519</v>
      </c>
      <c r="Q226" s="139">
        <v>0</v>
      </c>
      <c r="R226" s="139"/>
      <c r="S226" s="139">
        <v>2</v>
      </c>
      <c r="T226" s="139"/>
      <c r="U226" s="145">
        <v>64.98</v>
      </c>
      <c r="V226" s="139">
        <v>1</v>
      </c>
      <c r="W226" s="139" t="s">
        <v>219</v>
      </c>
      <c r="X226" s="133"/>
      <c r="Y226" s="139"/>
      <c r="Z226" s="133"/>
      <c r="AA226" s="133"/>
      <c r="AB226" s="133"/>
    </row>
    <row r="227" spans="1:28" s="140" customFormat="1" ht="60" x14ac:dyDescent="0.25">
      <c r="A227" s="16" t="s">
        <v>1410</v>
      </c>
      <c r="B227" s="16" t="s">
        <v>1494</v>
      </c>
      <c r="C227" s="139" t="s">
        <v>566</v>
      </c>
      <c r="D227" s="139" t="s">
        <v>1332</v>
      </c>
      <c r="E227" s="139" t="s">
        <v>1332</v>
      </c>
      <c r="F227" s="139" t="s">
        <v>1075</v>
      </c>
      <c r="G227" s="139">
        <v>2</v>
      </c>
      <c r="H227" s="49">
        <v>1</v>
      </c>
      <c r="I227" s="49">
        <v>4</v>
      </c>
      <c r="J227" s="139"/>
      <c r="K227" s="45">
        <v>39.060429466449996</v>
      </c>
      <c r="L227" s="139">
        <v>2</v>
      </c>
      <c r="M227" s="139">
        <v>0</v>
      </c>
      <c r="N227" s="45">
        <v>8.5639909795781136E-2</v>
      </c>
      <c r="O227" s="139">
        <v>0</v>
      </c>
      <c r="P227" s="49">
        <v>24.54864350360905</v>
      </c>
      <c r="Q227" s="139">
        <v>0</v>
      </c>
      <c r="R227" s="139"/>
      <c r="S227" s="139">
        <v>2</v>
      </c>
      <c r="T227" s="139"/>
      <c r="U227" s="49">
        <v>61.84</v>
      </c>
      <c r="V227" s="139">
        <v>1</v>
      </c>
      <c r="W227" s="139" t="s">
        <v>219</v>
      </c>
      <c r="X227" s="133"/>
      <c r="Y227" s="139"/>
      <c r="Z227" s="133"/>
      <c r="AA227" s="133"/>
      <c r="AB227" s="133"/>
    </row>
    <row r="228" spans="1:28" s="140" customFormat="1" ht="45" x14ac:dyDescent="0.25">
      <c r="A228" s="61" t="s">
        <v>852</v>
      </c>
      <c r="B228" s="35" t="s">
        <v>1487</v>
      </c>
      <c r="C228" s="141" t="s">
        <v>566</v>
      </c>
      <c r="D228" s="141"/>
      <c r="E228" s="141"/>
      <c r="F228" s="141" t="s">
        <v>1064</v>
      </c>
      <c r="G228" s="139">
        <v>2</v>
      </c>
      <c r="H228" s="139">
        <v>72799</v>
      </c>
      <c r="I228" s="49">
        <v>1</v>
      </c>
      <c r="J228" s="139"/>
      <c r="K228" s="45">
        <v>8.4837628169396542</v>
      </c>
      <c r="L228" s="139">
        <v>2</v>
      </c>
      <c r="M228" s="139">
        <v>0</v>
      </c>
      <c r="N228" s="45">
        <v>8.1157436281728501E-2</v>
      </c>
      <c r="O228" s="139">
        <v>0</v>
      </c>
      <c r="P228" s="49">
        <v>83.121821999855612</v>
      </c>
      <c r="Q228" s="139">
        <v>1</v>
      </c>
      <c r="R228" s="139"/>
      <c r="S228" s="139">
        <v>3</v>
      </c>
      <c r="T228" s="139"/>
      <c r="U228" s="49">
        <v>22.47</v>
      </c>
      <c r="V228" s="139">
        <v>3</v>
      </c>
      <c r="W228" s="139" t="s">
        <v>220</v>
      </c>
      <c r="X228" s="139"/>
      <c r="Y228" s="139"/>
      <c r="Z228" s="139"/>
      <c r="AA228" s="139"/>
      <c r="AB228" s="139"/>
    </row>
    <row r="229" spans="1:28" s="140" customFormat="1" ht="30" x14ac:dyDescent="0.25">
      <c r="A229" s="16" t="s">
        <v>105</v>
      </c>
      <c r="B229" s="16" t="s">
        <v>1688</v>
      </c>
      <c r="C229" s="139" t="s">
        <v>1464</v>
      </c>
      <c r="D229" s="139" t="s">
        <v>1332</v>
      </c>
      <c r="E229" s="139"/>
      <c r="F229" s="139" t="s">
        <v>1167</v>
      </c>
      <c r="G229" s="139">
        <v>1</v>
      </c>
      <c r="H229" s="97">
        <v>72799</v>
      </c>
      <c r="I229" s="49">
        <v>1</v>
      </c>
      <c r="J229" s="139"/>
      <c r="K229" s="45">
        <v>1.0838059076525397</v>
      </c>
      <c r="L229" s="139">
        <v>1</v>
      </c>
      <c r="M229" s="139">
        <v>0</v>
      </c>
      <c r="N229" s="45">
        <v>4.7670402052311829E-2</v>
      </c>
      <c r="O229" s="139">
        <v>0</v>
      </c>
      <c r="P229" s="49">
        <v>57.187958872118514</v>
      </c>
      <c r="Q229" s="139">
        <v>1</v>
      </c>
      <c r="R229" s="139"/>
      <c r="S229" s="139">
        <v>2</v>
      </c>
      <c r="T229" s="139"/>
      <c r="U229" s="49">
        <v>62.35</v>
      </c>
      <c r="V229" s="139">
        <v>1</v>
      </c>
      <c r="W229" s="139" t="s">
        <v>219</v>
      </c>
      <c r="X229" s="139" t="s">
        <v>1331</v>
      </c>
      <c r="Y229" s="139"/>
      <c r="Z229" s="139"/>
      <c r="AA229" s="139"/>
      <c r="AB229" s="139"/>
    </row>
    <row r="230" spans="1:28" s="140" customFormat="1" ht="45" x14ac:dyDescent="0.25">
      <c r="A230" s="16" t="s">
        <v>257</v>
      </c>
      <c r="B230" s="16" t="s">
        <v>1678</v>
      </c>
      <c r="C230" s="139" t="s">
        <v>566</v>
      </c>
      <c r="D230" s="139" t="s">
        <v>1332</v>
      </c>
      <c r="E230" s="139"/>
      <c r="F230" s="139" t="s">
        <v>1075</v>
      </c>
      <c r="G230" s="139">
        <v>2</v>
      </c>
      <c r="H230" s="99">
        <v>72799</v>
      </c>
      <c r="I230" s="49">
        <v>1</v>
      </c>
      <c r="J230" s="139"/>
      <c r="K230" s="45">
        <v>8.4837628169396542</v>
      </c>
      <c r="L230" s="139">
        <v>2</v>
      </c>
      <c r="M230" s="139">
        <v>0</v>
      </c>
      <c r="N230" s="45">
        <v>8.5639909795781136E-2</v>
      </c>
      <c r="O230" s="139">
        <v>0</v>
      </c>
      <c r="P230" s="49">
        <v>24.54864350360905</v>
      </c>
      <c r="Q230" s="139">
        <v>0</v>
      </c>
      <c r="R230" s="139"/>
      <c r="S230" s="139">
        <v>2</v>
      </c>
      <c r="T230" s="139"/>
      <c r="U230" s="49">
        <v>61.84</v>
      </c>
      <c r="V230" s="139">
        <v>1</v>
      </c>
      <c r="W230" s="139" t="s">
        <v>219</v>
      </c>
      <c r="X230" s="133"/>
      <c r="Y230" s="139"/>
      <c r="Z230" s="133"/>
      <c r="AA230" s="133"/>
      <c r="AB230" s="133"/>
    </row>
    <row r="231" spans="1:28" s="140" customFormat="1" ht="60" x14ac:dyDescent="0.25">
      <c r="A231" s="61" t="s">
        <v>1325</v>
      </c>
      <c r="B231" s="13" t="s">
        <v>1325</v>
      </c>
      <c r="C231" s="139" t="s">
        <v>1464</v>
      </c>
      <c r="D231" s="139"/>
      <c r="E231" s="139" t="s">
        <v>1332</v>
      </c>
      <c r="F231" s="139" t="s">
        <v>1125</v>
      </c>
      <c r="G231" s="139">
        <v>1</v>
      </c>
      <c r="H231" s="49">
        <v>1089</v>
      </c>
      <c r="I231" s="49">
        <v>3</v>
      </c>
      <c r="J231" s="139"/>
      <c r="K231" s="45">
        <v>1.6933568648852475</v>
      </c>
      <c r="L231" s="139">
        <v>2</v>
      </c>
      <c r="M231" s="139">
        <v>0</v>
      </c>
      <c r="N231" s="45">
        <v>0.37557884587989848</v>
      </c>
      <c r="O231" s="139">
        <v>1</v>
      </c>
      <c r="P231" s="49">
        <v>55.780842567564832</v>
      </c>
      <c r="Q231" s="139">
        <v>1</v>
      </c>
      <c r="R231" s="139"/>
      <c r="S231" s="139">
        <v>4</v>
      </c>
      <c r="T231" s="139"/>
      <c r="U231" s="49">
        <v>33.340000000000003</v>
      </c>
      <c r="V231" s="139">
        <v>3</v>
      </c>
      <c r="W231" s="139" t="s">
        <v>219</v>
      </c>
      <c r="X231" s="139"/>
      <c r="Y231" s="139"/>
      <c r="Z231" s="139"/>
      <c r="AA231" s="139"/>
      <c r="AB231" s="139"/>
    </row>
    <row r="232" spans="1:28" s="140" customFormat="1" ht="60" x14ac:dyDescent="0.25">
      <c r="A232" s="16" t="s">
        <v>717</v>
      </c>
      <c r="B232" s="16" t="s">
        <v>717</v>
      </c>
      <c r="C232" s="139" t="s">
        <v>566</v>
      </c>
      <c r="D232" s="139"/>
      <c r="E232" s="139"/>
      <c r="F232" s="139" t="s">
        <v>1125</v>
      </c>
      <c r="G232" s="139">
        <v>1</v>
      </c>
      <c r="H232" s="49">
        <v>2301</v>
      </c>
      <c r="I232" s="49">
        <v>2</v>
      </c>
      <c r="J232" s="139"/>
      <c r="K232" s="45">
        <v>14.792833096933707</v>
      </c>
      <c r="L232" s="139">
        <v>2</v>
      </c>
      <c r="M232" s="139">
        <v>0</v>
      </c>
      <c r="N232" s="45">
        <v>0.37557884587989848</v>
      </c>
      <c r="O232" s="139">
        <v>1</v>
      </c>
      <c r="P232" s="49">
        <v>55.780842567564832</v>
      </c>
      <c r="Q232" s="139">
        <v>1</v>
      </c>
      <c r="R232" s="139"/>
      <c r="S232" s="139">
        <v>4</v>
      </c>
      <c r="T232" s="139"/>
      <c r="U232" s="49">
        <v>33.340000000000003</v>
      </c>
      <c r="V232" s="139">
        <v>3</v>
      </c>
      <c r="W232" s="139" t="s">
        <v>220</v>
      </c>
      <c r="X232" s="133"/>
      <c r="Y232" s="139"/>
      <c r="Z232" s="133"/>
      <c r="AA232" s="133"/>
      <c r="AB232" s="133"/>
    </row>
    <row r="233" spans="1:28" s="140" customFormat="1" ht="75" x14ac:dyDescent="0.25">
      <c r="A233" s="61" t="s">
        <v>706</v>
      </c>
      <c r="B233" s="35" t="s">
        <v>1514</v>
      </c>
      <c r="C233" s="139" t="s">
        <v>1464</v>
      </c>
      <c r="D233" s="139"/>
      <c r="E233" s="139"/>
      <c r="F233" s="139" t="s">
        <v>1125</v>
      </c>
      <c r="G233" s="139">
        <v>1</v>
      </c>
      <c r="H233" s="49">
        <v>2301</v>
      </c>
      <c r="I233" s="49">
        <v>2</v>
      </c>
      <c r="J233" s="139"/>
      <c r="K233" s="45">
        <v>14.792833096933707</v>
      </c>
      <c r="L233" s="139">
        <v>2</v>
      </c>
      <c r="M233" s="139">
        <v>0</v>
      </c>
      <c r="N233" s="45">
        <v>0.37557884587989848</v>
      </c>
      <c r="O233" s="139">
        <v>1</v>
      </c>
      <c r="P233" s="49">
        <v>55.780842567564832</v>
      </c>
      <c r="Q233" s="139">
        <v>1</v>
      </c>
      <c r="R233" s="139"/>
      <c r="S233" s="139">
        <v>4</v>
      </c>
      <c r="T233" s="139"/>
      <c r="U233" s="49">
        <v>33.340000000000003</v>
      </c>
      <c r="V233" s="139">
        <v>3</v>
      </c>
      <c r="W233" s="139" t="s">
        <v>219</v>
      </c>
      <c r="X233" s="139"/>
      <c r="Y233" s="139"/>
      <c r="Z233" s="139"/>
      <c r="AA233" s="139"/>
      <c r="AB233" s="139"/>
    </row>
    <row r="234" spans="1:28" s="140" customFormat="1" ht="45" x14ac:dyDescent="0.25">
      <c r="A234" s="16" t="s">
        <v>1409</v>
      </c>
      <c r="B234" s="16" t="s">
        <v>1409</v>
      </c>
      <c r="C234" s="139" t="s">
        <v>566</v>
      </c>
      <c r="D234" s="139" t="s">
        <v>1332</v>
      </c>
      <c r="E234" s="139"/>
      <c r="F234" s="139" t="s">
        <v>1265</v>
      </c>
      <c r="G234" s="139">
        <v>2</v>
      </c>
      <c r="H234" s="49" t="s">
        <v>1333</v>
      </c>
      <c r="I234" s="49">
        <v>0</v>
      </c>
      <c r="J234" s="139"/>
      <c r="K234" s="45">
        <v>0.11345537885696801</v>
      </c>
      <c r="L234" s="139">
        <v>1</v>
      </c>
      <c r="M234" s="139">
        <v>0</v>
      </c>
      <c r="N234" s="45">
        <v>4.8247689386640112E-2</v>
      </c>
      <c r="O234" s="139">
        <v>0</v>
      </c>
      <c r="P234" s="49">
        <v>33.80478075966267</v>
      </c>
      <c r="Q234" s="139">
        <v>0</v>
      </c>
      <c r="R234" s="139"/>
      <c r="S234" s="139">
        <v>1</v>
      </c>
      <c r="T234" s="139"/>
      <c r="U234" s="49">
        <v>52.64</v>
      </c>
      <c r="V234" s="139">
        <v>1</v>
      </c>
      <c r="W234" s="139" t="s">
        <v>219</v>
      </c>
      <c r="X234" s="139" t="s">
        <v>1327</v>
      </c>
      <c r="Y234" s="139"/>
      <c r="Z234" s="139"/>
      <c r="AA234" s="139"/>
      <c r="AB234" s="139"/>
    </row>
    <row r="235" spans="1:28" s="140" customFormat="1" x14ac:dyDescent="0.25">
      <c r="A235" s="16" t="s">
        <v>154</v>
      </c>
      <c r="B235" s="16" t="s">
        <v>154</v>
      </c>
      <c r="C235" s="139" t="s">
        <v>13</v>
      </c>
      <c r="D235" s="139"/>
      <c r="E235" s="139"/>
      <c r="F235" s="139" t="s">
        <v>1176</v>
      </c>
      <c r="G235" s="139">
        <v>2</v>
      </c>
      <c r="H235" s="139" t="s">
        <v>1333</v>
      </c>
      <c r="I235" s="49">
        <v>0</v>
      </c>
      <c r="J235" s="139"/>
      <c r="K235" s="45">
        <v>0.14000000000000001</v>
      </c>
      <c r="L235" s="139">
        <v>1</v>
      </c>
      <c r="M235" s="139">
        <v>0</v>
      </c>
      <c r="N235" s="45">
        <v>3.4404238365812731E-2</v>
      </c>
      <c r="O235" s="139">
        <v>0</v>
      </c>
      <c r="P235" s="49">
        <v>31.712923746969103</v>
      </c>
      <c r="Q235" s="139">
        <v>0</v>
      </c>
      <c r="R235" s="139"/>
      <c r="S235" s="139">
        <v>1</v>
      </c>
      <c r="T235" s="139"/>
      <c r="U235" s="49">
        <v>61.3</v>
      </c>
      <c r="V235" s="139">
        <v>1</v>
      </c>
      <c r="W235" s="139" t="s">
        <v>220</v>
      </c>
      <c r="X235" s="133"/>
      <c r="Y235" s="139"/>
      <c r="Z235" s="133"/>
      <c r="AA235" s="133"/>
      <c r="AB235" s="133"/>
    </row>
    <row r="236" spans="1:28" s="140" customFormat="1" ht="30" x14ac:dyDescent="0.25">
      <c r="A236" s="16" t="s">
        <v>60</v>
      </c>
      <c r="B236" s="16" t="s">
        <v>60</v>
      </c>
      <c r="C236" s="139" t="s">
        <v>286</v>
      </c>
      <c r="D236" s="139"/>
      <c r="E236" s="139"/>
      <c r="F236" s="139" t="s">
        <v>1064</v>
      </c>
      <c r="G236" s="139">
        <v>2</v>
      </c>
      <c r="H236" s="45">
        <v>124.38</v>
      </c>
      <c r="I236" s="49">
        <v>4</v>
      </c>
      <c r="J236" s="139"/>
      <c r="K236" s="45">
        <v>3.4813939081262508</v>
      </c>
      <c r="L236" s="139">
        <v>2</v>
      </c>
      <c r="M236" s="139">
        <v>0</v>
      </c>
      <c r="N236" s="45">
        <v>8.1157436281728501E-2</v>
      </c>
      <c r="O236" s="139">
        <v>0</v>
      </c>
      <c r="P236" s="49">
        <v>83.121821999855612</v>
      </c>
      <c r="Q236" s="139">
        <v>1</v>
      </c>
      <c r="R236" s="139"/>
      <c r="S236" s="139">
        <v>3</v>
      </c>
      <c r="T236" s="139"/>
      <c r="U236" s="49">
        <v>22.47</v>
      </c>
      <c r="V236" s="139">
        <v>3</v>
      </c>
      <c r="W236" s="139" t="s">
        <v>220</v>
      </c>
      <c r="X236" s="139"/>
      <c r="Y236" s="139"/>
      <c r="Z236" s="139"/>
      <c r="AA236" s="139"/>
      <c r="AB236" s="139"/>
    </row>
    <row r="237" spans="1:28" s="140" customFormat="1" x14ac:dyDescent="0.25">
      <c r="A237" s="16" t="s">
        <v>53</v>
      </c>
      <c r="B237" s="16" t="s">
        <v>53</v>
      </c>
      <c r="C237" s="139" t="s">
        <v>15</v>
      </c>
      <c r="D237" s="139"/>
      <c r="E237" s="139"/>
      <c r="F237" s="139" t="s">
        <v>1099</v>
      </c>
      <c r="G237" s="139">
        <v>3</v>
      </c>
      <c r="H237" s="49">
        <v>60</v>
      </c>
      <c r="I237" s="49">
        <v>4</v>
      </c>
      <c r="J237" s="139"/>
      <c r="K237" s="45">
        <v>15.003544545047889</v>
      </c>
      <c r="L237" s="139">
        <v>2</v>
      </c>
      <c r="M237" s="139">
        <v>0</v>
      </c>
      <c r="N237" s="45">
        <v>4.0469612611040456E-2</v>
      </c>
      <c r="O237" s="139">
        <v>0</v>
      </c>
      <c r="P237" s="49">
        <v>55.270200008212903</v>
      </c>
      <c r="Q237" s="139">
        <v>1</v>
      </c>
      <c r="R237" s="139"/>
      <c r="S237" s="139">
        <v>3</v>
      </c>
      <c r="T237" s="139"/>
      <c r="U237" s="49">
        <v>63.19</v>
      </c>
      <c r="V237" s="139">
        <v>1</v>
      </c>
      <c r="W237" s="139" t="s">
        <v>220</v>
      </c>
      <c r="X237" s="139"/>
      <c r="Y237" s="139"/>
      <c r="Z237" s="139"/>
      <c r="AA237" s="139"/>
      <c r="AB237" s="139"/>
    </row>
    <row r="238" spans="1:28" s="140" customFormat="1" ht="30" x14ac:dyDescent="0.25">
      <c r="A238" s="61" t="s">
        <v>1326</v>
      </c>
      <c r="B238" s="61" t="s">
        <v>1515</v>
      </c>
      <c r="C238" s="139" t="s">
        <v>286</v>
      </c>
      <c r="D238" s="139"/>
      <c r="E238" s="139"/>
      <c r="F238" s="139" t="s">
        <v>8</v>
      </c>
      <c r="G238" s="139">
        <v>1</v>
      </c>
      <c r="H238" s="49" t="s">
        <v>1333</v>
      </c>
      <c r="I238" s="49">
        <v>0</v>
      </c>
      <c r="J238" s="139"/>
      <c r="K238" s="45">
        <v>1036.6636517294421</v>
      </c>
      <c r="L238" s="139">
        <v>3</v>
      </c>
      <c r="M238" s="139">
        <v>0</v>
      </c>
      <c r="N238" s="45">
        <v>0.30941265407857443</v>
      </c>
      <c r="O238" s="139">
        <v>1</v>
      </c>
      <c r="P238" s="49">
        <v>38.984322016128594</v>
      </c>
      <c r="Q238" s="139">
        <v>0</v>
      </c>
      <c r="R238" s="139"/>
      <c r="S238" s="139">
        <v>4</v>
      </c>
      <c r="T238" s="139"/>
      <c r="U238" s="49">
        <v>32.25</v>
      </c>
      <c r="V238" s="139">
        <v>3</v>
      </c>
      <c r="W238" s="139" t="s">
        <v>219</v>
      </c>
      <c r="X238" s="139"/>
      <c r="Y238" s="139"/>
      <c r="Z238" s="139"/>
      <c r="AA238" s="139"/>
      <c r="AB238" s="139"/>
    </row>
    <row r="239" spans="1:28" s="140" customFormat="1" ht="30" x14ac:dyDescent="0.25">
      <c r="A239" s="61" t="s">
        <v>948</v>
      </c>
      <c r="B239" s="61" t="s">
        <v>760</v>
      </c>
      <c r="C239" s="139" t="s">
        <v>286</v>
      </c>
      <c r="D239" s="139"/>
      <c r="E239" s="139"/>
      <c r="F239" s="139" t="s">
        <v>1316</v>
      </c>
      <c r="G239" s="139">
        <v>0</v>
      </c>
      <c r="H239" s="139" t="s">
        <v>1333</v>
      </c>
      <c r="I239" s="49" t="s">
        <v>1316</v>
      </c>
      <c r="J239" s="139" t="s">
        <v>1656</v>
      </c>
      <c r="K239" s="45"/>
      <c r="L239" s="139">
        <v>1</v>
      </c>
      <c r="M239" s="139" t="s">
        <v>1316</v>
      </c>
      <c r="N239" s="45">
        <v>0.11262594458768949</v>
      </c>
      <c r="O239" s="139">
        <v>1</v>
      </c>
      <c r="P239" s="49">
        <v>39.014400966677336</v>
      </c>
      <c r="Q239" s="139">
        <v>0</v>
      </c>
      <c r="R239" s="139"/>
      <c r="S239" s="139" t="e">
        <v>#VALUE!</v>
      </c>
      <c r="T239" s="139"/>
      <c r="U239" s="49">
        <v>63.27</v>
      </c>
      <c r="V239" s="139">
        <v>1</v>
      </c>
      <c r="W239" s="139" t="s">
        <v>220</v>
      </c>
      <c r="X239" s="139"/>
      <c r="Y239" s="139"/>
      <c r="Z239" s="139"/>
      <c r="AA239" s="139"/>
      <c r="AB239" s="139"/>
    </row>
    <row r="240" spans="1:28" s="140" customFormat="1" ht="45" x14ac:dyDescent="0.25">
      <c r="A240" s="16" t="s">
        <v>1443</v>
      </c>
      <c r="B240" s="36" t="s">
        <v>1443</v>
      </c>
      <c r="C240" s="139" t="s">
        <v>566</v>
      </c>
      <c r="D240" s="139"/>
      <c r="E240" s="139"/>
      <c r="F240" s="139"/>
      <c r="G240" s="139">
        <v>0</v>
      </c>
      <c r="H240" s="139"/>
      <c r="I240" s="49">
        <v>0</v>
      </c>
      <c r="J240" s="139"/>
      <c r="K240" s="45"/>
      <c r="L240" s="139"/>
      <c r="M240" s="139"/>
      <c r="N240" s="45"/>
      <c r="O240" s="139"/>
      <c r="P240" s="49"/>
      <c r="Q240" s="139"/>
      <c r="R240" s="139"/>
      <c r="S240" s="139"/>
      <c r="T240" s="139"/>
      <c r="U240" s="49" t="e">
        <v>#N/A</v>
      </c>
      <c r="V240" s="139" t="e">
        <v>#N/A</v>
      </c>
      <c r="W240" s="139" t="s">
        <v>220</v>
      </c>
      <c r="X240" s="139"/>
      <c r="Y240" s="139"/>
      <c r="Z240" s="139"/>
      <c r="AA240" s="139"/>
      <c r="AB240" s="139"/>
    </row>
    <row r="241" spans="1:28" s="140" customFormat="1" ht="45" x14ac:dyDescent="0.25">
      <c r="A241" s="16" t="s">
        <v>46</v>
      </c>
      <c r="B241" s="16" t="s">
        <v>975</v>
      </c>
      <c r="C241" s="139" t="s">
        <v>15</v>
      </c>
      <c r="D241" s="139" t="s">
        <v>1332</v>
      </c>
      <c r="E241" s="139" t="s">
        <v>1332</v>
      </c>
      <c r="F241" s="139" t="s">
        <v>1164</v>
      </c>
      <c r="G241" s="139">
        <v>1</v>
      </c>
      <c r="H241" s="45">
        <v>322.2</v>
      </c>
      <c r="I241" s="49">
        <v>3</v>
      </c>
      <c r="J241" s="139"/>
      <c r="K241" s="144">
        <v>15.003544545047889</v>
      </c>
      <c r="L241" s="139">
        <v>2</v>
      </c>
      <c r="M241" s="139">
        <v>1</v>
      </c>
      <c r="N241" s="45">
        <v>0.10836734320137438</v>
      </c>
      <c r="O241" s="139">
        <v>1</v>
      </c>
      <c r="P241" s="49">
        <v>54.884332628830776</v>
      </c>
      <c r="Q241" s="139">
        <v>1</v>
      </c>
      <c r="R241" s="139"/>
      <c r="S241" s="139">
        <v>5</v>
      </c>
      <c r="T241" s="139"/>
      <c r="U241" s="49">
        <v>57.85</v>
      </c>
      <c r="V241" s="139">
        <v>1</v>
      </c>
      <c r="W241" s="139" t="s">
        <v>218</v>
      </c>
      <c r="X241" s="139"/>
      <c r="Y241" s="139"/>
      <c r="Z241" s="139"/>
      <c r="AA241" s="139"/>
      <c r="AB241" s="139"/>
    </row>
    <row r="242" spans="1:28" s="140" customFormat="1" ht="45" x14ac:dyDescent="0.25">
      <c r="A242" s="16" t="s">
        <v>112</v>
      </c>
      <c r="B242" s="16" t="s">
        <v>975</v>
      </c>
      <c r="C242" s="139" t="s">
        <v>15</v>
      </c>
      <c r="D242" s="139" t="s">
        <v>1332</v>
      </c>
      <c r="E242" s="139" t="s">
        <v>1332</v>
      </c>
      <c r="F242" s="139" t="s">
        <v>1164</v>
      </c>
      <c r="G242" s="139">
        <v>1</v>
      </c>
      <c r="H242" s="45">
        <v>322.2</v>
      </c>
      <c r="I242" s="49">
        <v>3</v>
      </c>
      <c r="J242" s="139"/>
      <c r="K242" s="144">
        <v>27.823394540826555</v>
      </c>
      <c r="L242" s="139">
        <v>2</v>
      </c>
      <c r="M242" s="139">
        <v>1</v>
      </c>
      <c r="N242" s="45">
        <v>0.10836734320137438</v>
      </c>
      <c r="O242" s="139">
        <v>1</v>
      </c>
      <c r="P242" s="49">
        <v>54.884332628830776</v>
      </c>
      <c r="Q242" s="139">
        <v>1</v>
      </c>
      <c r="R242" s="139"/>
      <c r="S242" s="139">
        <v>5</v>
      </c>
      <c r="T242" s="139"/>
      <c r="U242" s="49">
        <v>57.85</v>
      </c>
      <c r="V242" s="139">
        <v>1</v>
      </c>
      <c r="W242" s="139" t="s">
        <v>218</v>
      </c>
      <c r="X242" s="139" t="s">
        <v>1331</v>
      </c>
      <c r="Y242" s="139"/>
      <c r="Z242" s="139"/>
      <c r="AA242" s="139"/>
      <c r="AB242" s="139"/>
    </row>
    <row r="243" spans="1:28" s="140" customFormat="1" x14ac:dyDescent="0.25">
      <c r="A243" s="16" t="s">
        <v>52</v>
      </c>
      <c r="B243" s="16" t="s">
        <v>1533</v>
      </c>
      <c r="C243" s="139" t="s">
        <v>15</v>
      </c>
      <c r="D243" s="139"/>
      <c r="E243" s="139"/>
      <c r="F243" s="143" t="s">
        <v>1159</v>
      </c>
      <c r="G243" s="139">
        <v>1</v>
      </c>
      <c r="H243" s="45" t="s">
        <v>1333</v>
      </c>
      <c r="I243" s="49">
        <v>0</v>
      </c>
      <c r="J243" s="139"/>
      <c r="K243" s="45">
        <v>15.003544545047889</v>
      </c>
      <c r="L243" s="139">
        <v>2</v>
      </c>
      <c r="M243" s="139">
        <v>0</v>
      </c>
      <c r="N243" s="144">
        <v>4.2264312924449966E-2</v>
      </c>
      <c r="O243" s="139">
        <v>0</v>
      </c>
      <c r="P243" s="145">
        <v>58.693237326385379</v>
      </c>
      <c r="Q243" s="139">
        <v>1</v>
      </c>
      <c r="R243" s="139"/>
      <c r="S243" s="139">
        <v>3</v>
      </c>
      <c r="T243" s="139"/>
      <c r="U243" s="145">
        <v>63.65</v>
      </c>
      <c r="V243" s="139">
        <v>1</v>
      </c>
      <c r="W243" s="139" t="s">
        <v>220</v>
      </c>
      <c r="X243" s="139"/>
      <c r="Y243" s="139"/>
      <c r="Z243" s="139"/>
      <c r="AA243" s="139"/>
      <c r="AB243" s="139"/>
    </row>
    <row r="244" spans="1:28" s="140" customFormat="1" ht="30" x14ac:dyDescent="0.25">
      <c r="A244" s="61" t="s">
        <v>582</v>
      </c>
      <c r="B244" s="35" t="s">
        <v>1533</v>
      </c>
      <c r="C244" s="139" t="s">
        <v>15</v>
      </c>
      <c r="D244" s="139"/>
      <c r="E244" s="139"/>
      <c r="F244" s="143" t="s">
        <v>1185</v>
      </c>
      <c r="G244" s="139">
        <v>1</v>
      </c>
      <c r="H244" s="49" t="s">
        <v>1333</v>
      </c>
      <c r="I244" s="49">
        <v>0</v>
      </c>
      <c r="J244" s="139"/>
      <c r="K244" s="45">
        <v>15</v>
      </c>
      <c r="L244" s="139">
        <v>2</v>
      </c>
      <c r="M244" s="139">
        <v>0</v>
      </c>
      <c r="N244" s="144">
        <v>2.0738333259129587E-2</v>
      </c>
      <c r="O244" s="139">
        <v>0</v>
      </c>
      <c r="P244" s="145">
        <v>73.331794062972733</v>
      </c>
      <c r="Q244" s="139">
        <v>1</v>
      </c>
      <c r="R244" s="139"/>
      <c r="S244" s="139">
        <v>3</v>
      </c>
      <c r="T244" s="139"/>
      <c r="U244" s="145">
        <v>58.81</v>
      </c>
      <c r="V244" s="139">
        <v>1</v>
      </c>
      <c r="W244" s="139" t="s">
        <v>220</v>
      </c>
      <c r="X244" s="139"/>
      <c r="Y244" s="139"/>
      <c r="Z244" s="139"/>
      <c r="AA244" s="139"/>
      <c r="AB244" s="139"/>
    </row>
    <row r="245" spans="1:28" s="140" customFormat="1" ht="30" x14ac:dyDescent="0.25">
      <c r="A245" s="16" t="s">
        <v>63</v>
      </c>
      <c r="B245" s="16" t="s">
        <v>1532</v>
      </c>
      <c r="C245" s="141" t="s">
        <v>286</v>
      </c>
      <c r="D245" s="139"/>
      <c r="E245" s="139" t="s">
        <v>1332</v>
      </c>
      <c r="F245" s="141" t="s">
        <v>1288</v>
      </c>
      <c r="G245" s="139">
        <v>1</v>
      </c>
      <c r="H245" s="147">
        <v>42.73</v>
      </c>
      <c r="I245" s="49">
        <v>4</v>
      </c>
      <c r="J245" s="139"/>
      <c r="K245" s="45">
        <v>3.4813939081262508</v>
      </c>
      <c r="L245" s="139">
        <v>2</v>
      </c>
      <c r="M245" s="139">
        <v>0</v>
      </c>
      <c r="N245" s="45">
        <v>8.5157004596374777E-2</v>
      </c>
      <c r="O245" s="139">
        <v>0</v>
      </c>
      <c r="P245" s="49">
        <v>24.918511681075138</v>
      </c>
      <c r="Q245" s="139">
        <v>0</v>
      </c>
      <c r="R245" s="139"/>
      <c r="S245" s="139">
        <v>2</v>
      </c>
      <c r="T245" s="139"/>
      <c r="U245" s="49">
        <v>69.98</v>
      </c>
      <c r="V245" s="139">
        <v>1</v>
      </c>
      <c r="W245" s="139" t="s">
        <v>220</v>
      </c>
      <c r="X245" s="139"/>
      <c r="Y245" s="139"/>
      <c r="Z245" s="139"/>
      <c r="AA245" s="139"/>
      <c r="AB245" s="139"/>
    </row>
    <row r="246" spans="1:28" s="140" customFormat="1" ht="45" x14ac:dyDescent="0.25">
      <c r="A246" s="16" t="s">
        <v>48</v>
      </c>
      <c r="B246" s="16" t="s">
        <v>1693</v>
      </c>
      <c r="C246" s="139" t="s">
        <v>15</v>
      </c>
      <c r="D246" s="139"/>
      <c r="E246" s="139" t="s">
        <v>1332</v>
      </c>
      <c r="F246" s="139" t="s">
        <v>1164</v>
      </c>
      <c r="G246" s="139">
        <v>1</v>
      </c>
      <c r="H246" s="49" t="s">
        <v>1316</v>
      </c>
      <c r="I246" s="49" t="s">
        <v>1316</v>
      </c>
      <c r="J246" s="139" t="s">
        <v>1655</v>
      </c>
      <c r="K246" s="45">
        <v>15.003544545047889</v>
      </c>
      <c r="L246" s="139">
        <v>2</v>
      </c>
      <c r="M246" s="139">
        <v>1</v>
      </c>
      <c r="N246" s="45">
        <v>0.10836734320137438</v>
      </c>
      <c r="O246" s="139">
        <v>1</v>
      </c>
      <c r="P246" s="49">
        <v>54.884332628830776</v>
      </c>
      <c r="Q246" s="139">
        <v>1</v>
      </c>
      <c r="R246" s="139"/>
      <c r="S246" s="139">
        <v>5</v>
      </c>
      <c r="T246" s="139"/>
      <c r="U246" s="49">
        <v>57.85</v>
      </c>
      <c r="V246" s="139">
        <v>1</v>
      </c>
      <c r="W246" s="139" t="s">
        <v>218</v>
      </c>
      <c r="X246" s="139"/>
      <c r="Y246" s="139"/>
      <c r="Z246" s="139"/>
      <c r="AA246" s="139"/>
      <c r="AB246" s="139"/>
    </row>
    <row r="247" spans="1:28" s="140" customFormat="1" ht="45" x14ac:dyDescent="0.25">
      <c r="A247" s="61" t="s">
        <v>577</v>
      </c>
      <c r="B247" s="35" t="s">
        <v>992</v>
      </c>
      <c r="C247" s="139" t="s">
        <v>567</v>
      </c>
      <c r="D247" s="139" t="s">
        <v>1332</v>
      </c>
      <c r="E247" s="139" t="s">
        <v>1332</v>
      </c>
      <c r="F247" s="143" t="s">
        <v>1185</v>
      </c>
      <c r="G247" s="139">
        <v>1</v>
      </c>
      <c r="H247" s="139">
        <v>18</v>
      </c>
      <c r="I247" s="49">
        <v>4</v>
      </c>
      <c r="J247" s="139"/>
      <c r="K247" s="45">
        <v>0.75855603890640189</v>
      </c>
      <c r="L247" s="139">
        <v>1</v>
      </c>
      <c r="M247" s="139">
        <v>0</v>
      </c>
      <c r="N247" s="144">
        <v>2.0738333259129587E-2</v>
      </c>
      <c r="O247" s="139">
        <v>0</v>
      </c>
      <c r="P247" s="145">
        <v>73.331794062972733</v>
      </c>
      <c r="Q247" s="139">
        <v>1</v>
      </c>
      <c r="R247" s="139"/>
      <c r="S247" s="139">
        <v>2</v>
      </c>
      <c r="T247" s="139"/>
      <c r="U247" s="145">
        <v>58.81</v>
      </c>
      <c r="V247" s="143">
        <v>1</v>
      </c>
      <c r="W247" s="139" t="s">
        <v>220</v>
      </c>
      <c r="X247" s="139"/>
      <c r="Y247" s="139"/>
      <c r="Z247" s="139"/>
      <c r="AA247" s="139"/>
      <c r="AB247" s="139"/>
    </row>
    <row r="248" spans="1:28" s="140" customFormat="1" ht="45" x14ac:dyDescent="0.25">
      <c r="A248" s="61" t="s">
        <v>701</v>
      </c>
      <c r="B248" s="35" t="s">
        <v>992</v>
      </c>
      <c r="C248" s="139" t="s">
        <v>567</v>
      </c>
      <c r="D248" s="139" t="s">
        <v>1332</v>
      </c>
      <c r="E248" s="139" t="s">
        <v>1332</v>
      </c>
      <c r="F248" s="143" t="s">
        <v>1062</v>
      </c>
      <c r="G248" s="139">
        <v>1</v>
      </c>
      <c r="H248" s="49">
        <v>18</v>
      </c>
      <c r="I248" s="49">
        <v>4</v>
      </c>
      <c r="J248" s="139"/>
      <c r="K248" s="45">
        <v>0.75855603890640189</v>
      </c>
      <c r="L248" s="139">
        <v>1</v>
      </c>
      <c r="M248" s="139">
        <v>0</v>
      </c>
      <c r="N248" s="144">
        <v>3.8944996394974125E-2</v>
      </c>
      <c r="O248" s="139">
        <v>0</v>
      </c>
      <c r="P248" s="145">
        <v>65.62601960885975</v>
      </c>
      <c r="Q248" s="139">
        <v>1</v>
      </c>
      <c r="R248" s="139"/>
      <c r="S248" s="139">
        <v>2</v>
      </c>
      <c r="T248" s="139"/>
      <c r="U248" s="145">
        <v>47.07</v>
      </c>
      <c r="V248" s="143">
        <v>2</v>
      </c>
      <c r="W248" s="139" t="s">
        <v>220</v>
      </c>
      <c r="X248" s="139"/>
      <c r="Y248" s="139"/>
      <c r="Z248" s="139"/>
      <c r="AA248" s="139"/>
      <c r="AB248" s="139"/>
    </row>
    <row r="249" spans="1:28" s="140" customFormat="1" x14ac:dyDescent="0.25">
      <c r="A249" s="16" t="s">
        <v>23</v>
      </c>
      <c r="B249" s="16" t="s">
        <v>23</v>
      </c>
      <c r="C249" s="139" t="s">
        <v>566</v>
      </c>
      <c r="D249" s="139"/>
      <c r="E249" s="139" t="s">
        <v>1332</v>
      </c>
      <c r="F249" s="139" t="s">
        <v>1134</v>
      </c>
      <c r="G249" s="139">
        <v>3</v>
      </c>
      <c r="H249" s="45" t="s">
        <v>1333</v>
      </c>
      <c r="I249" s="49">
        <v>0</v>
      </c>
      <c r="J249" s="139"/>
      <c r="K249" s="45">
        <v>0.83353025250266066</v>
      </c>
      <c r="L249" s="139">
        <v>1</v>
      </c>
      <c r="M249" s="139">
        <v>1</v>
      </c>
      <c r="N249" s="45">
        <v>4.1644783330265299E-2</v>
      </c>
      <c r="O249" s="139">
        <v>0</v>
      </c>
      <c r="P249" s="49">
        <v>55.092810568908007</v>
      </c>
      <c r="Q249" s="139">
        <v>1</v>
      </c>
      <c r="R249" s="139"/>
      <c r="S249" s="139">
        <v>3</v>
      </c>
      <c r="T249" s="139"/>
      <c r="U249" s="49">
        <v>58.18</v>
      </c>
      <c r="V249" s="139">
        <v>1</v>
      </c>
      <c r="W249" s="139" t="s">
        <v>218</v>
      </c>
      <c r="X249" s="139" t="s">
        <v>1331</v>
      </c>
      <c r="Y249" s="139"/>
      <c r="Z249" s="139"/>
      <c r="AA249" s="139"/>
      <c r="AB249" s="139"/>
    </row>
    <row r="250" spans="1:28" s="140" customFormat="1" ht="45" x14ac:dyDescent="0.25">
      <c r="A250" s="16" t="s">
        <v>77</v>
      </c>
      <c r="B250" s="16" t="s">
        <v>644</v>
      </c>
      <c r="C250" s="139" t="s">
        <v>566</v>
      </c>
      <c r="D250" s="139"/>
      <c r="E250" s="139" t="s">
        <v>1332</v>
      </c>
      <c r="F250" s="139" t="s">
        <v>1274</v>
      </c>
      <c r="G250" s="139">
        <v>1</v>
      </c>
      <c r="H250" s="45" t="s">
        <v>1347</v>
      </c>
      <c r="I250" s="49">
        <v>4</v>
      </c>
      <c r="J250" s="139"/>
      <c r="K250" s="45">
        <v>19.427150809985356</v>
      </c>
      <c r="L250" s="139">
        <v>2</v>
      </c>
      <c r="M250" s="143">
        <v>0</v>
      </c>
      <c r="N250" s="45">
        <v>1.7619512441118955E-3</v>
      </c>
      <c r="O250" s="139">
        <v>0</v>
      </c>
      <c r="P250" s="49">
        <v>83.558690732831138</v>
      </c>
      <c r="Q250" s="139">
        <v>1</v>
      </c>
      <c r="R250" s="139"/>
      <c r="S250" s="143">
        <v>3</v>
      </c>
      <c r="T250" s="139"/>
      <c r="U250" s="49">
        <v>63.25</v>
      </c>
      <c r="V250" s="139">
        <v>1</v>
      </c>
      <c r="W250" s="143" t="s">
        <v>220</v>
      </c>
      <c r="X250" s="139"/>
      <c r="Y250" s="139"/>
      <c r="Z250" s="139"/>
      <c r="AA250" s="139"/>
      <c r="AB250" s="139"/>
    </row>
    <row r="251" spans="1:28" s="140" customFormat="1" ht="60" x14ac:dyDescent="0.25">
      <c r="A251" s="16" t="s">
        <v>644</v>
      </c>
      <c r="B251" s="16" t="s">
        <v>644</v>
      </c>
      <c r="C251" s="139" t="s">
        <v>566</v>
      </c>
      <c r="D251" s="139" t="s">
        <v>1332</v>
      </c>
      <c r="E251" s="139" t="s">
        <v>1332</v>
      </c>
      <c r="F251" s="139" t="s">
        <v>1274</v>
      </c>
      <c r="G251" s="139">
        <v>1</v>
      </c>
      <c r="H251" s="49" t="s">
        <v>1347</v>
      </c>
      <c r="I251" s="49">
        <v>4</v>
      </c>
      <c r="J251" s="139"/>
      <c r="K251" s="45">
        <v>19.427150809985356</v>
      </c>
      <c r="L251" s="139">
        <v>2</v>
      </c>
      <c r="M251" s="143">
        <v>1</v>
      </c>
      <c r="N251" s="45">
        <v>1.7619512441118955E-3</v>
      </c>
      <c r="O251" s="139">
        <v>0</v>
      </c>
      <c r="P251" s="49">
        <v>83.558690732831138</v>
      </c>
      <c r="Q251" s="139">
        <v>1</v>
      </c>
      <c r="R251" s="139"/>
      <c r="S251" s="143">
        <v>4</v>
      </c>
      <c r="T251" s="139"/>
      <c r="U251" s="49">
        <v>63.25</v>
      </c>
      <c r="V251" s="139">
        <v>1</v>
      </c>
      <c r="W251" s="143" t="s">
        <v>218</v>
      </c>
      <c r="X251" s="133"/>
      <c r="Y251" s="139"/>
      <c r="Z251" s="133"/>
      <c r="AA251" s="133"/>
      <c r="AB251" s="133"/>
    </row>
    <row r="252" spans="1:28" s="140" customFormat="1" ht="60" x14ac:dyDescent="0.25">
      <c r="A252" s="61" t="s">
        <v>1320</v>
      </c>
      <c r="B252" s="13" t="s">
        <v>1320</v>
      </c>
      <c r="C252" s="139" t="s">
        <v>567</v>
      </c>
      <c r="D252" s="139"/>
      <c r="E252" s="139" t="s">
        <v>1332</v>
      </c>
      <c r="F252" s="139" t="s">
        <v>8</v>
      </c>
      <c r="G252" s="139">
        <v>1</v>
      </c>
      <c r="H252" s="49">
        <v>330</v>
      </c>
      <c r="I252" s="49">
        <v>3</v>
      </c>
      <c r="J252" s="139"/>
      <c r="K252" s="45">
        <v>264.22460603816779</v>
      </c>
      <c r="L252" s="139">
        <v>3</v>
      </c>
      <c r="M252" s="139">
        <v>0</v>
      </c>
      <c r="N252" s="45">
        <v>0.30941265407857443</v>
      </c>
      <c r="O252" s="139">
        <v>1</v>
      </c>
      <c r="P252" s="49">
        <v>38.984322016128594</v>
      </c>
      <c r="Q252" s="139">
        <v>0</v>
      </c>
      <c r="R252" s="139"/>
      <c r="S252" s="139">
        <v>4</v>
      </c>
      <c r="T252" s="139"/>
      <c r="U252" s="49">
        <v>32.25</v>
      </c>
      <c r="V252" s="139">
        <v>3</v>
      </c>
      <c r="W252" s="139" t="s">
        <v>220</v>
      </c>
      <c r="X252" s="139"/>
      <c r="Y252" s="139"/>
      <c r="Z252" s="139"/>
      <c r="AA252" s="139"/>
      <c r="AB252" s="139"/>
    </row>
    <row r="253" spans="1:28" s="140" customFormat="1" ht="45" x14ac:dyDescent="0.25">
      <c r="A253" s="61" t="s">
        <v>882</v>
      </c>
      <c r="B253" s="35" t="s">
        <v>882</v>
      </c>
      <c r="C253" s="139" t="s">
        <v>566</v>
      </c>
      <c r="D253" s="139"/>
      <c r="E253" s="139"/>
      <c r="F253" s="139" t="s">
        <v>1208</v>
      </c>
      <c r="G253" s="139">
        <v>2</v>
      </c>
      <c r="H253" s="139">
        <v>4898</v>
      </c>
      <c r="I253" s="49">
        <v>1</v>
      </c>
      <c r="J253" s="139"/>
      <c r="K253" s="45">
        <v>14.1275</v>
      </c>
      <c r="L253" s="139">
        <v>2</v>
      </c>
      <c r="M253" s="139">
        <v>0</v>
      </c>
      <c r="N253" s="45">
        <v>8.6103650804815565E-2</v>
      </c>
      <c r="O253" s="139">
        <v>0</v>
      </c>
      <c r="P253" s="49">
        <v>82.062288009248647</v>
      </c>
      <c r="Q253" s="139">
        <v>1</v>
      </c>
      <c r="R253" s="139"/>
      <c r="S253" s="139">
        <v>3</v>
      </c>
      <c r="T253" s="139"/>
      <c r="U253" s="49">
        <v>36.81</v>
      </c>
      <c r="V253" s="139">
        <v>3</v>
      </c>
      <c r="W253" s="139" t="s">
        <v>220</v>
      </c>
      <c r="X253" s="139"/>
      <c r="Y253" s="139"/>
      <c r="Z253" s="139"/>
      <c r="AA253" s="139"/>
      <c r="AB253" s="139"/>
    </row>
    <row r="254" spans="1:28" s="140" customFormat="1" x14ac:dyDescent="0.25">
      <c r="A254" s="16" t="s">
        <v>104</v>
      </c>
      <c r="B254" s="16" t="s">
        <v>1702</v>
      </c>
      <c r="C254" s="141" t="s">
        <v>13</v>
      </c>
      <c r="D254" s="139" t="s">
        <v>1332</v>
      </c>
      <c r="E254" s="139" t="s">
        <v>1332</v>
      </c>
      <c r="F254" s="143" t="s">
        <v>1186</v>
      </c>
      <c r="G254" s="143">
        <v>1</v>
      </c>
      <c r="H254" s="49">
        <v>1830</v>
      </c>
      <c r="I254" s="145">
        <v>2</v>
      </c>
      <c r="J254" s="139"/>
      <c r="K254" s="144">
        <v>0.3030456057101607</v>
      </c>
      <c r="L254" s="143">
        <v>1</v>
      </c>
      <c r="M254" s="139">
        <v>0</v>
      </c>
      <c r="N254" s="144">
        <v>0.19656199237180108</v>
      </c>
      <c r="O254" s="143">
        <v>1</v>
      </c>
      <c r="P254" s="145">
        <v>86.542741489956924</v>
      </c>
      <c r="Q254" s="143">
        <v>1</v>
      </c>
      <c r="R254" s="139"/>
      <c r="S254" s="143">
        <v>3</v>
      </c>
      <c r="T254" s="139"/>
      <c r="U254" s="145">
        <v>23.22</v>
      </c>
      <c r="V254" s="143">
        <v>3</v>
      </c>
      <c r="W254" s="139" t="s">
        <v>220</v>
      </c>
      <c r="X254" s="139"/>
      <c r="Y254" s="139"/>
      <c r="Z254" s="139"/>
      <c r="AA254" s="139"/>
      <c r="AB254" s="139"/>
    </row>
    <row r="255" spans="1:28" s="140" customFormat="1" ht="30" x14ac:dyDescent="0.25">
      <c r="A255" s="61" t="s">
        <v>203</v>
      </c>
      <c r="B255" s="35" t="s">
        <v>1700</v>
      </c>
      <c r="C255" s="141" t="s">
        <v>1701</v>
      </c>
      <c r="D255" s="139"/>
      <c r="E255" s="97" t="s">
        <v>1332</v>
      </c>
      <c r="F255" s="143" t="s">
        <v>1040</v>
      </c>
      <c r="G255" s="143">
        <v>2</v>
      </c>
      <c r="H255" s="97" t="s">
        <v>1690</v>
      </c>
      <c r="I255" s="145">
        <v>3</v>
      </c>
      <c r="J255" s="139"/>
      <c r="K255" s="144">
        <v>9.5430085225198411</v>
      </c>
      <c r="L255" s="143">
        <v>2</v>
      </c>
      <c r="M255" s="139">
        <v>0</v>
      </c>
      <c r="N255" s="144">
        <v>7.914319936184834E-2</v>
      </c>
      <c r="O255" s="143">
        <v>0</v>
      </c>
      <c r="P255" s="145">
        <v>30.037391256891809</v>
      </c>
      <c r="Q255" s="143">
        <v>0</v>
      </c>
      <c r="R255" s="139"/>
      <c r="S255" s="143">
        <v>2</v>
      </c>
      <c r="T255" s="139"/>
      <c r="U255" s="145">
        <v>61.54</v>
      </c>
      <c r="V255" s="143">
        <v>1</v>
      </c>
      <c r="W255" s="139" t="s">
        <v>220</v>
      </c>
      <c r="X255" s="133"/>
      <c r="Y255" s="139"/>
      <c r="Z255" s="133"/>
      <c r="AA255" s="133"/>
      <c r="AB255" s="133"/>
    </row>
    <row r="256" spans="1:28" s="140" customFormat="1" ht="30" x14ac:dyDescent="0.25">
      <c r="A256" s="16" t="s">
        <v>134</v>
      </c>
      <c r="B256" s="16" t="s">
        <v>184</v>
      </c>
      <c r="C256" s="139" t="s">
        <v>566</v>
      </c>
      <c r="D256" s="139" t="s">
        <v>1332</v>
      </c>
      <c r="E256" s="139"/>
      <c r="F256" s="143" t="s">
        <v>1190</v>
      </c>
      <c r="G256" s="139">
        <v>2</v>
      </c>
      <c r="H256" s="49" t="s">
        <v>1368</v>
      </c>
      <c r="I256" s="49">
        <v>4</v>
      </c>
      <c r="J256" s="139"/>
      <c r="K256" s="45">
        <v>10.247004965198919</v>
      </c>
      <c r="L256" s="139">
        <v>2</v>
      </c>
      <c r="M256" s="139">
        <v>0</v>
      </c>
      <c r="N256" s="144">
        <v>0.11215799441595535</v>
      </c>
      <c r="O256" s="143">
        <v>1</v>
      </c>
      <c r="P256" s="145">
        <v>31.434999889385242</v>
      </c>
      <c r="Q256" s="139">
        <v>0</v>
      </c>
      <c r="R256" s="139"/>
      <c r="S256" s="143">
        <v>3</v>
      </c>
      <c r="T256" s="139"/>
      <c r="U256" s="145">
        <v>55.42</v>
      </c>
      <c r="V256" s="139">
        <v>1</v>
      </c>
      <c r="W256" s="139" t="s">
        <v>219</v>
      </c>
      <c r="X256" s="139"/>
      <c r="Y256" s="139"/>
      <c r="Z256" s="139"/>
      <c r="AA256" s="139"/>
      <c r="AB256" s="139"/>
    </row>
    <row r="257" spans="1:28" s="140" customFormat="1" ht="45" x14ac:dyDescent="0.25">
      <c r="A257" s="16" t="s">
        <v>184</v>
      </c>
      <c r="B257" s="16" t="s">
        <v>184</v>
      </c>
      <c r="C257" s="139" t="s">
        <v>566</v>
      </c>
      <c r="D257" s="139" t="s">
        <v>1332</v>
      </c>
      <c r="E257" s="139"/>
      <c r="F257" s="143" t="s">
        <v>1193</v>
      </c>
      <c r="G257" s="139">
        <v>2</v>
      </c>
      <c r="H257" s="49" t="s">
        <v>1368</v>
      </c>
      <c r="I257" s="49">
        <v>4</v>
      </c>
      <c r="J257" s="139"/>
      <c r="K257" s="45">
        <v>10.247004965198919</v>
      </c>
      <c r="L257" s="139">
        <v>2</v>
      </c>
      <c r="M257" s="139">
        <v>0</v>
      </c>
      <c r="N257" s="144">
        <v>7.2228828227235795E-2</v>
      </c>
      <c r="O257" s="143">
        <v>0</v>
      </c>
      <c r="P257" s="145">
        <v>32.55422032447575</v>
      </c>
      <c r="Q257" s="139">
        <v>0</v>
      </c>
      <c r="R257" s="139"/>
      <c r="S257" s="143">
        <v>2</v>
      </c>
      <c r="T257" s="139"/>
      <c r="U257" s="145">
        <v>52.95</v>
      </c>
      <c r="V257" s="139">
        <v>1</v>
      </c>
      <c r="W257" s="139" t="s">
        <v>219</v>
      </c>
      <c r="X257" s="133"/>
      <c r="Y257" s="139"/>
      <c r="Z257" s="133"/>
      <c r="AA257" s="133"/>
      <c r="AB257" s="133"/>
    </row>
    <row r="258" spans="1:28" s="140" customFormat="1" ht="30" x14ac:dyDescent="0.25">
      <c r="A258" s="61" t="s">
        <v>580</v>
      </c>
      <c r="B258" s="13" t="s">
        <v>580</v>
      </c>
      <c r="C258" s="139" t="s">
        <v>13</v>
      </c>
      <c r="D258" s="139"/>
      <c r="E258" s="139"/>
      <c r="F258" s="139" t="s">
        <v>1185</v>
      </c>
      <c r="G258" s="139">
        <v>1</v>
      </c>
      <c r="H258" s="49">
        <v>324</v>
      </c>
      <c r="I258" s="49">
        <v>3</v>
      </c>
      <c r="J258" s="139"/>
      <c r="K258" s="45">
        <v>2.8039503215622088</v>
      </c>
      <c r="L258" s="139">
        <v>2</v>
      </c>
      <c r="M258" s="139">
        <v>0</v>
      </c>
      <c r="N258" s="45">
        <v>2.0738333259129587E-2</v>
      </c>
      <c r="O258" s="139">
        <v>0</v>
      </c>
      <c r="P258" s="49">
        <v>73.331794062972733</v>
      </c>
      <c r="Q258" s="139">
        <v>1</v>
      </c>
      <c r="R258" s="139"/>
      <c r="S258" s="139">
        <v>3</v>
      </c>
      <c r="T258" s="139"/>
      <c r="U258" s="49">
        <v>58.81</v>
      </c>
      <c r="V258" s="139">
        <v>1</v>
      </c>
      <c r="W258" s="139" t="s">
        <v>220</v>
      </c>
      <c r="X258" s="139"/>
      <c r="Y258" s="139"/>
      <c r="Z258" s="139"/>
      <c r="AA258" s="139"/>
      <c r="AB258" s="139"/>
    </row>
    <row r="259" spans="1:28" s="140" customFormat="1" ht="60" x14ac:dyDescent="0.25">
      <c r="A259" s="16" t="s">
        <v>820</v>
      </c>
      <c r="B259" s="36" t="s">
        <v>909</v>
      </c>
      <c r="C259" s="139" t="s">
        <v>13</v>
      </c>
      <c r="D259" s="139"/>
      <c r="E259" s="139"/>
      <c r="F259" s="139" t="s">
        <v>1193</v>
      </c>
      <c r="G259" s="139">
        <v>2</v>
      </c>
      <c r="H259" s="139" t="s">
        <v>1333</v>
      </c>
      <c r="I259" s="49">
        <v>0</v>
      </c>
      <c r="J259" s="139"/>
      <c r="K259" s="45">
        <v>22.087499999999999</v>
      </c>
      <c r="L259" s="139">
        <v>2</v>
      </c>
      <c r="M259" s="139">
        <v>0</v>
      </c>
      <c r="N259" s="45">
        <v>7.2228828227235795E-2</v>
      </c>
      <c r="O259" s="139">
        <v>0</v>
      </c>
      <c r="P259" s="49">
        <v>32.55422032447575</v>
      </c>
      <c r="Q259" s="139">
        <v>0</v>
      </c>
      <c r="R259" s="139"/>
      <c r="S259" s="139">
        <v>2</v>
      </c>
      <c r="T259" s="139"/>
      <c r="U259" s="49">
        <v>52.95</v>
      </c>
      <c r="V259" s="139">
        <v>1</v>
      </c>
      <c r="W259" s="139" t="s">
        <v>219</v>
      </c>
      <c r="X259" s="139"/>
      <c r="Y259" s="139"/>
      <c r="Z259" s="139"/>
      <c r="AA259" s="139"/>
      <c r="AB259" s="139"/>
    </row>
    <row r="260" spans="1:28" s="140" customFormat="1" ht="30" x14ac:dyDescent="0.25">
      <c r="A260" s="16" t="s">
        <v>812</v>
      </c>
      <c r="B260" s="36" t="s">
        <v>907</v>
      </c>
      <c r="C260" s="139" t="s">
        <v>13</v>
      </c>
      <c r="D260" s="139"/>
      <c r="E260" s="139"/>
      <c r="F260" s="139" t="s">
        <v>1193</v>
      </c>
      <c r="G260" s="139">
        <v>2</v>
      </c>
      <c r="H260" s="139" t="s">
        <v>1393</v>
      </c>
      <c r="I260" s="49">
        <v>4</v>
      </c>
      <c r="J260" s="139"/>
      <c r="K260" s="45">
        <v>22.087499999999999</v>
      </c>
      <c r="L260" s="139">
        <v>2</v>
      </c>
      <c r="M260" s="139">
        <v>0</v>
      </c>
      <c r="N260" s="45">
        <v>7.2228828227235795E-2</v>
      </c>
      <c r="O260" s="139">
        <v>0</v>
      </c>
      <c r="P260" s="49">
        <v>32.55422032447575</v>
      </c>
      <c r="Q260" s="139">
        <v>0</v>
      </c>
      <c r="R260" s="139"/>
      <c r="S260" s="139">
        <v>2</v>
      </c>
      <c r="T260" s="139"/>
      <c r="U260" s="49">
        <v>52.95</v>
      </c>
      <c r="V260" s="139">
        <v>1</v>
      </c>
      <c r="W260" s="139" t="s">
        <v>219</v>
      </c>
      <c r="X260" s="139"/>
      <c r="Y260" s="139"/>
      <c r="Z260" s="139"/>
      <c r="AA260" s="139"/>
      <c r="AB260" s="139"/>
    </row>
    <row r="261" spans="1:28" s="140" customFormat="1" ht="60" x14ac:dyDescent="0.25">
      <c r="A261" s="16" t="s">
        <v>988</v>
      </c>
      <c r="B261" s="36" t="s">
        <v>988</v>
      </c>
      <c r="C261" s="139" t="s">
        <v>13</v>
      </c>
      <c r="D261" s="139"/>
      <c r="E261" s="139"/>
      <c r="F261" s="139" t="s">
        <v>1193</v>
      </c>
      <c r="G261" s="139">
        <v>2</v>
      </c>
      <c r="H261" s="139" t="s">
        <v>1393</v>
      </c>
      <c r="I261" s="49">
        <v>4</v>
      </c>
      <c r="J261" s="139"/>
      <c r="K261" s="45">
        <v>22.087499999999999</v>
      </c>
      <c r="L261" s="139">
        <v>2</v>
      </c>
      <c r="M261" s="139">
        <v>0</v>
      </c>
      <c r="N261" s="45">
        <v>7.2228828227235795E-2</v>
      </c>
      <c r="O261" s="139">
        <v>0</v>
      </c>
      <c r="P261" s="49">
        <v>32.55422032447575</v>
      </c>
      <c r="Q261" s="139">
        <v>0</v>
      </c>
      <c r="R261" s="139"/>
      <c r="S261" s="139">
        <v>2</v>
      </c>
      <c r="T261" s="139"/>
      <c r="U261" s="49">
        <v>52.95</v>
      </c>
      <c r="V261" s="139">
        <v>1</v>
      </c>
      <c r="W261" s="139" t="s">
        <v>219</v>
      </c>
      <c r="X261" s="139"/>
      <c r="Y261" s="139"/>
      <c r="Z261" s="139"/>
      <c r="AA261" s="139"/>
      <c r="AB261" s="139"/>
    </row>
    <row r="262" spans="1:28" s="140" customFormat="1" x14ac:dyDescent="0.25">
      <c r="A262" s="16" t="s">
        <v>40</v>
      </c>
      <c r="B262" s="16" t="s">
        <v>40</v>
      </c>
      <c r="C262" s="139" t="s">
        <v>15</v>
      </c>
      <c r="D262" s="139"/>
      <c r="E262" s="139" t="s">
        <v>1332</v>
      </c>
      <c r="F262" s="139" t="s">
        <v>1134</v>
      </c>
      <c r="G262" s="139">
        <v>3</v>
      </c>
      <c r="H262" s="49">
        <v>9</v>
      </c>
      <c r="I262" s="49">
        <v>4</v>
      </c>
      <c r="J262" s="139"/>
      <c r="K262" s="45">
        <v>15.003544545047889</v>
      </c>
      <c r="L262" s="139">
        <v>2</v>
      </c>
      <c r="M262" s="139">
        <v>1</v>
      </c>
      <c r="N262" s="45">
        <v>4.1644783330265299E-2</v>
      </c>
      <c r="O262" s="139">
        <v>0</v>
      </c>
      <c r="P262" s="49">
        <v>55.092810568908007</v>
      </c>
      <c r="Q262" s="139">
        <v>1</v>
      </c>
      <c r="R262" s="139"/>
      <c r="S262" s="139">
        <v>4</v>
      </c>
      <c r="T262" s="139"/>
      <c r="U262" s="49">
        <v>58.18</v>
      </c>
      <c r="V262" s="139">
        <v>1</v>
      </c>
      <c r="W262" s="139" t="s">
        <v>218</v>
      </c>
      <c r="X262" s="139"/>
      <c r="Y262" s="139"/>
      <c r="Z262" s="35"/>
      <c r="AA262" s="35"/>
      <c r="AB262" s="35"/>
    </row>
    <row r="263" spans="1:28" s="140" customFormat="1" x14ac:dyDescent="0.25">
      <c r="A263" s="16" t="s">
        <v>41</v>
      </c>
      <c r="B263" s="16" t="s">
        <v>41</v>
      </c>
      <c r="C263" s="139" t="s">
        <v>15</v>
      </c>
      <c r="D263" s="139"/>
      <c r="E263" s="139" t="s">
        <v>1332</v>
      </c>
      <c r="F263" s="139" t="s">
        <v>1134</v>
      </c>
      <c r="G263" s="139">
        <v>3</v>
      </c>
      <c r="H263" s="49">
        <v>18</v>
      </c>
      <c r="I263" s="49">
        <v>4</v>
      </c>
      <c r="J263" s="139"/>
      <c r="K263" s="45">
        <v>15.003544545047889</v>
      </c>
      <c r="L263" s="139">
        <v>2</v>
      </c>
      <c r="M263" s="139">
        <v>1</v>
      </c>
      <c r="N263" s="45">
        <v>4.1644783330265299E-2</v>
      </c>
      <c r="O263" s="139">
        <v>0</v>
      </c>
      <c r="P263" s="49">
        <v>55.092810568908007</v>
      </c>
      <c r="Q263" s="139">
        <v>1</v>
      </c>
      <c r="R263" s="139"/>
      <c r="S263" s="139">
        <v>4</v>
      </c>
      <c r="T263" s="139"/>
      <c r="U263" s="49">
        <v>58.18</v>
      </c>
      <c r="V263" s="139">
        <v>1</v>
      </c>
      <c r="W263" s="139" t="s">
        <v>218</v>
      </c>
      <c r="X263" s="133"/>
      <c r="Y263" s="139"/>
      <c r="Z263" s="133"/>
      <c r="AA263" s="133"/>
      <c r="AB263" s="133"/>
    </row>
    <row r="264" spans="1:28" s="140" customFormat="1" ht="30" x14ac:dyDescent="0.25">
      <c r="A264" s="16" t="s">
        <v>187</v>
      </c>
      <c r="B264" s="16" t="s">
        <v>942</v>
      </c>
      <c r="C264" s="139" t="s">
        <v>566</v>
      </c>
      <c r="D264" s="139"/>
      <c r="E264" s="139" t="s">
        <v>1332</v>
      </c>
      <c r="F264" s="139" t="s">
        <v>1265</v>
      </c>
      <c r="G264" s="139">
        <v>2</v>
      </c>
      <c r="H264" s="49">
        <v>12</v>
      </c>
      <c r="I264" s="49">
        <v>4</v>
      </c>
      <c r="J264" s="139"/>
      <c r="K264" s="45">
        <v>0.11345537885696801</v>
      </c>
      <c r="L264" s="139">
        <v>1</v>
      </c>
      <c r="M264" s="139">
        <v>1</v>
      </c>
      <c r="N264" s="45">
        <v>4.8247689386640112E-2</v>
      </c>
      <c r="O264" s="139">
        <v>0</v>
      </c>
      <c r="P264" s="49">
        <v>33.80478075966267</v>
      </c>
      <c r="Q264" s="139">
        <v>0</v>
      </c>
      <c r="R264" s="139"/>
      <c r="S264" s="139">
        <v>2</v>
      </c>
      <c r="T264" s="139"/>
      <c r="U264" s="49">
        <v>52.64</v>
      </c>
      <c r="V264" s="139">
        <v>1</v>
      </c>
      <c r="W264" s="139" t="s">
        <v>218</v>
      </c>
      <c r="X264" s="133"/>
      <c r="Y264" s="139"/>
      <c r="Z264" s="133"/>
      <c r="AA264" s="133"/>
      <c r="AB264" s="133"/>
    </row>
    <row r="265" spans="1:28" s="140" customFormat="1" x14ac:dyDescent="0.25">
      <c r="A265" s="16" t="s">
        <v>27</v>
      </c>
      <c r="B265" s="16" t="s">
        <v>27</v>
      </c>
      <c r="C265" s="139" t="s">
        <v>566</v>
      </c>
      <c r="D265" s="139"/>
      <c r="E265" s="139"/>
      <c r="F265" s="139" t="s">
        <v>1248</v>
      </c>
      <c r="G265" s="139">
        <v>2</v>
      </c>
      <c r="H265" s="45" t="s">
        <v>1316</v>
      </c>
      <c r="I265" s="49" t="s">
        <v>1316</v>
      </c>
      <c r="J265" s="139" t="s">
        <v>1656</v>
      </c>
      <c r="K265" s="45">
        <v>0.83353025250266066</v>
      </c>
      <c r="L265" s="139">
        <v>1</v>
      </c>
      <c r="M265" s="139">
        <v>0</v>
      </c>
      <c r="N265" s="45">
        <v>5.8963062499643747E-4</v>
      </c>
      <c r="O265" s="139">
        <v>0</v>
      </c>
      <c r="P265" s="49">
        <v>16.013323235451487</v>
      </c>
      <c r="Q265" s="139">
        <v>0</v>
      </c>
      <c r="R265" s="139"/>
      <c r="S265" s="139">
        <v>1</v>
      </c>
      <c r="T265" s="139"/>
      <c r="U265" s="49">
        <v>63.53</v>
      </c>
      <c r="V265" s="139">
        <v>1</v>
      </c>
      <c r="W265" s="139" t="s">
        <v>220</v>
      </c>
      <c r="X265" s="139"/>
      <c r="Y265" s="139"/>
      <c r="Z265" s="139"/>
      <c r="AA265" s="139"/>
      <c r="AB265" s="139"/>
    </row>
    <row r="266" spans="1:28" s="140" customFormat="1" ht="60" x14ac:dyDescent="0.25">
      <c r="A266" s="16" t="s">
        <v>769</v>
      </c>
      <c r="B266" s="16" t="s">
        <v>1482</v>
      </c>
      <c r="C266" s="139" t="s">
        <v>286</v>
      </c>
      <c r="D266" s="139" t="s">
        <v>1332</v>
      </c>
      <c r="E266" s="139" t="s">
        <v>1332</v>
      </c>
      <c r="F266" s="139" t="s">
        <v>1032</v>
      </c>
      <c r="G266" s="139">
        <v>2</v>
      </c>
      <c r="H266" s="139">
        <v>230</v>
      </c>
      <c r="I266" s="49">
        <v>4</v>
      </c>
      <c r="J266" s="139"/>
      <c r="K266" s="45">
        <v>184.08087947644088</v>
      </c>
      <c r="L266" s="139">
        <v>3</v>
      </c>
      <c r="M266" s="139">
        <v>0</v>
      </c>
      <c r="N266" s="45">
        <v>8.2831221133261843E-2</v>
      </c>
      <c r="O266" s="139">
        <v>0</v>
      </c>
      <c r="P266" s="49">
        <v>30.924570184755652</v>
      </c>
      <c r="Q266" s="139">
        <v>0</v>
      </c>
      <c r="R266" s="139">
        <v>1</v>
      </c>
      <c r="S266" s="139">
        <v>4</v>
      </c>
      <c r="T266" s="139"/>
      <c r="U266" s="49">
        <v>65.900000000000006</v>
      </c>
      <c r="V266" s="139">
        <v>1</v>
      </c>
      <c r="W266" s="139" t="s">
        <v>219</v>
      </c>
      <c r="X266" s="133"/>
      <c r="Y266" s="139"/>
      <c r="Z266" s="133"/>
      <c r="AA266" s="133"/>
      <c r="AB266" s="133"/>
    </row>
    <row r="267" spans="1:28" s="140" customFormat="1" ht="60" x14ac:dyDescent="0.25">
      <c r="A267" s="16" t="s">
        <v>773</v>
      </c>
      <c r="B267" s="16" t="s">
        <v>1483</v>
      </c>
      <c r="C267" s="139" t="s">
        <v>286</v>
      </c>
      <c r="D267" s="139" t="s">
        <v>1332</v>
      </c>
      <c r="E267" s="139" t="s">
        <v>1332</v>
      </c>
      <c r="F267" s="139" t="s">
        <v>1061</v>
      </c>
      <c r="G267" s="139">
        <v>2</v>
      </c>
      <c r="H267" s="139">
        <v>427</v>
      </c>
      <c r="I267" s="49">
        <v>3</v>
      </c>
      <c r="J267" s="139"/>
      <c r="K267" s="45">
        <v>184.08087947644088</v>
      </c>
      <c r="L267" s="139">
        <v>3</v>
      </c>
      <c r="M267" s="139">
        <v>0</v>
      </c>
      <c r="N267" s="45">
        <v>0.10421495686698565</v>
      </c>
      <c r="O267" s="139">
        <v>1</v>
      </c>
      <c r="P267" s="49">
        <v>25.532870203177765</v>
      </c>
      <c r="Q267" s="139">
        <v>0</v>
      </c>
      <c r="R267" s="139">
        <v>1</v>
      </c>
      <c r="S267" s="139">
        <v>5</v>
      </c>
      <c r="T267" s="139"/>
      <c r="U267" s="49">
        <v>59.53</v>
      </c>
      <c r="V267" s="139">
        <v>1</v>
      </c>
      <c r="W267" s="139"/>
      <c r="X267" s="133"/>
      <c r="Y267" s="139"/>
      <c r="Z267" s="133"/>
      <c r="AA267" s="133"/>
      <c r="AB267" s="133"/>
    </row>
    <row r="268" spans="1:28" s="140" customFormat="1" ht="60" x14ac:dyDescent="0.25">
      <c r="A268" s="16" t="s">
        <v>774</v>
      </c>
      <c r="B268" s="16" t="s">
        <v>1484</v>
      </c>
      <c r="C268" s="139" t="s">
        <v>286</v>
      </c>
      <c r="D268" s="139"/>
      <c r="E268" s="139" t="s">
        <v>1332</v>
      </c>
      <c r="F268" s="139" t="s">
        <v>1006</v>
      </c>
      <c r="G268" s="139">
        <v>2</v>
      </c>
      <c r="H268" s="139">
        <v>1539</v>
      </c>
      <c r="I268" s="49">
        <v>2</v>
      </c>
      <c r="J268" s="139"/>
      <c r="K268" s="45">
        <v>5023.3722221961571</v>
      </c>
      <c r="L268" s="139">
        <v>3</v>
      </c>
      <c r="M268" s="139">
        <v>0</v>
      </c>
      <c r="N268" s="45">
        <v>9.2681075094889029E-2</v>
      </c>
      <c r="O268" s="139">
        <v>0</v>
      </c>
      <c r="P268" s="49">
        <v>61.013383701994016</v>
      </c>
      <c r="Q268" s="139">
        <v>1</v>
      </c>
      <c r="R268" s="139">
        <v>1</v>
      </c>
      <c r="S268" s="139">
        <v>5</v>
      </c>
      <c r="T268" s="139"/>
      <c r="U268" s="49">
        <v>47.39</v>
      </c>
      <c r="V268" s="139">
        <v>2</v>
      </c>
      <c r="W268" s="139" t="s">
        <v>219</v>
      </c>
      <c r="X268" s="133"/>
      <c r="Y268" s="139"/>
      <c r="Z268" s="133"/>
      <c r="AA268" s="133"/>
      <c r="AB268" s="133"/>
    </row>
    <row r="269" spans="1:28" s="140" customFormat="1" ht="45" x14ac:dyDescent="0.25">
      <c r="A269" s="16" t="s">
        <v>54</v>
      </c>
      <c r="B269" s="16" t="s">
        <v>54</v>
      </c>
      <c r="C269" s="139" t="s">
        <v>15</v>
      </c>
      <c r="D269" s="139"/>
      <c r="E269" s="139" t="s">
        <v>1332</v>
      </c>
      <c r="F269" s="139" t="s">
        <v>1062</v>
      </c>
      <c r="G269" s="139">
        <v>1</v>
      </c>
      <c r="H269" s="49" t="s">
        <v>1316</v>
      </c>
      <c r="I269" s="49" t="s">
        <v>1316</v>
      </c>
      <c r="J269" s="139" t="s">
        <v>1655</v>
      </c>
      <c r="K269" s="144">
        <v>15.003544545047889</v>
      </c>
      <c r="L269" s="139">
        <v>2</v>
      </c>
      <c r="M269" s="139">
        <v>0</v>
      </c>
      <c r="N269" s="45">
        <v>3.8944996394974125E-2</v>
      </c>
      <c r="O269" s="139">
        <v>0</v>
      </c>
      <c r="P269" s="49">
        <v>65.62601960885975</v>
      </c>
      <c r="Q269" s="139">
        <v>1</v>
      </c>
      <c r="R269" s="139"/>
      <c r="S269" s="139">
        <v>3</v>
      </c>
      <c r="T269" s="139"/>
      <c r="U269" s="49">
        <v>47.07</v>
      </c>
      <c r="V269" s="139">
        <v>2</v>
      </c>
      <c r="W269" s="139" t="s">
        <v>220</v>
      </c>
      <c r="X269" s="139" t="s">
        <v>1331</v>
      </c>
      <c r="Y269" s="139"/>
      <c r="Z269" s="139"/>
      <c r="AA269" s="139"/>
      <c r="AB269" s="139"/>
    </row>
    <row r="270" spans="1:28" s="140" customFormat="1" ht="45" x14ac:dyDescent="0.25">
      <c r="A270" s="16" t="s">
        <v>76</v>
      </c>
      <c r="B270" s="16" t="s">
        <v>54</v>
      </c>
      <c r="C270" s="139" t="s">
        <v>15</v>
      </c>
      <c r="D270" s="139"/>
      <c r="E270" s="139" t="s">
        <v>1332</v>
      </c>
      <c r="F270" s="139" t="s">
        <v>1062</v>
      </c>
      <c r="G270" s="139">
        <v>1</v>
      </c>
      <c r="H270" s="139" t="s">
        <v>1316</v>
      </c>
      <c r="I270" s="49" t="s">
        <v>1316</v>
      </c>
      <c r="J270" s="139" t="s">
        <v>1655</v>
      </c>
      <c r="K270" s="144">
        <v>3.9155617804681011</v>
      </c>
      <c r="L270" s="139">
        <v>2</v>
      </c>
      <c r="M270" s="139">
        <v>0</v>
      </c>
      <c r="N270" s="45">
        <v>3.8944996394974125E-2</v>
      </c>
      <c r="O270" s="139">
        <v>0</v>
      </c>
      <c r="P270" s="49">
        <v>65.62601960885975</v>
      </c>
      <c r="Q270" s="139">
        <v>1</v>
      </c>
      <c r="R270" s="139"/>
      <c r="S270" s="139">
        <v>3</v>
      </c>
      <c r="T270" s="139"/>
      <c r="U270" s="49">
        <v>47.07</v>
      </c>
      <c r="V270" s="139">
        <v>2</v>
      </c>
      <c r="W270" s="139" t="s">
        <v>220</v>
      </c>
      <c r="X270" s="139" t="s">
        <v>1331</v>
      </c>
      <c r="Y270" s="139"/>
      <c r="Z270" s="139"/>
      <c r="AA270" s="139"/>
      <c r="AB270" s="139"/>
    </row>
    <row r="271" spans="1:28" s="140" customFormat="1" x14ac:dyDescent="0.25">
      <c r="A271" s="16" t="s">
        <v>42</v>
      </c>
      <c r="B271" s="16" t="s">
        <v>974</v>
      </c>
      <c r="C271" s="139" t="s">
        <v>15</v>
      </c>
      <c r="D271" s="139"/>
      <c r="E271" s="139" t="s">
        <v>1332</v>
      </c>
      <c r="F271" s="139" t="s">
        <v>1134</v>
      </c>
      <c r="G271" s="139">
        <v>3</v>
      </c>
      <c r="H271" s="45" t="s">
        <v>1333</v>
      </c>
      <c r="I271" s="49">
        <v>0</v>
      </c>
      <c r="J271" s="139"/>
      <c r="K271" s="45">
        <v>15.003544545047889</v>
      </c>
      <c r="L271" s="139">
        <v>2</v>
      </c>
      <c r="M271" s="139">
        <v>1</v>
      </c>
      <c r="N271" s="45">
        <v>4.1644783330265299E-2</v>
      </c>
      <c r="O271" s="139">
        <v>0</v>
      </c>
      <c r="P271" s="49">
        <v>55.092810568908007</v>
      </c>
      <c r="Q271" s="139">
        <v>1</v>
      </c>
      <c r="R271" s="139"/>
      <c r="S271" s="139">
        <v>4</v>
      </c>
      <c r="T271" s="139"/>
      <c r="U271" s="49">
        <v>58.18</v>
      </c>
      <c r="V271" s="139">
        <v>1</v>
      </c>
      <c r="W271" s="139" t="s">
        <v>218</v>
      </c>
      <c r="X271" s="139"/>
      <c r="Y271" s="139"/>
      <c r="Z271" s="139"/>
      <c r="AA271" s="139"/>
      <c r="AB271" s="139"/>
    </row>
    <row r="272" spans="1:28" s="140" customFormat="1" ht="90" x14ac:dyDescent="0.25">
      <c r="A272" s="61" t="s">
        <v>1544</v>
      </c>
      <c r="B272" s="35" t="s">
        <v>1544</v>
      </c>
      <c r="C272" s="139" t="s">
        <v>15</v>
      </c>
      <c r="D272" s="139"/>
      <c r="E272" s="139"/>
      <c r="F272" s="139" t="s">
        <v>1208</v>
      </c>
      <c r="G272" s="139">
        <v>2</v>
      </c>
      <c r="H272" s="139" t="s">
        <v>1401</v>
      </c>
      <c r="I272" s="49">
        <v>0</v>
      </c>
      <c r="J272" s="139"/>
      <c r="K272" s="45">
        <v>133.5</v>
      </c>
      <c r="L272" s="139">
        <v>3</v>
      </c>
      <c r="M272" s="139">
        <v>0</v>
      </c>
      <c r="N272" s="45">
        <v>8.6103650804815565E-2</v>
      </c>
      <c r="O272" s="139">
        <v>0</v>
      </c>
      <c r="P272" s="49">
        <v>82.062288009248647</v>
      </c>
      <c r="Q272" s="139">
        <v>1</v>
      </c>
      <c r="R272" s="139"/>
      <c r="S272" s="139">
        <v>4</v>
      </c>
      <c r="T272" s="139"/>
      <c r="U272" s="49">
        <v>36.81</v>
      </c>
      <c r="V272" s="139">
        <v>3</v>
      </c>
      <c r="W272" s="139" t="s">
        <v>220</v>
      </c>
      <c r="X272" s="139"/>
      <c r="Y272" s="139"/>
      <c r="Z272" s="139"/>
      <c r="AA272" s="139"/>
      <c r="AB272" s="139"/>
    </row>
    <row r="273" spans="1:28" s="140" customFormat="1" ht="45" x14ac:dyDescent="0.25">
      <c r="A273" s="16" t="s">
        <v>891</v>
      </c>
      <c r="B273" s="36" t="s">
        <v>891</v>
      </c>
      <c r="C273" s="139" t="s">
        <v>286</v>
      </c>
      <c r="D273" s="139"/>
      <c r="E273" s="139" t="s">
        <v>1332</v>
      </c>
      <c r="F273" s="139" t="s">
        <v>1134</v>
      </c>
      <c r="G273" s="139">
        <v>3</v>
      </c>
      <c r="H273" s="139" t="s">
        <v>1333</v>
      </c>
      <c r="I273" s="49">
        <v>0</v>
      </c>
      <c r="J273" s="139"/>
      <c r="K273" s="45">
        <v>93</v>
      </c>
      <c r="L273" s="139">
        <v>3</v>
      </c>
      <c r="M273" s="139">
        <v>1</v>
      </c>
      <c r="N273" s="45">
        <v>4.1644783330265299E-2</v>
      </c>
      <c r="O273" s="139">
        <v>0</v>
      </c>
      <c r="P273" s="49">
        <v>55.092810568908007</v>
      </c>
      <c r="Q273" s="139">
        <v>1</v>
      </c>
      <c r="R273" s="139"/>
      <c r="S273" s="139">
        <v>5</v>
      </c>
      <c r="T273" s="139"/>
      <c r="U273" s="49">
        <v>58.18</v>
      </c>
      <c r="V273" s="139">
        <v>1</v>
      </c>
      <c r="W273" s="139" t="s">
        <v>218</v>
      </c>
      <c r="X273" s="139"/>
      <c r="Y273" s="139"/>
      <c r="Z273" s="139"/>
      <c r="AA273" s="139"/>
      <c r="AB273" s="139"/>
    </row>
    <row r="274" spans="1:28" s="140" customFormat="1" ht="45" x14ac:dyDescent="0.25">
      <c r="A274" s="16" t="s">
        <v>1417</v>
      </c>
      <c r="B274" s="16" t="s">
        <v>1417</v>
      </c>
      <c r="C274" s="139" t="s">
        <v>286</v>
      </c>
      <c r="D274" s="139"/>
      <c r="E274" s="139"/>
      <c r="F274" s="139" t="s">
        <v>1142</v>
      </c>
      <c r="G274" s="139">
        <v>2</v>
      </c>
      <c r="H274" s="49">
        <v>530</v>
      </c>
      <c r="I274" s="49">
        <v>3</v>
      </c>
      <c r="J274" s="139"/>
      <c r="K274" s="45">
        <v>601.08655206355502</v>
      </c>
      <c r="L274" s="139">
        <v>3</v>
      </c>
      <c r="M274" s="139">
        <v>1</v>
      </c>
      <c r="N274" s="45">
        <v>6.355062154081971E-2</v>
      </c>
      <c r="O274" s="139">
        <v>0</v>
      </c>
      <c r="P274" s="49">
        <v>22.166476789161869</v>
      </c>
      <c r="Q274" s="139">
        <v>0</v>
      </c>
      <c r="R274" s="139"/>
      <c r="S274" s="139">
        <v>4</v>
      </c>
      <c r="T274" s="139"/>
      <c r="U274" s="49">
        <v>68.8</v>
      </c>
      <c r="V274" s="139">
        <v>1</v>
      </c>
      <c r="W274" s="139" t="s">
        <v>218</v>
      </c>
      <c r="X274" s="133"/>
      <c r="Y274" s="139"/>
      <c r="Z274" s="139"/>
      <c r="AA274" s="139"/>
      <c r="AB274" s="133"/>
    </row>
    <row r="275" spans="1:28" s="140" customFormat="1" ht="45" x14ac:dyDescent="0.25">
      <c r="A275" s="16" t="s">
        <v>55</v>
      </c>
      <c r="B275" s="16" t="s">
        <v>55</v>
      </c>
      <c r="C275" s="139" t="s">
        <v>15</v>
      </c>
      <c r="D275" s="139"/>
      <c r="E275" s="139" t="s">
        <v>1332</v>
      </c>
      <c r="F275" s="139" t="s">
        <v>1062</v>
      </c>
      <c r="G275" s="139">
        <v>1</v>
      </c>
      <c r="H275" s="49" t="s">
        <v>1316</v>
      </c>
      <c r="I275" s="49" t="s">
        <v>1316</v>
      </c>
      <c r="J275" s="139" t="s">
        <v>1655</v>
      </c>
      <c r="K275" s="45">
        <v>15.003544545047889</v>
      </c>
      <c r="L275" s="139">
        <v>2</v>
      </c>
      <c r="M275" s="139">
        <v>0</v>
      </c>
      <c r="N275" s="45">
        <v>3.8944996394974125E-2</v>
      </c>
      <c r="O275" s="139">
        <v>0</v>
      </c>
      <c r="P275" s="49">
        <v>65.62601960885975</v>
      </c>
      <c r="Q275" s="139">
        <v>1</v>
      </c>
      <c r="R275" s="139"/>
      <c r="S275" s="139">
        <v>3</v>
      </c>
      <c r="T275" s="139"/>
      <c r="U275" s="49">
        <v>47.07</v>
      </c>
      <c r="V275" s="139">
        <v>2</v>
      </c>
      <c r="W275" s="139" t="s">
        <v>220</v>
      </c>
      <c r="X275" s="139" t="s">
        <v>1331</v>
      </c>
      <c r="Y275" s="139"/>
      <c r="Z275" s="139"/>
      <c r="AA275" s="139"/>
      <c r="AB275" s="139"/>
    </row>
    <row r="276" spans="1:28" s="140" customFormat="1" ht="30" x14ac:dyDescent="0.25">
      <c r="A276" s="61" t="s">
        <v>206</v>
      </c>
      <c r="B276" s="35" t="s">
        <v>625</v>
      </c>
      <c r="C276" s="139" t="s">
        <v>13</v>
      </c>
      <c r="D276" s="139"/>
      <c r="E276" s="139"/>
      <c r="F276" s="139" t="s">
        <v>1264</v>
      </c>
      <c r="G276" s="139">
        <v>2</v>
      </c>
      <c r="H276" s="49">
        <v>3276</v>
      </c>
      <c r="I276" s="49">
        <v>2</v>
      </c>
      <c r="J276" s="139"/>
      <c r="K276" s="45">
        <v>0.6</v>
      </c>
      <c r="L276" s="139">
        <v>1</v>
      </c>
      <c r="M276" s="139">
        <v>0</v>
      </c>
      <c r="N276" s="45">
        <v>1.7976886970608355E-2</v>
      </c>
      <c r="O276" s="139">
        <v>0</v>
      </c>
      <c r="P276" s="49">
        <v>60.277548056629236</v>
      </c>
      <c r="Q276" s="139">
        <v>1</v>
      </c>
      <c r="R276" s="139"/>
      <c r="S276" s="139">
        <v>2</v>
      </c>
      <c r="T276" s="139"/>
      <c r="U276" s="49">
        <v>64.349999999999994</v>
      </c>
      <c r="V276" s="139">
        <v>1</v>
      </c>
      <c r="W276" s="139" t="s">
        <v>220</v>
      </c>
      <c r="X276" s="133"/>
      <c r="Y276" s="139"/>
      <c r="Z276" s="133"/>
      <c r="AA276" s="133"/>
      <c r="AB276" s="133"/>
    </row>
    <row r="277" spans="1:28" s="140" customFormat="1" ht="30" x14ac:dyDescent="0.25">
      <c r="A277" s="16" t="s">
        <v>28</v>
      </c>
      <c r="B277" s="16" t="s">
        <v>649</v>
      </c>
      <c r="C277" s="139" t="s">
        <v>566</v>
      </c>
      <c r="D277" s="139" t="s">
        <v>1332</v>
      </c>
      <c r="E277" s="139" t="s">
        <v>1332</v>
      </c>
      <c r="F277" s="139" t="s">
        <v>1124</v>
      </c>
      <c r="G277" s="139">
        <v>1</v>
      </c>
      <c r="H277" s="45">
        <v>3.16</v>
      </c>
      <c r="I277" s="49">
        <v>4</v>
      </c>
      <c r="J277" s="139"/>
      <c r="K277" s="144">
        <v>0.83353025250266066</v>
      </c>
      <c r="L277" s="143">
        <v>1</v>
      </c>
      <c r="M277" s="139">
        <v>0</v>
      </c>
      <c r="N277" s="45">
        <v>0.10706408911203456</v>
      </c>
      <c r="O277" s="139">
        <v>1</v>
      </c>
      <c r="P277" s="49">
        <v>55.007946053648517</v>
      </c>
      <c r="Q277" s="139">
        <v>1</v>
      </c>
      <c r="R277" s="139"/>
      <c r="S277" s="143">
        <v>3</v>
      </c>
      <c r="T277" s="139"/>
      <c r="U277" s="49">
        <v>54.72</v>
      </c>
      <c r="V277" s="139">
        <v>1</v>
      </c>
      <c r="W277" s="139" t="s">
        <v>220</v>
      </c>
      <c r="X277" s="139"/>
      <c r="Y277" s="139"/>
      <c r="Z277" s="139"/>
      <c r="AA277" s="139"/>
      <c r="AB277" s="139"/>
    </row>
    <row r="278" spans="1:28" s="140" customFormat="1" ht="45" x14ac:dyDescent="0.25">
      <c r="A278" s="16" t="s">
        <v>649</v>
      </c>
      <c r="B278" s="16" t="s">
        <v>649</v>
      </c>
      <c r="C278" s="139" t="s">
        <v>566</v>
      </c>
      <c r="D278" s="139"/>
      <c r="E278" s="139" t="s">
        <v>1332</v>
      </c>
      <c r="F278" s="139" t="s">
        <v>1124</v>
      </c>
      <c r="G278" s="139">
        <v>1</v>
      </c>
      <c r="H278" s="45">
        <v>3.16</v>
      </c>
      <c r="I278" s="49">
        <v>4</v>
      </c>
      <c r="J278" s="139"/>
      <c r="K278" s="144">
        <v>34.936488305689586</v>
      </c>
      <c r="L278" s="143">
        <v>2</v>
      </c>
      <c r="M278" s="139">
        <v>0</v>
      </c>
      <c r="N278" s="45">
        <v>0.10706408911203456</v>
      </c>
      <c r="O278" s="139">
        <v>1</v>
      </c>
      <c r="P278" s="49">
        <v>55.007946053648517</v>
      </c>
      <c r="Q278" s="139">
        <v>1</v>
      </c>
      <c r="R278" s="139"/>
      <c r="S278" s="143">
        <v>4</v>
      </c>
      <c r="T278" s="139"/>
      <c r="U278" s="49">
        <v>54.72</v>
      </c>
      <c r="V278" s="139">
        <v>1</v>
      </c>
      <c r="W278" s="139" t="s">
        <v>220</v>
      </c>
      <c r="X278" s="133"/>
      <c r="Y278" s="139"/>
      <c r="Z278" s="133"/>
      <c r="AA278" s="133"/>
      <c r="AB278" s="133"/>
    </row>
    <row r="279" spans="1:28" s="140" customFormat="1" ht="30" x14ac:dyDescent="0.25">
      <c r="A279" s="61" t="s">
        <v>710</v>
      </c>
      <c r="B279" s="13" t="s">
        <v>710</v>
      </c>
      <c r="C279" s="139" t="s">
        <v>13</v>
      </c>
      <c r="D279" s="139"/>
      <c r="E279" s="139"/>
      <c r="F279" s="139" t="s">
        <v>1078</v>
      </c>
      <c r="G279" s="139">
        <v>1</v>
      </c>
      <c r="H279" s="49" t="s">
        <v>1333</v>
      </c>
      <c r="I279" s="49">
        <v>0</v>
      </c>
      <c r="J279" s="139"/>
      <c r="K279" s="45">
        <v>4.68</v>
      </c>
      <c r="L279" s="139">
        <v>2</v>
      </c>
      <c r="M279" s="139">
        <v>0</v>
      </c>
      <c r="N279" s="45">
        <v>0.16011729471782465</v>
      </c>
      <c r="O279" s="139">
        <v>1</v>
      </c>
      <c r="P279" s="49">
        <v>59.993262743527922</v>
      </c>
      <c r="Q279" s="139">
        <v>1</v>
      </c>
      <c r="R279" s="139"/>
      <c r="S279" s="139">
        <v>4</v>
      </c>
      <c r="T279" s="139"/>
      <c r="U279" s="49">
        <v>58.88</v>
      </c>
      <c r="V279" s="139">
        <v>1</v>
      </c>
      <c r="W279" s="139" t="s">
        <v>220</v>
      </c>
      <c r="X279" s="139"/>
      <c r="Y279" s="139"/>
      <c r="Z279" s="139"/>
      <c r="AA279" s="139"/>
      <c r="AB279" s="139"/>
    </row>
  </sheetData>
  <sortState ref="A2:AB332">
    <sortCondition ref="B2:B33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Inteventions in UHC (Table 3A2)</vt:lpstr>
      <vt:lpstr>Miscellaneous</vt:lpstr>
      <vt:lpstr>Condensed UHC Table (3A1)</vt:lpstr>
      <vt:lpstr>Epi data</vt:lpstr>
      <vt:lpstr>Notes</vt:lpstr>
      <vt:lpstr>Sheet2</vt:lpstr>
      <vt:lpstr>Deduplicated w Conflicts</vt:lpstr>
      <vt:lpstr>'Inteventions in UHC (Table 3A2)'!Print_Area</vt:lpstr>
      <vt:lpstr>'Inteventions in UHC (Table 3A2)'!Print_Titles</vt:lpstr>
    </vt:vector>
  </TitlesOfParts>
  <Company>UW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Grasso</dc:creator>
  <cp:lastModifiedBy>Kristen Danforth</cp:lastModifiedBy>
  <cp:lastPrinted>2017-06-07T16:15:30Z</cp:lastPrinted>
  <dcterms:created xsi:type="dcterms:W3CDTF">2016-06-09T18:22:12Z</dcterms:created>
  <dcterms:modified xsi:type="dcterms:W3CDTF">2017-08-31T19:10:56Z</dcterms:modified>
</cp:coreProperties>
</file>