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8303/git/my-trade/files/"/>
    </mc:Choice>
  </mc:AlternateContent>
  <bookViews>
    <workbookView xWindow="0" yWindow="460" windowWidth="33600" windowHeight="19500" tabRatio="500" activeTab="1"/>
  </bookViews>
  <sheets>
    <sheet name="all" sheetId="14" r:id="rId1"/>
    <sheet name="tw100" sheetId="6" r:id="rId2"/>
    <sheet name="工作表3" sheetId="19" r:id="rId3"/>
    <sheet name="工作表1" sheetId="17" r:id="rId4"/>
    <sheet name="工作表2" sheetId="18" r:id="rId5"/>
    <sheet name="201811破產" sheetId="10" r:id="rId6"/>
  </sheets>
  <definedNames>
    <definedName name="_xlnm._FilterDatabase" localSheetId="5" hidden="1">'201811破產'!$A$1:$G$358</definedName>
    <definedName name="_xlnm._FilterDatabase" localSheetId="0" hidden="1">all!$A$1:$E$113</definedName>
    <definedName name="_xlnm._FilterDatabase" localSheetId="1" hidden="1">'tw100'!$A$1:$W$87</definedName>
    <definedName name="_xlnm._FilterDatabase" localSheetId="3" hidden="1">工作表1!$A$1:$R$64</definedName>
    <definedName name="_xlnm._FilterDatabase" localSheetId="2" hidden="1">工作表3!$B$4:$U$27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3" i="6" l="1"/>
  <c r="S113" i="6"/>
  <c r="T113" i="6"/>
  <c r="U113" i="6"/>
  <c r="V113" i="6"/>
  <c r="W113" i="6"/>
  <c r="I113" i="6"/>
  <c r="D113" i="6"/>
  <c r="R112" i="6"/>
  <c r="D112" i="6"/>
  <c r="I112" i="6"/>
  <c r="S112" i="6"/>
  <c r="T112" i="6"/>
  <c r="U112" i="6"/>
  <c r="V112" i="6"/>
  <c r="W112" i="6"/>
  <c r="T49" i="6"/>
  <c r="R3" i="6"/>
  <c r="R21" i="6"/>
  <c r="R111" i="6"/>
  <c r="S111" i="6"/>
  <c r="T111" i="6"/>
  <c r="U111" i="6"/>
  <c r="V111" i="6"/>
  <c r="W111" i="6"/>
  <c r="R110" i="6"/>
  <c r="D110" i="6"/>
  <c r="I110" i="6"/>
  <c r="S110" i="6"/>
  <c r="T110" i="6"/>
  <c r="U110" i="6"/>
  <c r="V110" i="6"/>
  <c r="W110" i="6"/>
  <c r="R109" i="6"/>
  <c r="D109" i="6"/>
  <c r="I109" i="6"/>
  <c r="S109" i="6"/>
  <c r="T109" i="6"/>
  <c r="U109" i="6"/>
  <c r="V109" i="6"/>
  <c r="W109" i="6"/>
  <c r="R108" i="6"/>
  <c r="D108" i="6"/>
  <c r="I108" i="6"/>
  <c r="S108" i="6"/>
  <c r="T108" i="6"/>
  <c r="U108" i="6"/>
  <c r="V108" i="6"/>
  <c r="W108" i="6"/>
  <c r="J108" i="6"/>
  <c r="R107" i="6"/>
  <c r="D107" i="6"/>
  <c r="I107" i="6"/>
  <c r="S107" i="6"/>
  <c r="T107" i="6"/>
  <c r="U107" i="6"/>
  <c r="V107" i="6"/>
  <c r="W107" i="6"/>
  <c r="R106" i="6"/>
  <c r="D106" i="6"/>
  <c r="I106" i="6"/>
  <c r="S106" i="6"/>
  <c r="T106" i="6"/>
  <c r="U106" i="6"/>
  <c r="V106" i="6"/>
  <c r="W106" i="6"/>
  <c r="U57" i="19"/>
  <c r="R28" i="19"/>
  <c r="R105" i="6"/>
  <c r="D105" i="6"/>
  <c r="S105" i="6"/>
  <c r="T105" i="6"/>
  <c r="U105" i="6"/>
  <c r="V105" i="6"/>
  <c r="W105" i="6"/>
  <c r="R103" i="6"/>
  <c r="D103" i="6"/>
  <c r="I103" i="6"/>
  <c r="S103" i="6"/>
  <c r="T103" i="6"/>
  <c r="U103" i="6"/>
  <c r="V103" i="6"/>
  <c r="W103" i="6"/>
  <c r="R104" i="6"/>
  <c r="D104" i="6"/>
  <c r="S104" i="6"/>
  <c r="T104" i="6"/>
  <c r="U104" i="6"/>
  <c r="V104" i="6"/>
  <c r="W104" i="6"/>
  <c r="R101" i="6"/>
  <c r="S101" i="6"/>
  <c r="T101" i="6"/>
  <c r="U101" i="6"/>
  <c r="V101" i="6"/>
  <c r="W101" i="6"/>
  <c r="R102" i="6"/>
  <c r="S102" i="6"/>
  <c r="T102" i="6"/>
  <c r="U102" i="6"/>
  <c r="V102" i="6"/>
  <c r="W102" i="6"/>
  <c r="R100" i="6"/>
  <c r="S100" i="6"/>
  <c r="T100" i="6"/>
  <c r="U100" i="6"/>
  <c r="V100" i="6"/>
  <c r="W100" i="6"/>
  <c r="R99" i="6"/>
  <c r="S99" i="6"/>
  <c r="T99" i="6"/>
  <c r="U99" i="6"/>
  <c r="V99" i="6"/>
  <c r="W99" i="6"/>
  <c r="R98" i="6"/>
  <c r="S98" i="6"/>
  <c r="T98" i="6"/>
  <c r="U98" i="6"/>
  <c r="V98" i="6"/>
  <c r="W98" i="6"/>
  <c r="R96" i="6"/>
  <c r="D96" i="6"/>
  <c r="I96" i="6"/>
  <c r="S96" i="6"/>
  <c r="T96" i="6"/>
  <c r="U96" i="6"/>
  <c r="V96" i="6"/>
  <c r="W96" i="6"/>
  <c r="R97" i="6"/>
  <c r="S97" i="6"/>
  <c r="T97" i="6"/>
  <c r="U97" i="6"/>
  <c r="V97" i="6"/>
  <c r="W97" i="6"/>
  <c r="E96" i="6"/>
  <c r="R95" i="6"/>
  <c r="S95" i="6"/>
  <c r="T95" i="6"/>
  <c r="U95" i="6"/>
  <c r="V95" i="6"/>
  <c r="W95" i="6"/>
  <c r="R94" i="6"/>
  <c r="S94" i="6"/>
  <c r="T94" i="6"/>
  <c r="U94" i="6"/>
  <c r="V94" i="6"/>
  <c r="W94" i="6"/>
  <c r="R93" i="6"/>
  <c r="S93" i="6"/>
  <c r="T93" i="6"/>
  <c r="U93" i="6"/>
  <c r="V93" i="6"/>
  <c r="W93" i="6"/>
  <c r="R91" i="6"/>
  <c r="S91" i="6"/>
  <c r="T91" i="6"/>
  <c r="U91" i="6"/>
  <c r="V91" i="6"/>
  <c r="W91" i="6"/>
  <c r="R92" i="6"/>
  <c r="I92" i="6"/>
  <c r="S92" i="6"/>
  <c r="T92" i="6"/>
  <c r="U92" i="6"/>
  <c r="V92" i="6"/>
  <c r="W92" i="6"/>
  <c r="R90" i="6"/>
  <c r="S90" i="6"/>
  <c r="T90" i="6"/>
  <c r="U90" i="6"/>
  <c r="V90" i="6"/>
  <c r="W90" i="6"/>
  <c r="R89" i="6"/>
  <c r="D89" i="6"/>
  <c r="I89" i="6"/>
  <c r="S89" i="6"/>
  <c r="T89" i="6"/>
  <c r="U89" i="6"/>
  <c r="V89" i="6"/>
  <c r="W89" i="6"/>
  <c r="R88" i="6"/>
  <c r="D88" i="6"/>
  <c r="I88" i="6"/>
  <c r="S88" i="6"/>
  <c r="T88" i="6"/>
  <c r="U88" i="6"/>
  <c r="V88" i="6"/>
  <c r="W88" i="6"/>
  <c r="W87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R87" i="6"/>
  <c r="S87" i="6"/>
  <c r="T87" i="6"/>
  <c r="U87" i="6"/>
  <c r="V87" i="6"/>
  <c r="R86" i="6"/>
  <c r="S86" i="6"/>
  <c r="T86" i="6"/>
  <c r="U86" i="6"/>
  <c r="V86" i="6"/>
  <c r="R84" i="6"/>
  <c r="S84" i="6"/>
  <c r="T84" i="6"/>
  <c r="U84" i="6"/>
  <c r="V84" i="6"/>
  <c r="R85" i="6"/>
  <c r="S85" i="6"/>
  <c r="T85" i="6"/>
  <c r="U85" i="6"/>
  <c r="V85" i="6"/>
  <c r="R83" i="6"/>
  <c r="S83" i="6"/>
  <c r="T83" i="6"/>
  <c r="U83" i="6"/>
  <c r="V83" i="6"/>
  <c r="R82" i="6"/>
  <c r="D82" i="6"/>
  <c r="S82" i="6"/>
  <c r="T82" i="6"/>
  <c r="U82" i="6"/>
  <c r="V82" i="6"/>
  <c r="R78" i="6"/>
  <c r="S78" i="6"/>
  <c r="T78" i="6"/>
  <c r="U78" i="6"/>
  <c r="V78" i="6"/>
  <c r="R79" i="6"/>
  <c r="S79" i="6"/>
  <c r="T79" i="6"/>
  <c r="U79" i="6"/>
  <c r="V79" i="6"/>
  <c r="R80" i="6"/>
  <c r="S80" i="6"/>
  <c r="T80" i="6"/>
  <c r="U80" i="6"/>
  <c r="V80" i="6"/>
  <c r="R81" i="6"/>
  <c r="S81" i="6"/>
  <c r="T81" i="6"/>
  <c r="U81" i="6"/>
  <c r="V81" i="6"/>
  <c r="R77" i="6"/>
  <c r="T77" i="6"/>
  <c r="U77" i="6"/>
  <c r="V77" i="6"/>
  <c r="S77" i="6"/>
  <c r="R76" i="6"/>
  <c r="T76" i="6"/>
  <c r="U76" i="6"/>
  <c r="V76" i="6"/>
  <c r="S76" i="6"/>
  <c r="R75" i="6"/>
  <c r="T75" i="6"/>
  <c r="U75" i="6"/>
  <c r="V75" i="6"/>
  <c r="S75" i="6"/>
  <c r="R74" i="6"/>
  <c r="S74" i="6"/>
  <c r="T74" i="6"/>
  <c r="U74" i="6"/>
  <c r="V74" i="6"/>
  <c r="U73" i="6"/>
  <c r="R73" i="6"/>
  <c r="I73" i="6"/>
  <c r="S73" i="6"/>
  <c r="T73" i="6"/>
  <c r="V73" i="6"/>
  <c r="R72" i="6"/>
  <c r="S72" i="6"/>
  <c r="T72" i="6"/>
  <c r="U72" i="6"/>
  <c r="V72" i="6"/>
  <c r="R71" i="6"/>
  <c r="S71" i="6"/>
  <c r="T71" i="6"/>
  <c r="U71" i="6"/>
  <c r="V71" i="6"/>
  <c r="R70" i="6"/>
  <c r="S70" i="6"/>
  <c r="T70" i="6"/>
  <c r="U70" i="6"/>
  <c r="V70" i="6"/>
  <c r="R69" i="6"/>
  <c r="S69" i="6"/>
  <c r="T69" i="6"/>
  <c r="U69" i="6"/>
  <c r="V69" i="6"/>
  <c r="R68" i="6"/>
  <c r="S68" i="6"/>
  <c r="T68" i="6"/>
  <c r="U68" i="6"/>
  <c r="V68" i="6"/>
  <c r="R67" i="6"/>
  <c r="I67" i="6"/>
  <c r="S67" i="6"/>
  <c r="T67" i="6"/>
  <c r="U67" i="6"/>
  <c r="V67" i="6"/>
  <c r="R66" i="6"/>
  <c r="I66" i="6"/>
  <c r="S66" i="6"/>
  <c r="T66" i="6"/>
  <c r="U66" i="6"/>
  <c r="V66" i="6"/>
  <c r="R65" i="6"/>
  <c r="I65" i="6"/>
  <c r="S65" i="6"/>
  <c r="T65" i="6"/>
  <c r="U65" i="6"/>
  <c r="V65" i="6"/>
  <c r="R64" i="6"/>
  <c r="S64" i="6"/>
  <c r="T64" i="6"/>
  <c r="U64" i="6"/>
  <c r="V64" i="6"/>
  <c r="R63" i="6"/>
  <c r="S63" i="6"/>
  <c r="T63" i="6"/>
  <c r="U63" i="6"/>
  <c r="V63" i="6"/>
  <c r="U105" i="17"/>
  <c r="R57" i="6"/>
  <c r="D57" i="6"/>
  <c r="I57" i="6"/>
  <c r="S57" i="6"/>
  <c r="T57" i="6"/>
  <c r="U57" i="6"/>
  <c r="V57" i="6"/>
  <c r="R58" i="6"/>
  <c r="I58" i="6"/>
  <c r="S58" i="6"/>
  <c r="T58" i="6"/>
  <c r="U58" i="6"/>
  <c r="V58" i="6"/>
  <c r="R59" i="6"/>
  <c r="I59" i="6"/>
  <c r="S59" i="6"/>
  <c r="T59" i="6"/>
  <c r="U59" i="6"/>
  <c r="V59" i="6"/>
  <c r="R60" i="6"/>
  <c r="D60" i="6"/>
  <c r="I60" i="6"/>
  <c r="S60" i="6"/>
  <c r="T60" i="6"/>
  <c r="U60" i="6"/>
  <c r="V60" i="6"/>
  <c r="R61" i="6"/>
  <c r="D61" i="6"/>
  <c r="I61" i="6"/>
  <c r="S61" i="6"/>
  <c r="T61" i="6"/>
  <c r="U61" i="6"/>
  <c r="V61" i="6"/>
  <c r="R62" i="6"/>
  <c r="I62" i="6"/>
  <c r="S62" i="6"/>
  <c r="T62" i="6"/>
  <c r="U62" i="6"/>
  <c r="V62" i="6"/>
  <c r="I56" i="6"/>
  <c r="D56" i="6"/>
  <c r="R56" i="6"/>
  <c r="S56" i="6"/>
  <c r="T56" i="6"/>
  <c r="U56" i="6"/>
  <c r="V56" i="6"/>
  <c r="R55" i="6"/>
  <c r="I55" i="6"/>
  <c r="S55" i="6"/>
  <c r="T55" i="6"/>
  <c r="U55" i="6"/>
  <c r="V55" i="6"/>
  <c r="R54" i="6"/>
  <c r="I54" i="6"/>
  <c r="S54" i="6"/>
  <c r="T54" i="6"/>
  <c r="U54" i="6"/>
  <c r="V54" i="6"/>
  <c r="R53" i="6"/>
  <c r="D53" i="6"/>
  <c r="I53" i="6"/>
  <c r="S53" i="6"/>
  <c r="T53" i="6"/>
  <c r="U53" i="6"/>
  <c r="V53" i="6"/>
  <c r="R52" i="6"/>
  <c r="D52" i="6"/>
  <c r="I52" i="6"/>
  <c r="S52" i="6"/>
  <c r="T52" i="6"/>
  <c r="U52" i="6"/>
  <c r="V52" i="6"/>
  <c r="R51" i="6"/>
  <c r="I51" i="6"/>
  <c r="S51" i="6"/>
  <c r="T51" i="6"/>
  <c r="U51" i="6"/>
  <c r="V51" i="6"/>
  <c r="R50" i="6"/>
  <c r="D50" i="6"/>
  <c r="I50" i="6"/>
  <c r="S50" i="6"/>
  <c r="T50" i="6"/>
  <c r="U50" i="6"/>
  <c r="V50" i="6"/>
  <c r="R49" i="6"/>
  <c r="D49" i="6"/>
  <c r="I49" i="6"/>
  <c r="S49" i="6"/>
  <c r="U49" i="6"/>
  <c r="V49" i="6"/>
  <c r="R2" i="6"/>
  <c r="T2" i="6"/>
  <c r="U2" i="6"/>
  <c r="V2" i="6"/>
  <c r="T3" i="6"/>
  <c r="U3" i="6"/>
  <c r="V3" i="6"/>
  <c r="R4" i="6"/>
  <c r="T4" i="6"/>
  <c r="U4" i="6"/>
  <c r="V4" i="6"/>
  <c r="R5" i="6"/>
  <c r="T5" i="6"/>
  <c r="U5" i="6"/>
  <c r="V5" i="6"/>
  <c r="R6" i="6"/>
  <c r="T6" i="6"/>
  <c r="U6" i="6"/>
  <c r="V6" i="6"/>
  <c r="R7" i="6"/>
  <c r="T7" i="6"/>
  <c r="U7" i="6"/>
  <c r="V7" i="6"/>
  <c r="R8" i="6"/>
  <c r="T8" i="6"/>
  <c r="U8" i="6"/>
  <c r="V8" i="6"/>
  <c r="R9" i="6"/>
  <c r="T9" i="6"/>
  <c r="U9" i="6"/>
  <c r="V9" i="6"/>
  <c r="R10" i="6"/>
  <c r="T10" i="6"/>
  <c r="U10" i="6"/>
  <c r="V10" i="6"/>
  <c r="R11" i="6"/>
  <c r="T11" i="6"/>
  <c r="U11" i="6"/>
  <c r="V11" i="6"/>
  <c r="R12" i="6"/>
  <c r="T12" i="6"/>
  <c r="U12" i="6"/>
  <c r="V12" i="6"/>
  <c r="R13" i="6"/>
  <c r="T13" i="6"/>
  <c r="U13" i="6"/>
  <c r="V13" i="6"/>
  <c r="R14" i="6"/>
  <c r="T14" i="6"/>
  <c r="U14" i="6"/>
  <c r="V14" i="6"/>
  <c r="R15" i="6"/>
  <c r="T15" i="6"/>
  <c r="U15" i="6"/>
  <c r="V15" i="6"/>
  <c r="R16" i="6"/>
  <c r="T16" i="6"/>
  <c r="U16" i="6"/>
  <c r="V16" i="6"/>
  <c r="R17" i="6"/>
  <c r="T17" i="6"/>
  <c r="U17" i="6"/>
  <c r="V17" i="6"/>
  <c r="R18" i="6"/>
  <c r="T18" i="6"/>
  <c r="U18" i="6"/>
  <c r="V18" i="6"/>
  <c r="R19" i="6"/>
  <c r="T19" i="6"/>
  <c r="U19" i="6"/>
  <c r="V19" i="6"/>
  <c r="R20" i="6"/>
  <c r="T20" i="6"/>
  <c r="U20" i="6"/>
  <c r="V20" i="6"/>
  <c r="T21" i="6"/>
  <c r="U21" i="6"/>
  <c r="V21" i="6"/>
  <c r="R22" i="6"/>
  <c r="T22" i="6"/>
  <c r="U22" i="6"/>
  <c r="V22" i="6"/>
  <c r="R23" i="6"/>
  <c r="T23" i="6"/>
  <c r="U23" i="6"/>
  <c r="V23" i="6"/>
  <c r="R24" i="6"/>
  <c r="T24" i="6"/>
  <c r="U24" i="6"/>
  <c r="V24" i="6"/>
  <c r="R25" i="6"/>
  <c r="T25" i="6"/>
  <c r="U25" i="6"/>
  <c r="V25" i="6"/>
  <c r="R26" i="6"/>
  <c r="T26" i="6"/>
  <c r="U26" i="6"/>
  <c r="V26" i="6"/>
  <c r="R27" i="6"/>
  <c r="T27" i="6"/>
  <c r="U27" i="6"/>
  <c r="V27" i="6"/>
  <c r="R28" i="6"/>
  <c r="T28" i="6"/>
  <c r="U28" i="6"/>
  <c r="V28" i="6"/>
  <c r="R29" i="6"/>
  <c r="T29" i="6"/>
  <c r="U29" i="6"/>
  <c r="V29" i="6"/>
  <c r="R30" i="6"/>
  <c r="T30" i="6"/>
  <c r="U30" i="6"/>
  <c r="V30" i="6"/>
  <c r="R31" i="6"/>
  <c r="T31" i="6"/>
  <c r="U31" i="6"/>
  <c r="V31" i="6"/>
  <c r="R32" i="6"/>
  <c r="T32" i="6"/>
  <c r="U32" i="6"/>
  <c r="V32" i="6"/>
  <c r="R33" i="6"/>
  <c r="T33" i="6"/>
  <c r="U33" i="6"/>
  <c r="V33" i="6"/>
  <c r="R34" i="6"/>
  <c r="T34" i="6"/>
  <c r="U34" i="6"/>
  <c r="V34" i="6"/>
  <c r="R35" i="6"/>
  <c r="T35" i="6"/>
  <c r="U35" i="6"/>
  <c r="V35" i="6"/>
  <c r="R36" i="6"/>
  <c r="T36" i="6"/>
  <c r="U36" i="6"/>
  <c r="V36" i="6"/>
  <c r="R37" i="6"/>
  <c r="T37" i="6"/>
  <c r="U37" i="6"/>
  <c r="V37" i="6"/>
  <c r="R38" i="6"/>
  <c r="T38" i="6"/>
  <c r="U38" i="6"/>
  <c r="V38" i="6"/>
  <c r="R39" i="6"/>
  <c r="T39" i="6"/>
  <c r="U39" i="6"/>
  <c r="V39" i="6"/>
  <c r="R40" i="6"/>
  <c r="T40" i="6"/>
  <c r="U40" i="6"/>
  <c r="V40" i="6"/>
  <c r="R41" i="6"/>
  <c r="T41" i="6"/>
  <c r="U41" i="6"/>
  <c r="V41" i="6"/>
  <c r="R42" i="6"/>
  <c r="T42" i="6"/>
  <c r="U42" i="6"/>
  <c r="V42" i="6"/>
  <c r="R43" i="6"/>
  <c r="T43" i="6"/>
  <c r="U43" i="6"/>
  <c r="V43" i="6"/>
  <c r="R44" i="6"/>
  <c r="T44" i="6"/>
  <c r="U44" i="6"/>
  <c r="V44" i="6"/>
  <c r="R45" i="6"/>
  <c r="T45" i="6"/>
  <c r="U45" i="6"/>
  <c r="V45" i="6"/>
  <c r="R46" i="6"/>
  <c r="T46" i="6"/>
  <c r="U46" i="6"/>
  <c r="V46" i="6"/>
  <c r="R47" i="6"/>
  <c r="T47" i="6"/>
  <c r="U47" i="6"/>
  <c r="V47" i="6"/>
  <c r="U48" i="6"/>
  <c r="R48" i="6"/>
  <c r="T48" i="6"/>
  <c r="V48" i="6"/>
  <c r="D48" i="6"/>
  <c r="I48" i="6"/>
  <c r="S48" i="6"/>
  <c r="D47" i="6"/>
  <c r="I47" i="6"/>
  <c r="S47" i="6"/>
  <c r="D46" i="6"/>
  <c r="I46" i="6"/>
  <c r="S46" i="6"/>
  <c r="D44" i="6"/>
  <c r="I44" i="6"/>
  <c r="S44" i="6"/>
  <c r="S45" i="6"/>
  <c r="S40" i="6"/>
  <c r="S41" i="6"/>
  <c r="S42" i="6"/>
  <c r="D43" i="6"/>
  <c r="S43" i="6"/>
  <c r="S39" i="6"/>
  <c r="S37" i="6"/>
  <c r="S38" i="6"/>
  <c r="S36" i="6"/>
  <c r="S34" i="6"/>
  <c r="S35" i="6"/>
  <c r="S33" i="6"/>
  <c r="S32" i="6"/>
  <c r="S30" i="6"/>
  <c r="S31" i="6"/>
  <c r="S29" i="6"/>
  <c r="D28" i="6"/>
  <c r="I28" i="6"/>
  <c r="S28" i="6"/>
  <c r="S27" i="6"/>
  <c r="S26" i="6"/>
  <c r="I25" i="6"/>
  <c r="S25" i="6"/>
  <c r="D24" i="6"/>
  <c r="S24" i="6"/>
  <c r="S22" i="6"/>
  <c r="S23" i="6"/>
  <c r="S21" i="6"/>
  <c r="S19" i="6"/>
  <c r="S20" i="6"/>
  <c r="S18" i="6"/>
  <c r="S17" i="6"/>
  <c r="S16" i="6"/>
  <c r="S15" i="6"/>
  <c r="S14" i="6"/>
  <c r="S13" i="6"/>
  <c r="S12" i="6"/>
  <c r="S11" i="6"/>
  <c r="S10" i="6"/>
  <c r="S9" i="6"/>
  <c r="S7" i="6"/>
  <c r="S8" i="6"/>
  <c r="S6" i="6"/>
  <c r="S5" i="6"/>
  <c r="D2" i="6"/>
  <c r="I2" i="6"/>
  <c r="S2" i="6"/>
  <c r="S4" i="6"/>
  <c r="S3" i="6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59" i="10"/>
  <c r="F363" i="10"/>
  <c r="F366" i="10"/>
  <c r="F369" i="10"/>
  <c r="F360" i="10"/>
  <c r="F361" i="10"/>
  <c r="F362" i="10"/>
  <c r="F364" i="10"/>
  <c r="F365" i="10"/>
  <c r="F367" i="10"/>
  <c r="F368" i="10"/>
  <c r="F370" i="10"/>
  <c r="F371" i="10"/>
  <c r="F372" i="10"/>
  <c r="F373" i="10"/>
  <c r="F374" i="10"/>
  <c r="F375" i="10"/>
  <c r="F376" i="10"/>
  <c r="F377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2" i="10"/>
  <c r="G163" i="10"/>
  <c r="G164" i="10"/>
</calcChain>
</file>

<file path=xl/sharedStrings.xml><?xml version="1.0" encoding="utf-8"?>
<sst xmlns="http://schemas.openxmlformats.org/spreadsheetml/2006/main" count="1325" uniqueCount="147">
  <si>
    <t>成交時間</t>
  </si>
  <si>
    <t>買賣別</t>
  </si>
  <si>
    <t>口數</t>
  </si>
  <si>
    <t>平倉損益</t>
  </si>
  <si>
    <t>DATE</t>
  </si>
  <si>
    <t>HIGH8D</t>
  </si>
  <si>
    <t>買進-&gt;賣出</t>
  </si>
  <si>
    <t>賣出-&gt;買進</t>
  </si>
  <si>
    <t>華南期貨</t>
  </si>
  <si>
    <t>DIF</t>
  </si>
  <si>
    <t>季線</t>
  </si>
  <si>
    <t>月線</t>
  </si>
  <si>
    <t>10日下</t>
  </si>
  <si>
    <t>10日上</t>
  </si>
  <si>
    <t>20日下</t>
  </si>
  <si>
    <t>20日上</t>
  </si>
  <si>
    <t>外資10</t>
  </si>
  <si>
    <t>大小台</t>
    <phoneticPr fontId="12" type="noConversion"/>
  </si>
  <si>
    <t>交易口數</t>
    <phoneticPr fontId="12" type="noConversion"/>
  </si>
  <si>
    <t>國票期貨</t>
    <phoneticPr fontId="12" type="noConversion"/>
  </si>
  <si>
    <t>金指期貨 201812</t>
    <phoneticPr fontId="12" type="noConversion"/>
  </si>
  <si>
    <t>台指期貨 201812</t>
    <phoneticPr fontId="12" type="noConversion"/>
  </si>
  <si>
    <t>LXFK8</t>
    <phoneticPr fontId="12" type="noConversion"/>
  </si>
  <si>
    <t>FXFK8</t>
    <phoneticPr fontId="12" type="noConversion"/>
  </si>
  <si>
    <t>TXFK8</t>
    <phoneticPr fontId="12" type="noConversion"/>
  </si>
  <si>
    <t>台股指數</t>
    <phoneticPr fontId="12" type="noConversion"/>
  </si>
  <si>
    <t>國巨期</t>
    <phoneticPr fontId="12" type="noConversion"/>
  </si>
  <si>
    <t>商品</t>
    <phoneticPr fontId="12" type="noConversion"/>
  </si>
  <si>
    <t>漲跌5</t>
    <phoneticPr fontId="12" type="noConversion"/>
  </si>
  <si>
    <t>外資1</t>
    <phoneticPr fontId="12" type="noConversion"/>
  </si>
  <si>
    <t>外資5</t>
    <phoneticPr fontId="12" type="noConversion"/>
  </si>
  <si>
    <t>盤整</t>
    <phoneticPr fontId="12" type="noConversion"/>
  </si>
  <si>
    <t>個股</t>
    <phoneticPr fontId="12" type="noConversion"/>
  </si>
  <si>
    <t>逆勢</t>
    <phoneticPr fontId="12" type="noConversion"/>
  </si>
  <si>
    <t>大盤</t>
    <phoneticPr fontId="12" type="noConversion"/>
  </si>
  <si>
    <t>華南期貨</t>
    <phoneticPr fontId="12" type="noConversion"/>
  </si>
  <si>
    <t>台股指數</t>
  </si>
  <si>
    <t>選擇權</t>
    <phoneticPr fontId="12" type="noConversion"/>
  </si>
  <si>
    <t>NO.</t>
  </si>
  <si>
    <t>沖銷日</t>
  </si>
  <si>
    <t>成交日</t>
  </si>
  <si>
    <t>商品</t>
  </si>
  <si>
    <t>交割月份</t>
  </si>
  <si>
    <t>買賣權</t>
  </si>
  <si>
    <t>履約價</t>
  </si>
  <si>
    <t>成交價格</t>
  </si>
  <si>
    <t>期貨損益</t>
  </si>
  <si>
    <t>選擇權損益</t>
  </si>
  <si>
    <t>沖銷方式</t>
  </si>
  <si>
    <t>損益小計</t>
  </si>
  <si>
    <t>手續費</t>
  </si>
  <si>
    <t>交易稅</t>
  </si>
  <si>
    <t>淨損益</t>
  </si>
  <si>
    <t>備註</t>
  </si>
  <si>
    <t>買進</t>
  </si>
  <si>
    <t>賣出</t>
  </si>
  <si>
    <t>FIFO</t>
  </si>
  <si>
    <t>NTD</t>
  </si>
  <si>
    <t>台指選</t>
  </si>
  <si>
    <t>交割</t>
  </si>
  <si>
    <t>賣權</t>
  </si>
  <si>
    <t>國巨期</t>
  </si>
  <si>
    <t>新台幣</t>
  </si>
  <si>
    <t>新倉日期</t>
  </si>
  <si>
    <t>委託書號</t>
  </si>
  <si>
    <t>買賣</t>
  </si>
  <si>
    <t>新倉價</t>
  </si>
  <si>
    <t>平倉日期</t>
  </si>
  <si>
    <t>平倉價</t>
  </si>
  <si>
    <t>幣別</t>
  </si>
  <si>
    <t>合計損益</t>
  </si>
  <si>
    <t>智邦期貨 201906</t>
  </si>
  <si>
    <t>台指期貨 201906</t>
  </si>
  <si>
    <t>TXFE9</t>
  </si>
  <si>
    <t>TXFD9</t>
  </si>
  <si>
    <t>TXFC9</t>
  </si>
  <si>
    <t>金融指數</t>
  </si>
  <si>
    <t>台指W5選</t>
  </si>
  <si>
    <t>放棄</t>
  </si>
  <si>
    <t>穩懋期</t>
  </si>
  <si>
    <t>台指W4選</t>
  </si>
  <si>
    <t>S4571</t>
  </si>
  <si>
    <t>S2249</t>
  </si>
  <si>
    <t>TXFB9</t>
  </si>
  <si>
    <t>S2584</t>
  </si>
  <si>
    <t>S3456</t>
  </si>
  <si>
    <t>S6966</t>
  </si>
  <si>
    <t>K0880</t>
  </si>
  <si>
    <t>K1711</t>
  </si>
  <si>
    <t>S3591</t>
  </si>
  <si>
    <t>S6074</t>
  </si>
  <si>
    <t>TX509900M9</t>
  </si>
  <si>
    <t>K2329</t>
  </si>
  <si>
    <t>S3729</t>
  </si>
  <si>
    <t>S6154</t>
  </si>
  <si>
    <t>K3013</t>
  </si>
  <si>
    <t>S1607</t>
  </si>
  <si>
    <t>K2479</t>
  </si>
  <si>
    <t>S1064</t>
  </si>
  <si>
    <t>S3524</t>
  </si>
  <si>
    <t>K2482</t>
  </si>
  <si>
    <t>S3517</t>
  </si>
  <si>
    <t>S8652</t>
  </si>
  <si>
    <t>K2827</t>
  </si>
  <si>
    <t>S0609</t>
  </si>
  <si>
    <t>K3280</t>
  </si>
  <si>
    <t>S0600</t>
  </si>
  <si>
    <t>K1634</t>
  </si>
  <si>
    <t>K3086</t>
  </si>
  <si>
    <t>S8989</t>
  </si>
  <si>
    <t>K0601</t>
  </si>
  <si>
    <t>K1600</t>
  </si>
  <si>
    <t>S4373</t>
  </si>
  <si>
    <t>TXFA9</t>
  </si>
  <si>
    <t>K4039</t>
  </si>
  <si>
    <t>S5610</t>
  </si>
  <si>
    <t>K1846</t>
  </si>
  <si>
    <t>S4120</t>
  </si>
  <si>
    <t>s4214</t>
  </si>
  <si>
    <t>K1295</t>
  </si>
  <si>
    <t>K3453</t>
  </si>
  <si>
    <t>K3325</t>
  </si>
  <si>
    <t>S2277</t>
  </si>
  <si>
    <t>S1479</t>
  </si>
  <si>
    <t>K4656</t>
  </si>
  <si>
    <t>K3822</t>
  </si>
  <si>
    <t>K4077</t>
  </si>
  <si>
    <t>S3707</t>
  </si>
  <si>
    <t>最後查詢時間：2019/05/30 23:36:24</t>
  </si>
  <si>
    <t xml:space="preserve">「不執行」加碼單! </t>
  </si>
  <si>
    <t xml:space="preserve">「執行多」加碼單! </t>
  </si>
  <si>
    <t>台指期貨 201907</t>
  </si>
  <si>
    <t>TXFF9</t>
  </si>
  <si>
    <t>OPTION</t>
    <phoneticPr fontId="12" type="noConversion"/>
  </si>
  <si>
    <t>個股策略</t>
    <phoneticPr fontId="12" type="noConversion"/>
  </si>
  <si>
    <t>帳號：  期-台北000-0098684-林上淳    全部  台股指數  台指W5選  交割月份：  全部  201908  201907  201909  來源別：  全部  FIFO  幣別：  台幣  美元  人民幣  日圓 </t>
  </si>
  <si>
    <t> 至 </t>
  </si>
  <si>
    <r>
      <t>查詢時間：18:42:57</t>
    </r>
    <r>
      <rPr>
        <sz val="15"/>
        <color rgb="FF000000"/>
        <rFont val="Geneva"/>
      </rPr>
      <t> </t>
    </r>
  </si>
  <si>
    <t>漲跌1</t>
    <phoneticPr fontId="12" type="noConversion"/>
  </si>
  <si>
    <t>LOW8D</t>
    <phoneticPr fontId="12" type="noConversion"/>
  </si>
  <si>
    <t>加碼策略</t>
    <phoneticPr fontId="12" type="noConversion"/>
  </si>
  <si>
    <t>部位策略</t>
    <phoneticPr fontId="12" type="noConversion"/>
  </si>
  <si>
    <t>執行「多單減半」</t>
    <phoneticPr fontId="12" type="noConversion"/>
  </si>
  <si>
    <t>「執行空」加碼單</t>
    <phoneticPr fontId="12" type="noConversion"/>
  </si>
  <si>
    <t>「不執行」加碼單</t>
    <phoneticPr fontId="12" type="noConversion"/>
  </si>
  <si>
    <t xml:space="preserve">「執行空」加碼單 </t>
  </si>
  <si>
    <t xml:space="preserve">執行「多單減半」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</si>
</sst>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_ ;[Red]\-#,##0\ "/>
  </numFmts>
  <fonts count="33" x14ac:knownFonts="1">
    <font>
      <sz val="12"/>
      <color theme="1"/>
      <name val="新細明體"/>
      <family val="2"/>
      <charset val="136"/>
      <scheme val="minor"/>
    </font>
    <font>
      <sz val="15"/>
      <color rgb="FF000000"/>
      <name val="新細明體"/>
      <family val="3"/>
      <charset val="136"/>
    </font>
    <font>
      <sz val="15"/>
      <color rgb="FF025FBB"/>
      <name val="新細明體"/>
      <family val="3"/>
      <charset val="136"/>
    </font>
    <font>
      <sz val="15"/>
      <color rgb="FFAB0108"/>
      <name val="新細明體"/>
      <family val="3"/>
      <charset val="136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15"/>
      <color theme="7" tint="-0.249977111117893"/>
      <name val="新細明體"/>
      <family val="3"/>
      <charset val="136"/>
    </font>
    <font>
      <b/>
      <sz val="14"/>
      <color rgb="FFFF0000"/>
      <name val="Helvetica Neue"/>
    </font>
    <font>
      <b/>
      <sz val="14"/>
      <color theme="4"/>
      <name val="Helvetica Neue"/>
    </font>
    <font>
      <sz val="15"/>
      <color theme="7" tint="-0.499984740745262"/>
      <name val="新細明體"/>
      <family val="3"/>
      <charset val="136"/>
    </font>
    <font>
      <sz val="15"/>
      <color theme="1"/>
      <name val="新細明體"/>
      <family val="3"/>
      <charset val="136"/>
    </font>
    <font>
      <sz val="14"/>
      <color rgb="FF091E42"/>
      <name val="Helvetica Neue"/>
    </font>
    <font>
      <sz val="9"/>
      <name val="新細明體"/>
      <family val="2"/>
      <scheme val="minor"/>
    </font>
    <font>
      <sz val="15"/>
      <color rgb="FF000000"/>
      <name val="新細明體"/>
      <family val="3"/>
      <charset val="136"/>
      <scheme val="minor"/>
    </font>
    <font>
      <sz val="15"/>
      <color rgb="FF025FBB"/>
      <name val="新細明體"/>
      <family val="3"/>
      <charset val="136"/>
      <scheme val="minor"/>
    </font>
    <font>
      <sz val="15"/>
      <color rgb="FFAB0108"/>
      <name val="新細明體"/>
      <family val="3"/>
      <charset val="136"/>
      <scheme val="minor"/>
    </font>
    <font>
      <sz val="16"/>
      <color rgb="FF0C9605"/>
      <name val="Helvetica"/>
    </font>
    <font>
      <sz val="15"/>
      <color theme="1"/>
      <name val="新細明體"/>
      <family val="3"/>
      <charset val="136"/>
      <scheme val="minor"/>
    </font>
    <font>
      <sz val="16"/>
      <color theme="4"/>
      <name val="Helvetica"/>
    </font>
    <font>
      <sz val="16"/>
      <color rgb="FF444444"/>
      <name val="Helvetica"/>
    </font>
    <font>
      <sz val="12"/>
      <color rgb="FF000000"/>
      <name val="Helvetica"/>
    </font>
    <font>
      <sz val="12"/>
      <color rgb="FFFFFFFF"/>
      <name val="Helvetica"/>
    </font>
    <font>
      <sz val="12"/>
      <color rgb="FFD7B0DE"/>
      <name val="Helvetica"/>
    </font>
    <font>
      <sz val="12"/>
      <color rgb="FFBCC6FF"/>
      <name val="Helvetica"/>
    </font>
    <font>
      <sz val="12"/>
      <color rgb="FF0075AF"/>
      <name val="Helvetica"/>
    </font>
    <font>
      <sz val="12"/>
      <color rgb="FFE60E19"/>
      <name val="Helvetica"/>
    </font>
    <font>
      <sz val="12"/>
      <color rgb="FFF24443"/>
      <name val="Helvetica"/>
    </font>
    <font>
      <sz val="12"/>
      <color rgb="FF0C9605"/>
      <name val="Helvetica"/>
    </font>
    <font>
      <sz val="12"/>
      <color rgb="FF9C5700"/>
      <name val="新細明體"/>
      <family val="2"/>
      <charset val="136"/>
      <scheme val="minor"/>
    </font>
    <font>
      <sz val="15"/>
      <color rgb="FF000000"/>
      <name val="Geneva"/>
    </font>
    <font>
      <sz val="15"/>
      <color rgb="FFFF0000"/>
      <name val="Geneva"/>
    </font>
    <font>
      <b/>
      <sz val="16"/>
      <color rgb="FF004080"/>
      <name val="Geneva"/>
    </font>
    <font>
      <sz val="12"/>
      <color rgb="FFFFFFFF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8" fillId="2" borderId="0" applyNumberFormat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7" fillId="0" borderId="0" xfId="0" applyFont="1"/>
    <xf numFmtId="14" fontId="1" fillId="0" borderId="0" xfId="0" applyNumberFormat="1" applyFont="1" applyFill="1"/>
    <xf numFmtId="0" fontId="8" fillId="0" borderId="0" xfId="0" applyFont="1"/>
    <xf numFmtId="0" fontId="6" fillId="0" borderId="0" xfId="0" applyFont="1" applyFill="1" applyBorder="1"/>
    <xf numFmtId="0" fontId="9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176" fontId="10" fillId="0" borderId="0" xfId="0" applyNumberFormat="1" applyFont="1" applyFill="1" applyBorder="1"/>
    <xf numFmtId="0" fontId="11" fillId="0" borderId="0" xfId="0" applyFont="1"/>
    <xf numFmtId="0" fontId="14" fillId="0" borderId="0" xfId="0" applyFont="1"/>
    <xf numFmtId="0" fontId="13" fillId="0" borderId="0" xfId="0" applyFont="1"/>
    <xf numFmtId="0" fontId="15" fillId="0" borderId="0" xfId="0" applyFont="1"/>
    <xf numFmtId="14" fontId="11" fillId="0" borderId="0" xfId="0" applyNumberFormat="1" applyFont="1"/>
    <xf numFmtId="177" fontId="10" fillId="0" borderId="0" xfId="0" applyNumberFormat="1" applyFont="1" applyAlignment="1"/>
    <xf numFmtId="3" fontId="16" fillId="0" borderId="0" xfId="0" applyNumberFormat="1" applyFont="1"/>
    <xf numFmtId="0" fontId="17" fillId="0" borderId="0" xfId="0" applyFont="1"/>
    <xf numFmtId="0" fontId="18" fillId="0" borderId="0" xfId="0" applyFont="1"/>
    <xf numFmtId="14" fontId="0" fillId="0" borderId="0" xfId="0" applyNumberFormat="1"/>
    <xf numFmtId="3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4" fontId="20" fillId="0" borderId="0" xfId="0" applyNumberFormat="1" applyFont="1"/>
    <xf numFmtId="0" fontId="24" fillId="0" borderId="0" xfId="0" applyFont="1"/>
    <xf numFmtId="0" fontId="25" fillId="0" borderId="0" xfId="0" applyFont="1"/>
    <xf numFmtId="3" fontId="26" fillId="0" borderId="0" xfId="0" applyNumberFormat="1" applyFont="1"/>
    <xf numFmtId="3" fontId="27" fillId="0" borderId="0" xfId="0" applyNumberFormat="1" applyFont="1"/>
    <xf numFmtId="4" fontId="0" fillId="0" borderId="0" xfId="0" applyNumberFormat="1"/>
    <xf numFmtId="4" fontId="20" fillId="0" borderId="0" xfId="0" applyNumberFormat="1" applyFont="1"/>
    <xf numFmtId="0" fontId="28" fillId="2" borderId="0" xfId="7"/>
    <xf numFmtId="177" fontId="10" fillId="3" borderId="0" xfId="0" applyNumberFormat="1" applyFont="1" applyFill="1" applyAlignment="1"/>
    <xf numFmtId="0" fontId="29" fillId="0" borderId="0" xfId="0" applyFont="1"/>
    <xf numFmtId="0" fontId="26" fillId="0" borderId="0" xfId="0" applyFont="1"/>
    <xf numFmtId="0" fontId="27" fillId="0" borderId="0" xfId="0" applyFont="1"/>
    <xf numFmtId="0" fontId="31" fillId="0" borderId="0" xfId="0" applyFont="1"/>
    <xf numFmtId="0" fontId="32" fillId="0" borderId="0" xfId="0" applyFont="1"/>
    <xf numFmtId="14" fontId="29" fillId="0" borderId="0" xfId="0" applyNumberFormat="1" applyFont="1"/>
    <xf numFmtId="3" fontId="29" fillId="0" borderId="0" xfId="0" applyNumberFormat="1" applyFont="1"/>
    <xf numFmtId="3" fontId="30" fillId="0" borderId="0" xfId="0" applyNumberFormat="1" applyFont="1"/>
    <xf numFmtId="0" fontId="30" fillId="0" borderId="0" xfId="0" applyFont="1"/>
  </cellXfs>
  <cellStyles count="8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中等" xfId="7" builtinId="28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1</xdr:row>
      <xdr:rowOff>12700</xdr:rowOff>
    </xdr:to>
    <xdr:pic>
      <xdr:nvPicPr>
        <xdr:cNvPr id="2" name="calendar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1</xdr:row>
      <xdr:rowOff>12700</xdr:rowOff>
    </xdr:to>
    <xdr:pic>
      <xdr:nvPicPr>
        <xdr:cNvPr id="3" name="Img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400" y="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1</xdr:row>
      <xdr:rowOff>12700</xdr:rowOff>
    </xdr:to>
    <xdr:pic>
      <xdr:nvPicPr>
        <xdr:cNvPr id="4" name="calendar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1</xdr:row>
      <xdr:rowOff>12700</xdr:rowOff>
    </xdr:to>
    <xdr:pic>
      <xdr:nvPicPr>
        <xdr:cNvPr id="5" name="Img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8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1</xdr:row>
      <xdr:rowOff>12700</xdr:rowOff>
    </xdr:to>
    <xdr:pic>
      <xdr:nvPicPr>
        <xdr:cNvPr id="6" name="calendar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38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203200</xdr:colOff>
      <xdr:row>1</xdr:row>
      <xdr:rowOff>12700</xdr:rowOff>
    </xdr:to>
    <xdr:pic>
      <xdr:nvPicPr>
        <xdr:cNvPr id="7" name="Img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8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203200</xdr:colOff>
      <xdr:row>1</xdr:row>
      <xdr:rowOff>203200</xdr:rowOff>
    </xdr:to>
    <xdr:pic>
      <xdr:nvPicPr>
        <xdr:cNvPr id="8" name="calendar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9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215900</xdr:colOff>
      <xdr:row>1</xdr:row>
      <xdr:rowOff>0</xdr:rowOff>
    </xdr:from>
    <xdr:to>
      <xdr:col>2</xdr:col>
      <xdr:colOff>419100</xdr:colOff>
      <xdr:row>1</xdr:row>
      <xdr:rowOff>203200</xdr:rowOff>
    </xdr:to>
    <xdr:pic>
      <xdr:nvPicPr>
        <xdr:cNvPr id="9" name="Img1" descr="https://eztrade.entrust.com.tw/hnsweb/images/icon_calend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9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workbookViewId="0">
      <pane ySplit="1" topLeftCell="A149" activePane="bottomLeft" state="frozen"/>
      <selection pane="bottomLeft" activeCell="G152" sqref="G152"/>
    </sheetView>
  </sheetViews>
  <sheetFormatPr baseColWidth="10" defaultRowHeight="15" x14ac:dyDescent="0.15"/>
  <cols>
    <col min="1" max="2" width="18.83203125" style="13" customWidth="1"/>
    <col min="3" max="3" width="34.83203125" style="13" bestFit="1" customWidth="1"/>
    <col min="4" max="5" width="18.83203125" style="13" customWidth="1"/>
  </cols>
  <sheetData>
    <row r="1" spans="1:10" ht="21" x14ac:dyDescent="0.25">
      <c r="A1" s="9" t="s">
        <v>0</v>
      </c>
      <c r="B1" s="9" t="s">
        <v>1</v>
      </c>
      <c r="C1" s="9" t="s">
        <v>27</v>
      </c>
      <c r="D1" s="9" t="s">
        <v>2</v>
      </c>
      <c r="E1" s="9" t="s">
        <v>3</v>
      </c>
    </row>
    <row r="2" spans="1:10" s="13" customFormat="1" ht="21" x14ac:dyDescent="0.25">
      <c r="A2" s="14">
        <v>43467</v>
      </c>
      <c r="B2" s="23" t="s">
        <v>19</v>
      </c>
      <c r="C2" s="20" t="s">
        <v>113</v>
      </c>
      <c r="D2" s="20">
        <v>1</v>
      </c>
      <c r="E2" s="20">
        <v>5453</v>
      </c>
      <c r="F2"/>
      <c r="G2"/>
      <c r="H2"/>
      <c r="I2"/>
      <c r="J2"/>
    </row>
    <row r="3" spans="1:10" s="13" customFormat="1" ht="21" x14ac:dyDescent="0.25">
      <c r="A3" s="14">
        <v>43472</v>
      </c>
      <c r="B3" s="8" t="s">
        <v>35</v>
      </c>
      <c r="C3" s="20" t="s">
        <v>36</v>
      </c>
      <c r="D3" s="20">
        <v>1</v>
      </c>
      <c r="E3" s="20">
        <v>-18347</v>
      </c>
      <c r="F3"/>
      <c r="G3"/>
      <c r="H3"/>
      <c r="I3"/>
      <c r="J3"/>
    </row>
    <row r="4" spans="1:10" s="13" customFormat="1" ht="21" x14ac:dyDescent="0.25">
      <c r="A4" s="14">
        <v>43472</v>
      </c>
      <c r="B4" s="8" t="s">
        <v>35</v>
      </c>
      <c r="C4" s="20" t="s">
        <v>76</v>
      </c>
      <c r="D4" s="20">
        <v>1</v>
      </c>
      <c r="E4" s="20">
        <v>-10519</v>
      </c>
      <c r="F4"/>
      <c r="G4"/>
      <c r="H4"/>
      <c r="I4"/>
      <c r="J4"/>
    </row>
    <row r="5" spans="1:10" s="13" customFormat="1" ht="21" x14ac:dyDescent="0.25">
      <c r="A5" s="14">
        <v>43472</v>
      </c>
      <c r="B5" s="8" t="s">
        <v>35</v>
      </c>
      <c r="C5" s="20" t="s">
        <v>36</v>
      </c>
      <c r="D5" s="20">
        <v>1</v>
      </c>
      <c r="E5" s="20">
        <v>-14748</v>
      </c>
      <c r="F5"/>
      <c r="G5"/>
      <c r="H5"/>
      <c r="I5"/>
      <c r="J5"/>
    </row>
    <row r="6" spans="1:10" s="13" customFormat="1" ht="21" x14ac:dyDescent="0.25">
      <c r="A6" s="14">
        <v>43472</v>
      </c>
      <c r="B6" s="23" t="s">
        <v>19</v>
      </c>
      <c r="C6" s="20" t="s">
        <v>113</v>
      </c>
      <c r="D6" s="20">
        <v>1</v>
      </c>
      <c r="E6" s="20">
        <v>-11746</v>
      </c>
      <c r="F6"/>
      <c r="G6"/>
      <c r="H6"/>
      <c r="I6"/>
      <c r="J6"/>
    </row>
    <row r="7" spans="1:10" s="13" customFormat="1" ht="21" x14ac:dyDescent="0.25">
      <c r="A7" s="14">
        <v>43472</v>
      </c>
      <c r="B7" s="23" t="s">
        <v>19</v>
      </c>
      <c r="C7" s="20" t="s">
        <v>83</v>
      </c>
      <c r="D7" s="20">
        <v>1</v>
      </c>
      <c r="E7" s="20">
        <v>-18145</v>
      </c>
      <c r="F7"/>
      <c r="G7"/>
      <c r="H7"/>
      <c r="I7"/>
      <c r="J7"/>
    </row>
    <row r="8" spans="1:10" s="13" customFormat="1" ht="21" x14ac:dyDescent="0.25">
      <c r="A8" s="14">
        <v>43474</v>
      </c>
      <c r="B8" s="23" t="s">
        <v>19</v>
      </c>
      <c r="C8" s="20" t="s">
        <v>113</v>
      </c>
      <c r="D8" s="20">
        <v>1</v>
      </c>
      <c r="E8" s="20">
        <v>-9746</v>
      </c>
      <c r="F8"/>
      <c r="G8"/>
      <c r="H8"/>
      <c r="I8"/>
      <c r="J8"/>
    </row>
    <row r="9" spans="1:10" s="13" customFormat="1" ht="21" x14ac:dyDescent="0.25">
      <c r="A9" s="14">
        <v>43475</v>
      </c>
      <c r="B9" s="8" t="s">
        <v>35</v>
      </c>
      <c r="C9" s="20" t="s">
        <v>36</v>
      </c>
      <c r="D9" s="20">
        <v>1</v>
      </c>
      <c r="E9" s="20">
        <v>-5950</v>
      </c>
      <c r="F9"/>
      <c r="G9"/>
      <c r="H9"/>
      <c r="I9"/>
      <c r="J9"/>
    </row>
    <row r="10" spans="1:10" s="13" customFormat="1" ht="21" x14ac:dyDescent="0.25">
      <c r="A10" s="14">
        <v>43476</v>
      </c>
      <c r="B10" s="8" t="s">
        <v>35</v>
      </c>
      <c r="C10" s="20" t="s">
        <v>36</v>
      </c>
      <c r="D10" s="20">
        <v>1</v>
      </c>
      <c r="E10" s="20">
        <v>-4750</v>
      </c>
      <c r="F10"/>
      <c r="G10"/>
      <c r="H10"/>
      <c r="I10"/>
      <c r="J10"/>
    </row>
    <row r="11" spans="1:10" s="13" customFormat="1" ht="21" x14ac:dyDescent="0.25">
      <c r="A11" s="14">
        <v>43476</v>
      </c>
      <c r="B11" s="8" t="s">
        <v>35</v>
      </c>
      <c r="C11" s="20" t="s">
        <v>36</v>
      </c>
      <c r="D11" s="20">
        <v>1</v>
      </c>
      <c r="E11" s="20">
        <v>-1950</v>
      </c>
      <c r="F11"/>
      <c r="G11"/>
      <c r="H11"/>
      <c r="I11"/>
      <c r="J11"/>
    </row>
    <row r="12" spans="1:10" s="13" customFormat="1" ht="21" x14ac:dyDescent="0.25">
      <c r="A12" s="14">
        <v>43476</v>
      </c>
      <c r="B12" s="23" t="s">
        <v>19</v>
      </c>
      <c r="C12" s="20" t="s">
        <v>83</v>
      </c>
      <c r="D12" s="20">
        <v>1</v>
      </c>
      <c r="E12" s="20">
        <v>-7148</v>
      </c>
      <c r="F12"/>
      <c r="G12"/>
      <c r="H12"/>
      <c r="I12"/>
      <c r="J12"/>
    </row>
    <row r="13" spans="1:10" s="13" customFormat="1" ht="21" x14ac:dyDescent="0.25">
      <c r="A13" s="14">
        <v>43479</v>
      </c>
      <c r="B13" s="8" t="s">
        <v>35</v>
      </c>
      <c r="C13" s="20" t="s">
        <v>36</v>
      </c>
      <c r="D13" s="20">
        <v>1</v>
      </c>
      <c r="E13" s="20">
        <v>-10750</v>
      </c>
      <c r="F13"/>
      <c r="G13"/>
      <c r="H13"/>
      <c r="I13"/>
      <c r="J13"/>
    </row>
    <row r="14" spans="1:10" s="13" customFormat="1" ht="21" x14ac:dyDescent="0.25">
      <c r="A14" s="14">
        <v>43479</v>
      </c>
      <c r="B14" s="8" t="s">
        <v>35</v>
      </c>
      <c r="C14" s="20" t="s">
        <v>36</v>
      </c>
      <c r="D14" s="20">
        <v>1</v>
      </c>
      <c r="E14" s="20">
        <v>-7150</v>
      </c>
      <c r="F14"/>
      <c r="G14"/>
      <c r="H14"/>
      <c r="I14"/>
      <c r="J14"/>
    </row>
    <row r="15" spans="1:10" s="13" customFormat="1" ht="21" x14ac:dyDescent="0.25">
      <c r="A15" s="14">
        <v>43479</v>
      </c>
      <c r="B15" s="23" t="s">
        <v>19</v>
      </c>
      <c r="C15" s="20" t="s">
        <v>113</v>
      </c>
      <c r="D15" s="20">
        <v>1</v>
      </c>
      <c r="E15" s="20">
        <v>15853</v>
      </c>
      <c r="F15"/>
      <c r="G15"/>
      <c r="H15"/>
      <c r="I15"/>
      <c r="J15"/>
    </row>
    <row r="16" spans="1:10" s="13" customFormat="1" ht="21" x14ac:dyDescent="0.25">
      <c r="A16" s="14">
        <v>43479</v>
      </c>
      <c r="B16" s="23" t="s">
        <v>19</v>
      </c>
      <c r="C16" s="20" t="s">
        <v>83</v>
      </c>
      <c r="D16" s="20">
        <v>1</v>
      </c>
      <c r="E16" s="20">
        <v>-8948</v>
      </c>
      <c r="F16"/>
      <c r="G16"/>
      <c r="H16"/>
      <c r="I16"/>
      <c r="J16"/>
    </row>
    <row r="17" spans="1:10" s="13" customFormat="1" ht="21" x14ac:dyDescent="0.25">
      <c r="A17" s="14">
        <v>43480</v>
      </c>
      <c r="B17" s="8" t="s">
        <v>35</v>
      </c>
      <c r="C17" s="20" t="s">
        <v>36</v>
      </c>
      <c r="D17" s="20">
        <v>1</v>
      </c>
      <c r="E17" s="20">
        <v>850</v>
      </c>
      <c r="F17"/>
      <c r="G17"/>
      <c r="H17"/>
      <c r="I17"/>
      <c r="J17"/>
    </row>
    <row r="18" spans="1:10" s="13" customFormat="1" ht="21" x14ac:dyDescent="0.25">
      <c r="A18" s="14">
        <v>43481</v>
      </c>
      <c r="B18" s="8" t="s">
        <v>35</v>
      </c>
      <c r="C18" s="20" t="s">
        <v>36</v>
      </c>
      <c r="D18" s="20">
        <v>1</v>
      </c>
      <c r="E18" s="20">
        <v>-4150</v>
      </c>
      <c r="F18"/>
      <c r="G18"/>
      <c r="H18"/>
      <c r="I18"/>
      <c r="J18"/>
    </row>
    <row r="19" spans="1:10" s="13" customFormat="1" ht="21" x14ac:dyDescent="0.25">
      <c r="A19" s="14">
        <v>43482</v>
      </c>
      <c r="B19" s="8" t="s">
        <v>35</v>
      </c>
      <c r="C19" s="20" t="s">
        <v>36</v>
      </c>
      <c r="D19" s="20">
        <v>1</v>
      </c>
      <c r="E19" s="20">
        <v>-13550</v>
      </c>
      <c r="F19"/>
      <c r="G19"/>
      <c r="H19"/>
      <c r="I19"/>
      <c r="J19"/>
    </row>
    <row r="20" spans="1:10" s="13" customFormat="1" ht="21" x14ac:dyDescent="0.25">
      <c r="A20" s="14">
        <v>43482</v>
      </c>
      <c r="B20" s="23" t="s">
        <v>19</v>
      </c>
      <c r="C20" s="20" t="s">
        <v>75</v>
      </c>
      <c r="D20" s="20">
        <v>1</v>
      </c>
      <c r="E20" s="20">
        <v>-13148</v>
      </c>
      <c r="F20"/>
      <c r="G20"/>
      <c r="H20"/>
      <c r="I20"/>
      <c r="J20"/>
    </row>
    <row r="21" spans="1:10" s="13" customFormat="1" ht="21" x14ac:dyDescent="0.25">
      <c r="A21" s="14">
        <v>43483</v>
      </c>
      <c r="B21" s="8" t="s">
        <v>35</v>
      </c>
      <c r="C21" s="20" t="s">
        <v>36</v>
      </c>
      <c r="D21" s="20">
        <v>1</v>
      </c>
      <c r="E21" s="20">
        <v>-6750</v>
      </c>
      <c r="F21"/>
      <c r="G21"/>
      <c r="H21"/>
      <c r="I21"/>
      <c r="J21"/>
    </row>
    <row r="22" spans="1:10" s="13" customFormat="1" ht="21" x14ac:dyDescent="0.25">
      <c r="A22" s="14">
        <v>43483</v>
      </c>
      <c r="B22" s="23" t="s">
        <v>19</v>
      </c>
      <c r="C22" s="20" t="s">
        <v>83</v>
      </c>
      <c r="D22" s="20">
        <v>1</v>
      </c>
      <c r="E22" s="20">
        <v>-5548</v>
      </c>
      <c r="F22"/>
      <c r="G22"/>
      <c r="H22"/>
      <c r="I22"/>
      <c r="J22"/>
    </row>
    <row r="23" spans="1:10" s="13" customFormat="1" ht="21" x14ac:dyDescent="0.25">
      <c r="A23" s="14">
        <v>43483</v>
      </c>
      <c r="B23" s="23" t="s">
        <v>19</v>
      </c>
      <c r="C23" s="20" t="s">
        <v>75</v>
      </c>
      <c r="D23" s="20">
        <v>1</v>
      </c>
      <c r="E23" s="20">
        <v>-6748</v>
      </c>
      <c r="F23"/>
      <c r="G23"/>
      <c r="H23"/>
      <c r="I23"/>
      <c r="J23"/>
    </row>
    <row r="24" spans="1:10" s="13" customFormat="1" ht="21" x14ac:dyDescent="0.25">
      <c r="A24" s="14">
        <v>43487</v>
      </c>
      <c r="B24" s="8" t="s">
        <v>35</v>
      </c>
      <c r="C24" s="20" t="s">
        <v>36</v>
      </c>
      <c r="D24" s="20">
        <v>1</v>
      </c>
      <c r="E24" s="20">
        <v>9650</v>
      </c>
      <c r="F24"/>
      <c r="G24"/>
      <c r="H24"/>
      <c r="I24"/>
      <c r="J24"/>
    </row>
    <row r="25" spans="1:10" s="13" customFormat="1" ht="21" x14ac:dyDescent="0.25">
      <c r="A25" s="14">
        <v>43487</v>
      </c>
      <c r="B25" s="8" t="s">
        <v>35</v>
      </c>
      <c r="C25" s="20" t="s">
        <v>36</v>
      </c>
      <c r="D25" s="20">
        <v>1</v>
      </c>
      <c r="E25" s="20">
        <v>10050</v>
      </c>
      <c r="F25"/>
      <c r="G25"/>
      <c r="H25"/>
      <c r="I25"/>
      <c r="J25"/>
    </row>
    <row r="26" spans="1:10" s="13" customFormat="1" ht="21" x14ac:dyDescent="0.25">
      <c r="A26" s="14">
        <v>43487</v>
      </c>
      <c r="B26" s="23" t="s">
        <v>19</v>
      </c>
      <c r="C26" s="20" t="s">
        <v>83</v>
      </c>
      <c r="D26" s="20">
        <v>1</v>
      </c>
      <c r="E26" s="20">
        <v>-18549</v>
      </c>
      <c r="F26"/>
      <c r="G26"/>
      <c r="H26"/>
      <c r="I26"/>
      <c r="J26"/>
    </row>
    <row r="27" spans="1:10" s="13" customFormat="1" ht="21" x14ac:dyDescent="0.25">
      <c r="A27" s="14">
        <v>43487</v>
      </c>
      <c r="B27" s="23" t="s">
        <v>19</v>
      </c>
      <c r="C27" s="20" t="s">
        <v>75</v>
      </c>
      <c r="D27" s="20">
        <v>1</v>
      </c>
      <c r="E27" s="20">
        <v>9252</v>
      </c>
      <c r="F27"/>
      <c r="G27"/>
      <c r="H27"/>
      <c r="I27"/>
      <c r="J27"/>
    </row>
    <row r="28" spans="1:10" s="13" customFormat="1" ht="21" x14ac:dyDescent="0.25">
      <c r="A28" s="14">
        <v>43488</v>
      </c>
      <c r="B28" s="8" t="s">
        <v>35</v>
      </c>
      <c r="C28" s="20" t="s">
        <v>36</v>
      </c>
      <c r="D28" s="20">
        <v>1</v>
      </c>
      <c r="E28" s="20">
        <v>-1550</v>
      </c>
      <c r="F28"/>
      <c r="G28"/>
      <c r="H28"/>
      <c r="I28"/>
      <c r="J28"/>
    </row>
    <row r="29" spans="1:10" s="13" customFormat="1" ht="21" x14ac:dyDescent="0.25">
      <c r="A29" s="14">
        <v>43488</v>
      </c>
      <c r="B29" s="8" t="s">
        <v>35</v>
      </c>
      <c r="C29" s="20" t="s">
        <v>36</v>
      </c>
      <c r="D29" s="20">
        <v>1</v>
      </c>
      <c r="E29" s="20">
        <v>-10950</v>
      </c>
      <c r="F29"/>
      <c r="G29"/>
      <c r="H29"/>
      <c r="I29"/>
      <c r="J29"/>
    </row>
    <row r="30" spans="1:10" s="13" customFormat="1" ht="21" x14ac:dyDescent="0.25">
      <c r="A30" s="14">
        <v>43488</v>
      </c>
      <c r="B30" s="23" t="s">
        <v>19</v>
      </c>
      <c r="C30" s="20" t="s">
        <v>83</v>
      </c>
      <c r="D30" s="20">
        <v>1</v>
      </c>
      <c r="E30" s="20">
        <v>-6948</v>
      </c>
      <c r="F30"/>
      <c r="G30"/>
      <c r="H30"/>
      <c r="I30"/>
      <c r="J30"/>
    </row>
    <row r="31" spans="1:10" s="13" customFormat="1" ht="21" x14ac:dyDescent="0.25">
      <c r="A31" s="14">
        <v>43489</v>
      </c>
      <c r="B31" s="8" t="s">
        <v>35</v>
      </c>
      <c r="C31" s="20" t="s">
        <v>36</v>
      </c>
      <c r="D31" s="20">
        <v>1</v>
      </c>
      <c r="E31" s="20">
        <v>-6150</v>
      </c>
      <c r="F31"/>
      <c r="G31"/>
      <c r="H31"/>
      <c r="I31"/>
      <c r="J31"/>
    </row>
    <row r="32" spans="1:10" s="13" customFormat="1" ht="21" x14ac:dyDescent="0.25">
      <c r="A32" s="14">
        <v>43489</v>
      </c>
      <c r="B32" s="8" t="s">
        <v>35</v>
      </c>
      <c r="C32" s="20" t="s">
        <v>36</v>
      </c>
      <c r="D32" s="20">
        <v>1</v>
      </c>
      <c r="E32" s="20">
        <v>250</v>
      </c>
      <c r="F32"/>
      <c r="G32"/>
      <c r="H32"/>
      <c r="I32"/>
      <c r="J32"/>
    </row>
    <row r="33" spans="1:10" s="13" customFormat="1" ht="21" x14ac:dyDescent="0.25">
      <c r="A33" s="14">
        <v>43489</v>
      </c>
      <c r="B33" s="23" t="s">
        <v>19</v>
      </c>
      <c r="C33" s="20" t="s">
        <v>83</v>
      </c>
      <c r="D33" s="20">
        <v>1</v>
      </c>
      <c r="E33" s="20">
        <v>-5548</v>
      </c>
      <c r="F33"/>
      <c r="G33"/>
      <c r="H33"/>
      <c r="I33"/>
      <c r="J33"/>
    </row>
    <row r="34" spans="1:10" s="13" customFormat="1" ht="21" x14ac:dyDescent="0.25">
      <c r="A34" s="14">
        <v>43489</v>
      </c>
      <c r="B34" s="23" t="s">
        <v>19</v>
      </c>
      <c r="C34" s="20" t="s">
        <v>75</v>
      </c>
      <c r="D34" s="20">
        <v>1</v>
      </c>
      <c r="E34" s="20">
        <v>-8348</v>
      </c>
      <c r="F34"/>
      <c r="G34"/>
      <c r="H34"/>
      <c r="I34"/>
      <c r="J34"/>
    </row>
    <row r="35" spans="1:10" s="13" customFormat="1" ht="21" x14ac:dyDescent="0.25">
      <c r="A35" s="14">
        <v>43493</v>
      </c>
      <c r="B35" s="8" t="s">
        <v>35</v>
      </c>
      <c r="C35" s="20" t="s">
        <v>36</v>
      </c>
      <c r="D35" s="20">
        <v>1</v>
      </c>
      <c r="E35" s="20">
        <v>-3952</v>
      </c>
      <c r="F35"/>
      <c r="G35"/>
      <c r="H35"/>
      <c r="I35"/>
      <c r="J35"/>
    </row>
    <row r="36" spans="1:10" s="13" customFormat="1" ht="21" x14ac:dyDescent="0.25">
      <c r="A36" s="14">
        <v>43493</v>
      </c>
      <c r="B36" s="8" t="s">
        <v>35</v>
      </c>
      <c r="C36" s="20" t="s">
        <v>36</v>
      </c>
      <c r="D36" s="20">
        <v>1</v>
      </c>
      <c r="E36" s="20">
        <v>26449</v>
      </c>
      <c r="F36"/>
      <c r="G36"/>
      <c r="H36"/>
      <c r="I36"/>
      <c r="J36"/>
    </row>
    <row r="37" spans="1:10" s="13" customFormat="1" ht="21" x14ac:dyDescent="0.25">
      <c r="A37" s="14">
        <v>43493</v>
      </c>
      <c r="B37" s="23" t="s">
        <v>19</v>
      </c>
      <c r="C37" s="20" t="s">
        <v>83</v>
      </c>
      <c r="D37" s="20">
        <v>1</v>
      </c>
      <c r="E37" s="20">
        <v>16250</v>
      </c>
      <c r="F37"/>
      <c r="G37"/>
      <c r="H37"/>
      <c r="I37"/>
      <c r="J37"/>
    </row>
    <row r="38" spans="1:10" s="13" customFormat="1" ht="21" x14ac:dyDescent="0.25">
      <c r="A38" s="14">
        <v>43494</v>
      </c>
      <c r="B38" s="8" t="s">
        <v>35</v>
      </c>
      <c r="C38" s="20" t="s">
        <v>36</v>
      </c>
      <c r="D38" s="20">
        <v>1</v>
      </c>
      <c r="E38" s="20">
        <v>7648</v>
      </c>
      <c r="F38"/>
      <c r="G38"/>
      <c r="H38"/>
      <c r="I38"/>
      <c r="J38"/>
    </row>
    <row r="39" spans="1:10" s="13" customFormat="1" ht="21" x14ac:dyDescent="0.25">
      <c r="A39" s="14">
        <v>43494</v>
      </c>
      <c r="B39" s="8" t="s">
        <v>35</v>
      </c>
      <c r="C39" s="20" t="s">
        <v>36</v>
      </c>
      <c r="D39" s="20">
        <v>1</v>
      </c>
      <c r="E39" s="20">
        <v>-952</v>
      </c>
      <c r="F39"/>
      <c r="G39"/>
      <c r="H39"/>
      <c r="I39"/>
      <c r="J39"/>
    </row>
    <row r="40" spans="1:10" s="13" customFormat="1" ht="21" x14ac:dyDescent="0.25">
      <c r="A40" s="14">
        <v>43494</v>
      </c>
      <c r="B40" s="23" t="s">
        <v>19</v>
      </c>
      <c r="C40" s="20" t="s">
        <v>83</v>
      </c>
      <c r="D40" s="20">
        <v>1</v>
      </c>
      <c r="E40" s="20">
        <v>-1550</v>
      </c>
      <c r="F40"/>
      <c r="G40"/>
      <c r="H40"/>
      <c r="I40"/>
      <c r="J40"/>
    </row>
    <row r="41" spans="1:10" s="13" customFormat="1" ht="21" x14ac:dyDescent="0.25">
      <c r="A41" s="14">
        <v>43495</v>
      </c>
      <c r="B41" s="8" t="s">
        <v>35</v>
      </c>
      <c r="C41" s="20" t="s">
        <v>36</v>
      </c>
      <c r="D41" s="20">
        <v>1</v>
      </c>
      <c r="E41" s="20">
        <v>-1552</v>
      </c>
      <c r="F41"/>
      <c r="G41"/>
      <c r="H41"/>
      <c r="I41"/>
      <c r="J41"/>
    </row>
    <row r="42" spans="1:10" s="13" customFormat="1" ht="21" x14ac:dyDescent="0.25">
      <c r="A42" s="14">
        <v>43495</v>
      </c>
      <c r="B42" s="23" t="s">
        <v>19</v>
      </c>
      <c r="C42" s="20" t="s">
        <v>83</v>
      </c>
      <c r="D42" s="20">
        <v>1</v>
      </c>
      <c r="E42" s="20">
        <v>-5550</v>
      </c>
      <c r="F42"/>
      <c r="G42"/>
      <c r="H42"/>
      <c r="I42"/>
      <c r="J42"/>
    </row>
    <row r="43" spans="1:10" s="13" customFormat="1" ht="21" x14ac:dyDescent="0.25">
      <c r="A43" s="14">
        <v>43510</v>
      </c>
      <c r="B43" s="8" t="s">
        <v>35</v>
      </c>
      <c r="C43" s="20" t="s">
        <v>36</v>
      </c>
      <c r="D43" s="20">
        <v>1</v>
      </c>
      <c r="E43" s="20">
        <v>23048</v>
      </c>
      <c r="F43"/>
      <c r="G43"/>
      <c r="H43"/>
      <c r="I43"/>
      <c r="J43"/>
    </row>
    <row r="44" spans="1:10" s="13" customFormat="1" ht="21" x14ac:dyDescent="0.25">
      <c r="A44" s="14">
        <v>43510</v>
      </c>
      <c r="B44" s="8" t="s">
        <v>35</v>
      </c>
      <c r="C44" s="20" t="s">
        <v>79</v>
      </c>
      <c r="D44" s="20">
        <v>1</v>
      </c>
      <c r="E44" s="20">
        <v>60961</v>
      </c>
      <c r="F44"/>
      <c r="G44"/>
      <c r="H44"/>
      <c r="I44"/>
      <c r="J44"/>
    </row>
    <row r="45" spans="1:10" s="13" customFormat="1" ht="21" x14ac:dyDescent="0.25">
      <c r="A45" s="14">
        <v>43510</v>
      </c>
      <c r="B45" s="8" t="s">
        <v>35</v>
      </c>
      <c r="C45" s="20" t="s">
        <v>36</v>
      </c>
      <c r="D45" s="20">
        <v>1</v>
      </c>
      <c r="E45" s="20">
        <v>-4352</v>
      </c>
      <c r="F45"/>
      <c r="G45"/>
      <c r="H45"/>
      <c r="I45"/>
      <c r="J45"/>
    </row>
    <row r="46" spans="1:10" s="13" customFormat="1" ht="21" x14ac:dyDescent="0.25">
      <c r="A46" s="14">
        <v>43510</v>
      </c>
      <c r="B46" s="23" t="s">
        <v>19</v>
      </c>
      <c r="C46" s="20" t="s">
        <v>75</v>
      </c>
      <c r="D46" s="20">
        <v>1</v>
      </c>
      <c r="E46" s="20">
        <v>-7550</v>
      </c>
      <c r="F46"/>
      <c r="G46"/>
      <c r="H46"/>
      <c r="I46"/>
      <c r="J46"/>
    </row>
    <row r="47" spans="1:10" s="13" customFormat="1" ht="21" x14ac:dyDescent="0.25">
      <c r="A47" s="14">
        <v>43510</v>
      </c>
      <c r="B47" s="23" t="s">
        <v>19</v>
      </c>
      <c r="C47" s="20" t="s">
        <v>75</v>
      </c>
      <c r="D47" s="20">
        <v>1</v>
      </c>
      <c r="E47" s="20">
        <v>23850</v>
      </c>
      <c r="F47"/>
      <c r="G47"/>
      <c r="H47"/>
      <c r="I47"/>
      <c r="J47"/>
    </row>
    <row r="48" spans="1:10" s="13" customFormat="1" ht="21" x14ac:dyDescent="0.25">
      <c r="A48" s="14">
        <v>43515</v>
      </c>
      <c r="B48" s="8" t="s">
        <v>35</v>
      </c>
      <c r="C48" s="20" t="s">
        <v>61</v>
      </c>
      <c r="D48" s="20">
        <v>1</v>
      </c>
      <c r="E48" s="20">
        <v>77944</v>
      </c>
      <c r="F48"/>
      <c r="G48"/>
      <c r="H48"/>
      <c r="I48"/>
      <c r="J48"/>
    </row>
    <row r="49" spans="1:10" s="13" customFormat="1" ht="21" x14ac:dyDescent="0.25">
      <c r="A49" s="14">
        <v>43516</v>
      </c>
      <c r="B49" s="8" t="s">
        <v>35</v>
      </c>
      <c r="C49" s="20" t="s">
        <v>36</v>
      </c>
      <c r="D49" s="20">
        <v>1</v>
      </c>
      <c r="E49" s="20">
        <v>30647</v>
      </c>
      <c r="F49"/>
      <c r="G49"/>
      <c r="H49"/>
      <c r="I49"/>
      <c r="J49"/>
    </row>
    <row r="50" spans="1:10" s="13" customFormat="1" ht="21" x14ac:dyDescent="0.25">
      <c r="A50" s="14">
        <v>43516</v>
      </c>
      <c r="B50" s="23" t="s">
        <v>19</v>
      </c>
      <c r="C50" s="20" t="s">
        <v>83</v>
      </c>
      <c r="D50" s="20">
        <v>1</v>
      </c>
      <c r="E50" s="20">
        <v>21048</v>
      </c>
      <c r="F50"/>
      <c r="G50"/>
      <c r="H50"/>
      <c r="I50"/>
      <c r="J50"/>
    </row>
    <row r="51" spans="1:10" s="13" customFormat="1" ht="21" x14ac:dyDescent="0.25">
      <c r="A51" s="14">
        <v>43517</v>
      </c>
      <c r="B51" s="8" t="s">
        <v>35</v>
      </c>
      <c r="C51" s="20" t="s">
        <v>36</v>
      </c>
      <c r="D51" s="20">
        <v>1</v>
      </c>
      <c r="E51" s="20">
        <v>19646</v>
      </c>
      <c r="F51"/>
      <c r="G51"/>
      <c r="H51"/>
      <c r="I51"/>
      <c r="J51"/>
    </row>
    <row r="52" spans="1:10" s="13" customFormat="1" ht="21" x14ac:dyDescent="0.25">
      <c r="A52" s="14">
        <v>43517</v>
      </c>
      <c r="B52" s="23" t="s">
        <v>19</v>
      </c>
      <c r="C52" s="20" t="s">
        <v>75</v>
      </c>
      <c r="D52" s="20">
        <v>1</v>
      </c>
      <c r="E52" s="20">
        <v>17048</v>
      </c>
      <c r="F52"/>
      <c r="G52"/>
      <c r="H52"/>
      <c r="I52"/>
      <c r="J52"/>
    </row>
    <row r="53" spans="1:10" s="13" customFormat="1" ht="21" x14ac:dyDescent="0.25">
      <c r="A53" s="14">
        <v>43528</v>
      </c>
      <c r="B53" s="8" t="s">
        <v>35</v>
      </c>
      <c r="C53" s="20" t="s">
        <v>36</v>
      </c>
      <c r="D53" s="20">
        <v>1</v>
      </c>
      <c r="E53" s="20">
        <v>-10954</v>
      </c>
      <c r="F53"/>
      <c r="G53"/>
      <c r="H53"/>
      <c r="I53"/>
      <c r="J53"/>
    </row>
    <row r="54" spans="1:10" s="13" customFormat="1" ht="21" x14ac:dyDescent="0.25">
      <c r="A54" s="14">
        <v>43528</v>
      </c>
      <c r="B54" s="23" t="s">
        <v>19</v>
      </c>
      <c r="C54" s="20" t="s">
        <v>75</v>
      </c>
      <c r="D54" s="20">
        <v>1</v>
      </c>
      <c r="E54" s="20">
        <v>-13152</v>
      </c>
      <c r="F54"/>
      <c r="G54"/>
      <c r="H54"/>
      <c r="I54"/>
      <c r="J54"/>
    </row>
    <row r="55" spans="1:10" s="13" customFormat="1" ht="21" x14ac:dyDescent="0.25">
      <c r="A55" s="14">
        <v>43529</v>
      </c>
      <c r="B55" s="8" t="s">
        <v>35</v>
      </c>
      <c r="C55" s="20" t="s">
        <v>36</v>
      </c>
      <c r="D55" s="20">
        <v>1</v>
      </c>
      <c r="E55" s="20">
        <v>8246</v>
      </c>
      <c r="F55"/>
      <c r="G55"/>
      <c r="H55"/>
      <c r="I55"/>
      <c r="J55"/>
    </row>
    <row r="56" spans="1:10" s="13" customFormat="1" ht="21" x14ac:dyDescent="0.25">
      <c r="A56" s="14">
        <v>43529</v>
      </c>
      <c r="B56" s="8" t="s">
        <v>35</v>
      </c>
      <c r="C56" s="20" t="s">
        <v>36</v>
      </c>
      <c r="D56" s="20">
        <v>1</v>
      </c>
      <c r="E56" s="20">
        <v>-554</v>
      </c>
      <c r="F56"/>
      <c r="G56"/>
      <c r="H56"/>
      <c r="I56"/>
      <c r="J56"/>
    </row>
    <row r="57" spans="1:10" s="13" customFormat="1" ht="21" x14ac:dyDescent="0.25">
      <c r="A57" s="14">
        <v>43529</v>
      </c>
      <c r="B57" s="23" t="s">
        <v>19</v>
      </c>
      <c r="C57" s="20" t="s">
        <v>75</v>
      </c>
      <c r="D57" s="20">
        <v>1</v>
      </c>
      <c r="E57" s="20">
        <v>-1952</v>
      </c>
      <c r="F57"/>
      <c r="G57"/>
      <c r="H57"/>
      <c r="I57"/>
      <c r="J57"/>
    </row>
    <row r="58" spans="1:10" s="13" customFormat="1" ht="21" x14ac:dyDescent="0.25">
      <c r="A58" s="14">
        <v>43530</v>
      </c>
      <c r="B58" s="8" t="s">
        <v>35</v>
      </c>
      <c r="C58" s="20" t="s">
        <v>36</v>
      </c>
      <c r="D58" s="20">
        <v>1</v>
      </c>
      <c r="E58" s="20">
        <v>-12554</v>
      </c>
      <c r="F58"/>
      <c r="G58"/>
      <c r="H58"/>
      <c r="I58"/>
      <c r="J58"/>
    </row>
    <row r="59" spans="1:10" s="13" customFormat="1" ht="21" x14ac:dyDescent="0.25">
      <c r="A59" s="14">
        <v>43530</v>
      </c>
      <c r="B59" s="23" t="s">
        <v>19</v>
      </c>
      <c r="C59" s="20" t="s">
        <v>75</v>
      </c>
      <c r="D59" s="20">
        <v>1</v>
      </c>
      <c r="E59" s="20">
        <v>-11552</v>
      </c>
      <c r="F59"/>
      <c r="G59"/>
      <c r="H59"/>
      <c r="I59"/>
      <c r="J59"/>
    </row>
    <row r="60" spans="1:10" s="13" customFormat="1" ht="21" x14ac:dyDescent="0.25">
      <c r="A60" s="14">
        <v>43535</v>
      </c>
      <c r="B60" s="23" t="s">
        <v>19</v>
      </c>
      <c r="C60" s="20" t="s">
        <v>75</v>
      </c>
      <c r="D60" s="20">
        <v>1</v>
      </c>
      <c r="E60" s="20">
        <v>248</v>
      </c>
      <c r="F60"/>
      <c r="G60"/>
      <c r="H60"/>
      <c r="I60"/>
      <c r="J60"/>
    </row>
    <row r="61" spans="1:10" s="13" customFormat="1" ht="21" x14ac:dyDescent="0.25">
      <c r="A61" s="14">
        <v>43536</v>
      </c>
      <c r="B61" s="8" t="s">
        <v>35</v>
      </c>
      <c r="C61" s="20" t="s">
        <v>36</v>
      </c>
      <c r="D61" s="20">
        <v>1</v>
      </c>
      <c r="E61" s="20">
        <v>6446</v>
      </c>
      <c r="F61"/>
      <c r="G61"/>
      <c r="H61"/>
      <c r="I61"/>
      <c r="J61"/>
    </row>
    <row r="62" spans="1:10" s="13" customFormat="1" ht="21" x14ac:dyDescent="0.25">
      <c r="A62" s="14">
        <v>43538</v>
      </c>
      <c r="B62" s="8" t="s">
        <v>35</v>
      </c>
      <c r="C62" s="20" t="s">
        <v>36</v>
      </c>
      <c r="D62" s="20">
        <v>1</v>
      </c>
      <c r="E62" s="20">
        <v>2446</v>
      </c>
      <c r="F62"/>
      <c r="G62"/>
      <c r="H62"/>
      <c r="I62"/>
      <c r="J62"/>
    </row>
    <row r="63" spans="1:10" s="13" customFormat="1" ht="21" x14ac:dyDescent="0.25">
      <c r="A63" s="14">
        <v>43538</v>
      </c>
      <c r="B63" s="8" t="s">
        <v>35</v>
      </c>
      <c r="C63" s="20" t="s">
        <v>36</v>
      </c>
      <c r="D63" s="20">
        <v>1</v>
      </c>
      <c r="E63" s="20">
        <v>13446</v>
      </c>
      <c r="F63"/>
      <c r="G63"/>
      <c r="H63"/>
      <c r="I63"/>
      <c r="J63"/>
    </row>
    <row r="64" spans="1:10" s="13" customFormat="1" ht="21" x14ac:dyDescent="0.25">
      <c r="A64" s="14">
        <v>43538</v>
      </c>
      <c r="B64" s="23" t="s">
        <v>19</v>
      </c>
      <c r="C64" s="20" t="s">
        <v>75</v>
      </c>
      <c r="D64" s="20">
        <v>1</v>
      </c>
      <c r="E64" s="20">
        <v>4048</v>
      </c>
      <c r="F64"/>
      <c r="G64"/>
      <c r="H64"/>
      <c r="I64"/>
      <c r="J64"/>
    </row>
    <row r="65" spans="1:10" s="13" customFormat="1" ht="21" x14ac:dyDescent="0.25">
      <c r="A65" s="14">
        <v>43538</v>
      </c>
      <c r="B65" s="23" t="s">
        <v>19</v>
      </c>
      <c r="C65" s="20" t="s">
        <v>74</v>
      </c>
      <c r="D65" s="20">
        <v>1</v>
      </c>
      <c r="E65" s="20">
        <v>-10353</v>
      </c>
      <c r="F65"/>
      <c r="G65"/>
      <c r="H65"/>
      <c r="I65"/>
      <c r="J65"/>
    </row>
    <row r="66" spans="1:10" s="13" customFormat="1" ht="21" x14ac:dyDescent="0.25">
      <c r="A66" s="14">
        <v>43544</v>
      </c>
      <c r="B66" s="8" t="s">
        <v>35</v>
      </c>
      <c r="C66" s="20" t="s">
        <v>36</v>
      </c>
      <c r="D66" s="20">
        <v>1</v>
      </c>
      <c r="E66" s="20">
        <v>22644</v>
      </c>
      <c r="F66"/>
      <c r="G66"/>
      <c r="H66"/>
      <c r="I66"/>
      <c r="J66"/>
    </row>
    <row r="67" spans="1:10" s="13" customFormat="1" ht="21" x14ac:dyDescent="0.25">
      <c r="A67" s="14">
        <v>43544</v>
      </c>
      <c r="B67" s="23" t="s">
        <v>19</v>
      </c>
      <c r="C67" s="20" t="s">
        <v>75</v>
      </c>
      <c r="D67" s="20">
        <v>1</v>
      </c>
      <c r="E67" s="20">
        <v>18846</v>
      </c>
      <c r="F67"/>
      <c r="G67"/>
      <c r="H67"/>
      <c r="I67"/>
      <c r="J67"/>
    </row>
    <row r="68" spans="1:10" s="13" customFormat="1" ht="21" x14ac:dyDescent="0.25">
      <c r="A68" s="14">
        <v>43545</v>
      </c>
      <c r="B68" s="8" t="s">
        <v>35</v>
      </c>
      <c r="C68" s="20" t="s">
        <v>36</v>
      </c>
      <c r="D68" s="20">
        <v>1</v>
      </c>
      <c r="E68" s="20">
        <v>7644</v>
      </c>
      <c r="F68"/>
      <c r="G68"/>
      <c r="H68"/>
      <c r="I68"/>
      <c r="J68"/>
    </row>
    <row r="69" spans="1:10" s="13" customFormat="1" ht="21" x14ac:dyDescent="0.25">
      <c r="A69" s="14">
        <v>43550</v>
      </c>
      <c r="B69" s="8" t="s">
        <v>35</v>
      </c>
      <c r="C69" s="20" t="s">
        <v>36</v>
      </c>
      <c r="D69" s="20">
        <v>1</v>
      </c>
      <c r="E69" s="20">
        <v>6244</v>
      </c>
      <c r="F69"/>
      <c r="G69"/>
      <c r="H69"/>
      <c r="I69"/>
      <c r="J69"/>
    </row>
    <row r="70" spans="1:10" s="13" customFormat="1" ht="21" x14ac:dyDescent="0.25">
      <c r="A70" s="14">
        <v>43550</v>
      </c>
      <c r="B70" s="23" t="s">
        <v>19</v>
      </c>
      <c r="C70" s="20" t="s">
        <v>74</v>
      </c>
      <c r="D70" s="20">
        <v>1</v>
      </c>
      <c r="E70" s="20">
        <v>-8954</v>
      </c>
      <c r="F70"/>
      <c r="G70"/>
      <c r="H70"/>
      <c r="I70"/>
      <c r="J70"/>
    </row>
    <row r="71" spans="1:10" s="13" customFormat="1" ht="21" x14ac:dyDescent="0.25">
      <c r="A71" s="14">
        <v>43552</v>
      </c>
      <c r="B71" s="8" t="s">
        <v>35</v>
      </c>
      <c r="C71" s="20" t="s">
        <v>36</v>
      </c>
      <c r="D71" s="20">
        <v>1</v>
      </c>
      <c r="E71" s="20">
        <v>-16356</v>
      </c>
      <c r="F71"/>
      <c r="G71"/>
      <c r="H71"/>
      <c r="I71"/>
      <c r="J71"/>
    </row>
    <row r="72" spans="1:10" s="13" customFormat="1" ht="21" x14ac:dyDescent="0.25">
      <c r="A72" s="14">
        <v>43558</v>
      </c>
      <c r="B72" s="8" t="s">
        <v>35</v>
      </c>
      <c r="C72" s="20" t="s">
        <v>36</v>
      </c>
      <c r="D72" s="20">
        <v>1</v>
      </c>
      <c r="E72" s="20">
        <v>-5758</v>
      </c>
      <c r="F72"/>
      <c r="G72"/>
      <c r="H72"/>
      <c r="I72"/>
      <c r="J72"/>
    </row>
    <row r="73" spans="1:10" s="13" customFormat="1" ht="21" x14ac:dyDescent="0.25">
      <c r="A73" s="14">
        <v>43558</v>
      </c>
      <c r="B73" s="8" t="s">
        <v>35</v>
      </c>
      <c r="C73" s="20" t="s">
        <v>36</v>
      </c>
      <c r="D73" s="20">
        <v>1</v>
      </c>
      <c r="E73" s="20">
        <v>23243</v>
      </c>
      <c r="F73"/>
      <c r="G73"/>
      <c r="H73"/>
      <c r="I73"/>
      <c r="J73"/>
    </row>
    <row r="74" spans="1:10" s="13" customFormat="1" ht="21" x14ac:dyDescent="0.25">
      <c r="A74" s="14">
        <v>43558</v>
      </c>
      <c r="B74" s="8" t="s">
        <v>35</v>
      </c>
      <c r="C74" s="20" t="s">
        <v>61</v>
      </c>
      <c r="D74" s="20">
        <v>1</v>
      </c>
      <c r="E74" s="20">
        <v>-45055</v>
      </c>
      <c r="F74"/>
      <c r="G74"/>
      <c r="H74"/>
      <c r="I74"/>
      <c r="J74"/>
    </row>
    <row r="75" spans="1:10" s="13" customFormat="1" ht="21" x14ac:dyDescent="0.25">
      <c r="A75" s="14">
        <v>43558</v>
      </c>
      <c r="B75" s="8" t="s">
        <v>35</v>
      </c>
      <c r="C75" s="20" t="s">
        <v>36</v>
      </c>
      <c r="D75" s="20">
        <v>1</v>
      </c>
      <c r="E75" s="20">
        <v>-9558</v>
      </c>
      <c r="F75"/>
      <c r="G75"/>
      <c r="H75"/>
      <c r="I75"/>
      <c r="J75"/>
    </row>
    <row r="76" spans="1:10" s="13" customFormat="1" ht="21" x14ac:dyDescent="0.25">
      <c r="A76" s="14">
        <v>43558</v>
      </c>
      <c r="B76" s="23" t="s">
        <v>19</v>
      </c>
      <c r="C76" s="20" t="s">
        <v>73</v>
      </c>
      <c r="D76" s="20">
        <v>1</v>
      </c>
      <c r="E76" s="20">
        <v>25645</v>
      </c>
      <c r="F76"/>
      <c r="G76"/>
      <c r="H76"/>
      <c r="I76"/>
      <c r="J76"/>
    </row>
    <row r="77" spans="1:10" s="13" customFormat="1" ht="21" x14ac:dyDescent="0.25">
      <c r="A77" s="14">
        <v>43558</v>
      </c>
      <c r="B77" s="23" t="s">
        <v>19</v>
      </c>
      <c r="C77" s="20" t="s">
        <v>74</v>
      </c>
      <c r="D77" s="20">
        <v>1</v>
      </c>
      <c r="E77" s="20">
        <v>26045</v>
      </c>
      <c r="F77"/>
      <c r="G77"/>
      <c r="H77"/>
      <c r="I77"/>
      <c r="J77"/>
    </row>
    <row r="78" spans="1:10" s="13" customFormat="1" ht="21" x14ac:dyDescent="0.25">
      <c r="A78" s="14">
        <v>43564</v>
      </c>
      <c r="B78" s="8" t="s">
        <v>35</v>
      </c>
      <c r="C78" s="20" t="s">
        <v>36</v>
      </c>
      <c r="D78" s="20">
        <v>1</v>
      </c>
      <c r="E78" s="20">
        <v>-3558</v>
      </c>
      <c r="F78"/>
      <c r="G78"/>
      <c r="H78"/>
      <c r="I78"/>
      <c r="J78"/>
    </row>
    <row r="79" spans="1:10" s="13" customFormat="1" ht="21" x14ac:dyDescent="0.25">
      <c r="A79" s="14">
        <v>43565</v>
      </c>
      <c r="B79" s="8" t="s">
        <v>35</v>
      </c>
      <c r="C79" s="20" t="s">
        <v>36</v>
      </c>
      <c r="D79" s="20">
        <v>1</v>
      </c>
      <c r="E79" s="20">
        <v>4642</v>
      </c>
      <c r="F79"/>
      <c r="G79"/>
      <c r="H79"/>
      <c r="I79"/>
      <c r="J79"/>
    </row>
    <row r="80" spans="1:10" s="13" customFormat="1" ht="21" x14ac:dyDescent="0.25">
      <c r="A80" s="14">
        <v>43572</v>
      </c>
      <c r="B80" s="8" t="s">
        <v>35</v>
      </c>
      <c r="C80" s="20" t="s">
        <v>36</v>
      </c>
      <c r="D80" s="20">
        <v>1</v>
      </c>
      <c r="E80" s="20">
        <v>-25160</v>
      </c>
      <c r="F80"/>
      <c r="G80"/>
      <c r="H80"/>
      <c r="I80"/>
      <c r="J80"/>
    </row>
    <row r="81" spans="1:10" s="13" customFormat="1" ht="21" x14ac:dyDescent="0.25">
      <c r="A81" s="14">
        <v>43577</v>
      </c>
      <c r="B81" s="8" t="s">
        <v>35</v>
      </c>
      <c r="C81" s="20" t="s">
        <v>36</v>
      </c>
      <c r="D81" s="20">
        <v>2</v>
      </c>
      <c r="E81" s="20">
        <v>-8320</v>
      </c>
      <c r="F81"/>
      <c r="G81"/>
      <c r="H81"/>
      <c r="I81"/>
      <c r="J81"/>
    </row>
    <row r="82" spans="1:10" s="13" customFormat="1" ht="21" x14ac:dyDescent="0.25">
      <c r="A82" s="14">
        <v>43581</v>
      </c>
      <c r="B82" s="8" t="s">
        <v>35</v>
      </c>
      <c r="C82" s="20" t="s">
        <v>36</v>
      </c>
      <c r="D82" s="20">
        <v>2</v>
      </c>
      <c r="E82" s="20">
        <v>-13120</v>
      </c>
      <c r="F82"/>
      <c r="G82"/>
      <c r="H82"/>
      <c r="I82"/>
      <c r="J82"/>
    </row>
    <row r="83" spans="1:10" s="13" customFormat="1" ht="21" x14ac:dyDescent="0.25">
      <c r="A83" s="14">
        <v>43581</v>
      </c>
      <c r="B83" s="23" t="s">
        <v>19</v>
      </c>
      <c r="C83" s="20" t="s">
        <v>72</v>
      </c>
      <c r="D83" s="20">
        <v>1</v>
      </c>
      <c r="E83" s="20">
        <v>-17758</v>
      </c>
      <c r="F83"/>
      <c r="G83"/>
      <c r="H83"/>
      <c r="I83"/>
      <c r="J83"/>
    </row>
    <row r="84" spans="1:10" s="13" customFormat="1" ht="21" x14ac:dyDescent="0.25">
      <c r="A84" s="14">
        <v>43585</v>
      </c>
      <c r="B84" s="8" t="s">
        <v>35</v>
      </c>
      <c r="C84" s="20" t="s">
        <v>36</v>
      </c>
      <c r="D84" s="20">
        <v>2</v>
      </c>
      <c r="E84" s="20">
        <v>80</v>
      </c>
      <c r="F84"/>
      <c r="G84"/>
      <c r="H84"/>
      <c r="I84"/>
      <c r="J84"/>
    </row>
    <row r="85" spans="1:10" s="13" customFormat="1" ht="21" x14ac:dyDescent="0.25">
      <c r="A85" s="14">
        <v>43587</v>
      </c>
      <c r="B85" s="8" t="s">
        <v>35</v>
      </c>
      <c r="C85" s="20" t="s">
        <v>36</v>
      </c>
      <c r="D85" s="20">
        <v>2</v>
      </c>
      <c r="E85" s="20">
        <v>-13920</v>
      </c>
      <c r="F85"/>
      <c r="G85"/>
      <c r="H85"/>
      <c r="I85"/>
      <c r="J85"/>
    </row>
    <row r="86" spans="1:10" s="13" customFormat="1" ht="21" x14ac:dyDescent="0.25">
      <c r="A86" s="14">
        <v>43588</v>
      </c>
      <c r="B86" s="8" t="s">
        <v>35</v>
      </c>
      <c r="C86" s="20" t="s">
        <v>36</v>
      </c>
      <c r="D86" s="20">
        <v>2</v>
      </c>
      <c r="E86" s="20">
        <v>-14720</v>
      </c>
      <c r="F86"/>
      <c r="G86"/>
      <c r="H86"/>
      <c r="I86"/>
      <c r="J86"/>
    </row>
    <row r="87" spans="1:10" s="13" customFormat="1" ht="21" x14ac:dyDescent="0.25">
      <c r="A87" s="14">
        <v>43591</v>
      </c>
      <c r="B87" s="8" t="s">
        <v>35</v>
      </c>
      <c r="C87" s="20" t="s">
        <v>36</v>
      </c>
      <c r="D87" s="20">
        <v>2</v>
      </c>
      <c r="E87" s="20">
        <v>-75122</v>
      </c>
      <c r="F87"/>
      <c r="G87"/>
      <c r="H87"/>
      <c r="I87"/>
      <c r="J87"/>
    </row>
    <row r="88" spans="1:10" s="13" customFormat="1" ht="21" x14ac:dyDescent="0.25">
      <c r="A88" s="14">
        <v>43593</v>
      </c>
      <c r="B88" s="8" t="s">
        <v>35</v>
      </c>
      <c r="C88" s="20" t="s">
        <v>36</v>
      </c>
      <c r="D88" s="20">
        <v>2</v>
      </c>
      <c r="E88" s="20">
        <v>-22720</v>
      </c>
      <c r="F88"/>
      <c r="G88"/>
      <c r="H88"/>
      <c r="I88"/>
      <c r="J88"/>
    </row>
    <row r="89" spans="1:10" s="13" customFormat="1" ht="21" x14ac:dyDescent="0.25">
      <c r="A89" s="14">
        <v>43593</v>
      </c>
      <c r="B89" s="8" t="s">
        <v>35</v>
      </c>
      <c r="C89" s="20" t="s">
        <v>36</v>
      </c>
      <c r="D89" s="20">
        <v>2</v>
      </c>
      <c r="E89" s="20">
        <v>-9918</v>
      </c>
      <c r="F89"/>
      <c r="G89"/>
      <c r="H89"/>
      <c r="I89"/>
      <c r="J89"/>
    </row>
    <row r="90" spans="1:10" s="13" customFormat="1" ht="21" x14ac:dyDescent="0.25">
      <c r="A90" s="14">
        <v>43595</v>
      </c>
      <c r="B90" s="8" t="s">
        <v>35</v>
      </c>
      <c r="C90" s="20" t="s">
        <v>36</v>
      </c>
      <c r="D90" s="20">
        <v>2</v>
      </c>
      <c r="E90" s="20">
        <v>105284</v>
      </c>
      <c r="F90"/>
      <c r="G90"/>
      <c r="H90"/>
      <c r="I90"/>
      <c r="J90"/>
    </row>
    <row r="91" spans="1:10" s="13" customFormat="1" ht="21" x14ac:dyDescent="0.25">
      <c r="A91" s="14">
        <v>43595</v>
      </c>
      <c r="B91" s="8" t="s">
        <v>35</v>
      </c>
      <c r="C91" s="20" t="s">
        <v>36</v>
      </c>
      <c r="D91" s="20">
        <v>1</v>
      </c>
      <c r="E91" s="20">
        <v>19643</v>
      </c>
      <c r="F91"/>
      <c r="G91"/>
      <c r="H91"/>
      <c r="I91"/>
      <c r="J91"/>
    </row>
    <row r="92" spans="1:10" s="13" customFormat="1" ht="21" x14ac:dyDescent="0.25">
      <c r="A92" s="14">
        <v>43595</v>
      </c>
      <c r="B92" s="23" t="s">
        <v>19</v>
      </c>
      <c r="C92" s="20" t="s">
        <v>73</v>
      </c>
      <c r="D92" s="20">
        <v>1</v>
      </c>
      <c r="E92" s="20">
        <v>42845</v>
      </c>
      <c r="F92"/>
      <c r="G92"/>
      <c r="H92"/>
      <c r="I92"/>
      <c r="J92"/>
    </row>
    <row r="93" spans="1:10" s="13" customFormat="1" ht="21" x14ac:dyDescent="0.25">
      <c r="A93" s="14">
        <v>43598</v>
      </c>
      <c r="B93" s="8" t="s">
        <v>35</v>
      </c>
      <c r="C93" s="20" t="s">
        <v>36</v>
      </c>
      <c r="D93" s="20">
        <v>1</v>
      </c>
      <c r="E93" s="20">
        <v>-1158</v>
      </c>
      <c r="F93"/>
      <c r="G93"/>
      <c r="H93"/>
      <c r="I93"/>
      <c r="J93"/>
    </row>
    <row r="94" spans="1:10" s="13" customFormat="1" ht="21" x14ac:dyDescent="0.25">
      <c r="A94" s="14">
        <v>43599</v>
      </c>
      <c r="B94" s="8" t="s">
        <v>35</v>
      </c>
      <c r="C94" s="20" t="s">
        <v>36</v>
      </c>
      <c r="D94" s="20">
        <v>2</v>
      </c>
      <c r="E94" s="20">
        <v>81688</v>
      </c>
      <c r="F94"/>
      <c r="G94"/>
      <c r="H94"/>
      <c r="I94"/>
      <c r="J94"/>
    </row>
    <row r="95" spans="1:10" s="13" customFormat="1" ht="21" x14ac:dyDescent="0.25">
      <c r="A95" s="14">
        <v>43599</v>
      </c>
      <c r="B95" s="8" t="s">
        <v>35</v>
      </c>
      <c r="C95" s="20" t="s">
        <v>36</v>
      </c>
      <c r="D95" s="20">
        <v>1</v>
      </c>
      <c r="E95" s="20">
        <v>-3756</v>
      </c>
      <c r="F95"/>
      <c r="G95"/>
      <c r="H95"/>
      <c r="I95"/>
      <c r="J95"/>
    </row>
    <row r="96" spans="1:10" s="13" customFormat="1" ht="21" x14ac:dyDescent="0.25">
      <c r="A96" s="14">
        <v>43599</v>
      </c>
      <c r="B96" s="8" t="s">
        <v>35</v>
      </c>
      <c r="C96" s="20" t="s">
        <v>36</v>
      </c>
      <c r="D96" s="20">
        <v>1</v>
      </c>
      <c r="E96" s="20">
        <v>-3956</v>
      </c>
      <c r="F96"/>
      <c r="G96"/>
      <c r="H96"/>
      <c r="I96"/>
      <c r="J96"/>
    </row>
    <row r="97" spans="1:5" ht="21" x14ac:dyDescent="0.25">
      <c r="A97" s="14">
        <v>43600</v>
      </c>
      <c r="B97" s="8" t="s">
        <v>35</v>
      </c>
      <c r="C97" s="20" t="s">
        <v>36</v>
      </c>
      <c r="D97" s="20">
        <v>2</v>
      </c>
      <c r="E97" s="20">
        <v>61688</v>
      </c>
    </row>
    <row r="98" spans="1:5" ht="21" x14ac:dyDescent="0.25">
      <c r="A98" s="14">
        <v>43601</v>
      </c>
      <c r="B98" s="23" t="s">
        <v>19</v>
      </c>
      <c r="C98" s="20" t="s">
        <v>72</v>
      </c>
      <c r="D98" s="20">
        <v>1</v>
      </c>
      <c r="E98" s="20">
        <v>-12354</v>
      </c>
    </row>
    <row r="99" spans="1:5" ht="21" x14ac:dyDescent="0.25">
      <c r="A99" s="14">
        <v>43602</v>
      </c>
      <c r="B99" s="8" t="s">
        <v>35</v>
      </c>
      <c r="C99" s="20" t="s">
        <v>36</v>
      </c>
      <c r="D99" s="20">
        <v>2</v>
      </c>
      <c r="E99" s="20">
        <v>-10712</v>
      </c>
    </row>
    <row r="100" spans="1:5" ht="21" x14ac:dyDescent="0.25">
      <c r="A100" s="14">
        <v>43606</v>
      </c>
      <c r="B100" s="8" t="s">
        <v>35</v>
      </c>
      <c r="C100" s="20" t="s">
        <v>36</v>
      </c>
      <c r="D100" s="20">
        <v>2</v>
      </c>
      <c r="E100" s="20">
        <v>-18710</v>
      </c>
    </row>
    <row r="101" spans="1:5" ht="21" x14ac:dyDescent="0.25">
      <c r="A101" s="14">
        <v>43606</v>
      </c>
      <c r="B101" s="23" t="s">
        <v>19</v>
      </c>
      <c r="C101" s="20" t="s">
        <v>72</v>
      </c>
      <c r="D101" s="20">
        <v>1</v>
      </c>
      <c r="E101" s="20">
        <v>27046</v>
      </c>
    </row>
    <row r="102" spans="1:5" ht="21" x14ac:dyDescent="0.25">
      <c r="A102" s="14">
        <v>43607</v>
      </c>
      <c r="B102" s="23" t="s">
        <v>19</v>
      </c>
      <c r="C102" s="20" t="s">
        <v>71</v>
      </c>
      <c r="D102" s="20">
        <v>1</v>
      </c>
      <c r="E102" s="20">
        <v>-4034</v>
      </c>
    </row>
    <row r="103" spans="1:5" ht="21" x14ac:dyDescent="0.25">
      <c r="A103" s="14">
        <v>43608</v>
      </c>
      <c r="B103" s="8" t="s">
        <v>35</v>
      </c>
      <c r="C103" s="20" t="s">
        <v>36</v>
      </c>
      <c r="D103" s="20">
        <v>2</v>
      </c>
      <c r="E103" s="20">
        <v>61290</v>
      </c>
    </row>
    <row r="104" spans="1:5" ht="21" x14ac:dyDescent="0.25">
      <c r="A104" s="14">
        <v>43608</v>
      </c>
      <c r="B104" s="23" t="s">
        <v>19</v>
      </c>
      <c r="C104" s="20" t="s">
        <v>72</v>
      </c>
      <c r="D104" s="20">
        <v>1</v>
      </c>
      <c r="E104" s="20">
        <v>-36153</v>
      </c>
    </row>
    <row r="105" spans="1:5" ht="21" x14ac:dyDescent="0.25">
      <c r="A105" s="14">
        <v>43609</v>
      </c>
      <c r="B105" s="23" t="s">
        <v>19</v>
      </c>
      <c r="C105" s="20" t="s">
        <v>72</v>
      </c>
      <c r="D105" s="20">
        <v>1</v>
      </c>
      <c r="E105" s="20">
        <v>-8953</v>
      </c>
    </row>
    <row r="106" spans="1:5" ht="21" x14ac:dyDescent="0.25">
      <c r="A106" s="14">
        <v>43609</v>
      </c>
      <c r="B106" s="23" t="s">
        <v>19</v>
      </c>
      <c r="C106" s="20" t="s">
        <v>72</v>
      </c>
      <c r="D106" s="20">
        <v>1</v>
      </c>
      <c r="E106" s="20">
        <v>-9952</v>
      </c>
    </row>
    <row r="107" spans="1:5" ht="21" x14ac:dyDescent="0.25">
      <c r="A107" s="14">
        <v>43612</v>
      </c>
      <c r="B107" s="8" t="s">
        <v>35</v>
      </c>
      <c r="C107" s="20" t="s">
        <v>36</v>
      </c>
      <c r="D107" s="20">
        <v>2</v>
      </c>
      <c r="E107" s="20">
        <v>18092</v>
      </c>
    </row>
    <row r="108" spans="1:5" ht="21" x14ac:dyDescent="0.25">
      <c r="A108" s="14">
        <v>43612</v>
      </c>
      <c r="B108" s="8" t="s">
        <v>35</v>
      </c>
      <c r="C108" s="20" t="s">
        <v>36</v>
      </c>
      <c r="D108" s="20">
        <v>2</v>
      </c>
      <c r="E108" s="20">
        <v>-13508</v>
      </c>
    </row>
    <row r="109" spans="1:5" ht="21" x14ac:dyDescent="0.25">
      <c r="A109" s="14">
        <v>43612</v>
      </c>
      <c r="B109" s="23" t="s">
        <v>19</v>
      </c>
      <c r="C109" s="20" t="s">
        <v>71</v>
      </c>
      <c r="D109" s="20">
        <v>1</v>
      </c>
      <c r="E109" s="20">
        <v>-19033</v>
      </c>
    </row>
    <row r="110" spans="1:5" ht="21" x14ac:dyDescent="0.25">
      <c r="A110" s="14">
        <v>43613</v>
      </c>
      <c r="B110" s="8" t="s">
        <v>35</v>
      </c>
      <c r="C110" s="20" t="s">
        <v>36</v>
      </c>
      <c r="D110" s="20">
        <v>2</v>
      </c>
      <c r="E110" s="20">
        <v>-10308</v>
      </c>
    </row>
    <row r="111" spans="1:5" ht="21" x14ac:dyDescent="0.25">
      <c r="A111" s="14">
        <v>43614</v>
      </c>
      <c r="B111" s="8" t="s">
        <v>35</v>
      </c>
      <c r="C111" s="20" t="s">
        <v>36</v>
      </c>
      <c r="D111" s="20">
        <v>2</v>
      </c>
      <c r="E111" s="20">
        <v>12492</v>
      </c>
    </row>
    <row r="112" spans="1:5" ht="21" x14ac:dyDescent="0.25">
      <c r="A112" s="14">
        <v>43615</v>
      </c>
      <c r="B112" s="8" t="s">
        <v>35</v>
      </c>
      <c r="C112" s="20" t="s">
        <v>36</v>
      </c>
      <c r="D112" s="20">
        <v>2</v>
      </c>
      <c r="E112" s="20">
        <v>-5108</v>
      </c>
    </row>
    <row r="113" spans="1:5" ht="21" x14ac:dyDescent="0.25">
      <c r="A113" s="14">
        <v>43615</v>
      </c>
      <c r="B113" s="23" t="s">
        <v>19</v>
      </c>
      <c r="C113" s="20" t="s">
        <v>72</v>
      </c>
      <c r="D113" s="20">
        <v>1</v>
      </c>
      <c r="E113" s="20">
        <v>7648</v>
      </c>
    </row>
    <row r="114" spans="1:5" ht="21" x14ac:dyDescent="0.25">
      <c r="A114" s="14">
        <v>43619</v>
      </c>
      <c r="B114" s="8" t="s">
        <v>35</v>
      </c>
      <c r="C114" s="40" t="s">
        <v>36</v>
      </c>
      <c r="D114" s="20">
        <v>2</v>
      </c>
      <c r="E114" s="20">
        <v>47690</v>
      </c>
    </row>
    <row r="115" spans="1:5" ht="21" x14ac:dyDescent="0.25">
      <c r="A115" s="14">
        <v>43619</v>
      </c>
      <c r="B115" s="8" t="s">
        <v>35</v>
      </c>
      <c r="C115" s="40" t="s">
        <v>36</v>
      </c>
      <c r="D115" s="20">
        <v>1</v>
      </c>
      <c r="E115" s="20">
        <v>-17954</v>
      </c>
    </row>
    <row r="116" spans="1:5" ht="21" x14ac:dyDescent="0.25">
      <c r="A116" s="14">
        <v>43619</v>
      </c>
      <c r="B116" s="8" t="s">
        <v>35</v>
      </c>
      <c r="C116" s="40" t="s">
        <v>36</v>
      </c>
      <c r="D116" s="20">
        <v>2</v>
      </c>
      <c r="E116" s="20">
        <v>-25510</v>
      </c>
    </row>
    <row r="117" spans="1:5" ht="21" x14ac:dyDescent="0.25">
      <c r="A117" s="14">
        <v>43619</v>
      </c>
      <c r="B117" s="23" t="s">
        <v>19</v>
      </c>
      <c r="C117" s="20" t="s">
        <v>132</v>
      </c>
      <c r="D117" s="20">
        <v>1</v>
      </c>
      <c r="E117" s="20">
        <v>4247</v>
      </c>
    </row>
    <row r="118" spans="1:5" ht="21" x14ac:dyDescent="0.25">
      <c r="A118" s="14">
        <v>43620</v>
      </c>
      <c r="B118" s="23" t="s">
        <v>19</v>
      </c>
      <c r="C118" s="20" t="s">
        <v>132</v>
      </c>
      <c r="D118" s="20">
        <v>1</v>
      </c>
      <c r="E118" s="20">
        <v>-6754</v>
      </c>
    </row>
    <row r="119" spans="1:5" ht="21" x14ac:dyDescent="0.25">
      <c r="A119" s="14">
        <v>43620</v>
      </c>
      <c r="B119" s="23" t="s">
        <v>19</v>
      </c>
      <c r="C119" s="20" t="s">
        <v>132</v>
      </c>
      <c r="D119" s="20">
        <v>1</v>
      </c>
      <c r="E119" s="20">
        <v>-5554</v>
      </c>
    </row>
    <row r="120" spans="1:5" ht="21" x14ac:dyDescent="0.25">
      <c r="A120" s="14">
        <v>43626</v>
      </c>
      <c r="B120" s="8" t="s">
        <v>35</v>
      </c>
      <c r="C120" s="40" t="s">
        <v>36</v>
      </c>
      <c r="D120" s="20">
        <v>2</v>
      </c>
      <c r="E120" s="20">
        <v>8488</v>
      </c>
    </row>
    <row r="121" spans="1:5" ht="21" x14ac:dyDescent="0.25">
      <c r="A121" s="14">
        <v>43626</v>
      </c>
      <c r="B121" s="23" t="s">
        <v>19</v>
      </c>
      <c r="C121" s="20" t="s">
        <v>132</v>
      </c>
      <c r="D121" s="20">
        <v>1</v>
      </c>
      <c r="E121" s="20">
        <v>1446</v>
      </c>
    </row>
    <row r="122" spans="1:5" ht="21" x14ac:dyDescent="0.25">
      <c r="A122" s="14">
        <v>43626</v>
      </c>
      <c r="B122" s="23" t="s">
        <v>19</v>
      </c>
      <c r="C122" s="20" t="s">
        <v>132</v>
      </c>
      <c r="D122" s="20">
        <v>1</v>
      </c>
      <c r="E122" s="20">
        <v>-9353</v>
      </c>
    </row>
    <row r="123" spans="1:5" ht="21" x14ac:dyDescent="0.25">
      <c r="A123" s="14">
        <v>43627</v>
      </c>
      <c r="B123" s="8" t="s">
        <v>35</v>
      </c>
      <c r="C123" s="40" t="s">
        <v>36</v>
      </c>
      <c r="D123" s="20">
        <v>2</v>
      </c>
      <c r="E123" s="20">
        <v>-3512</v>
      </c>
    </row>
    <row r="124" spans="1:5" ht="21" x14ac:dyDescent="0.25">
      <c r="A124" s="14">
        <v>43627</v>
      </c>
      <c r="B124" s="23" t="s">
        <v>19</v>
      </c>
      <c r="C124" s="20" t="s">
        <v>132</v>
      </c>
      <c r="D124" s="20">
        <v>1</v>
      </c>
      <c r="E124" s="20">
        <v>-6354</v>
      </c>
    </row>
    <row r="125" spans="1:5" ht="21" x14ac:dyDescent="0.25">
      <c r="A125" s="14">
        <v>43629</v>
      </c>
      <c r="B125" s="8" t="s">
        <v>35</v>
      </c>
      <c r="C125" s="40" t="s">
        <v>36</v>
      </c>
      <c r="D125" s="20">
        <v>2</v>
      </c>
      <c r="E125" s="20">
        <v>-19512</v>
      </c>
    </row>
    <row r="126" spans="1:5" ht="21" x14ac:dyDescent="0.25">
      <c r="A126" s="14">
        <v>43629</v>
      </c>
      <c r="B126" s="23" t="s">
        <v>19</v>
      </c>
      <c r="C126" s="20" t="s">
        <v>132</v>
      </c>
      <c r="D126" s="20">
        <v>1</v>
      </c>
      <c r="E126" s="20">
        <v>-12154</v>
      </c>
    </row>
    <row r="127" spans="1:5" ht="21" x14ac:dyDescent="0.25">
      <c r="A127" s="14">
        <v>43630</v>
      </c>
      <c r="B127" s="8" t="s">
        <v>35</v>
      </c>
      <c r="C127" s="40" t="s">
        <v>36</v>
      </c>
      <c r="D127" s="20">
        <v>2</v>
      </c>
      <c r="E127" s="20">
        <v>-9912</v>
      </c>
    </row>
    <row r="128" spans="1:5" ht="21" x14ac:dyDescent="0.25">
      <c r="A128" s="14">
        <v>43630</v>
      </c>
      <c r="B128" s="23" t="s">
        <v>19</v>
      </c>
      <c r="C128" s="20" t="s">
        <v>132</v>
      </c>
      <c r="D128" s="20">
        <v>1</v>
      </c>
      <c r="E128" s="20">
        <v>-4354</v>
      </c>
    </row>
    <row r="129" spans="1:5" ht="21" x14ac:dyDescent="0.25">
      <c r="A129" s="14">
        <v>43633</v>
      </c>
      <c r="B129" s="8" t="s">
        <v>35</v>
      </c>
      <c r="C129" s="40" t="s">
        <v>36</v>
      </c>
      <c r="D129" s="20">
        <v>1</v>
      </c>
      <c r="E129" s="20">
        <v>-16556</v>
      </c>
    </row>
    <row r="130" spans="1:5" ht="21" x14ac:dyDescent="0.25">
      <c r="A130" s="14">
        <v>43633</v>
      </c>
      <c r="B130" s="8" t="s">
        <v>35</v>
      </c>
      <c r="C130" s="40" t="s">
        <v>36</v>
      </c>
      <c r="D130" s="20">
        <v>1</v>
      </c>
      <c r="E130" s="20">
        <v>-16556</v>
      </c>
    </row>
    <row r="131" spans="1:5" ht="21" x14ac:dyDescent="0.25">
      <c r="A131" s="14">
        <v>43633</v>
      </c>
      <c r="B131" s="23" t="s">
        <v>19</v>
      </c>
      <c r="C131" s="20" t="s">
        <v>132</v>
      </c>
      <c r="D131" s="20">
        <v>1</v>
      </c>
      <c r="E131" s="20">
        <v>-7554</v>
      </c>
    </row>
    <row r="132" spans="1:5" ht="21" x14ac:dyDescent="0.25">
      <c r="A132" s="14">
        <v>43634</v>
      </c>
      <c r="B132" s="8" t="s">
        <v>35</v>
      </c>
      <c r="C132" s="40" t="s">
        <v>36</v>
      </c>
      <c r="D132" s="20">
        <v>2</v>
      </c>
      <c r="E132" s="20">
        <v>87286</v>
      </c>
    </row>
    <row r="133" spans="1:5" ht="21" x14ac:dyDescent="0.25">
      <c r="A133" s="14">
        <v>43635</v>
      </c>
      <c r="B133" s="23" t="s">
        <v>19</v>
      </c>
      <c r="C133" s="20" t="s">
        <v>132</v>
      </c>
      <c r="D133" s="20">
        <v>1</v>
      </c>
      <c r="E133" s="20">
        <v>35845</v>
      </c>
    </row>
    <row r="134" spans="1:5" ht="21" x14ac:dyDescent="0.25">
      <c r="A134" s="14">
        <v>43637</v>
      </c>
      <c r="B134" s="8" t="s">
        <v>35</v>
      </c>
      <c r="C134" s="40" t="s">
        <v>36</v>
      </c>
      <c r="D134" s="20">
        <v>1</v>
      </c>
      <c r="E134" s="20">
        <v>1444</v>
      </c>
    </row>
    <row r="135" spans="1:5" ht="21" x14ac:dyDescent="0.25">
      <c r="A135" s="14">
        <v>43637</v>
      </c>
      <c r="B135" s="8" t="s">
        <v>35</v>
      </c>
      <c r="C135" s="40" t="s">
        <v>36</v>
      </c>
      <c r="D135" s="20">
        <v>1</v>
      </c>
      <c r="E135" s="20">
        <v>1444</v>
      </c>
    </row>
    <row r="136" spans="1:5" ht="21" x14ac:dyDescent="0.25">
      <c r="A136" s="14">
        <v>43637</v>
      </c>
      <c r="B136" s="8" t="s">
        <v>35</v>
      </c>
      <c r="C136" s="20" t="s">
        <v>36</v>
      </c>
      <c r="D136" s="20">
        <v>2</v>
      </c>
      <c r="E136" s="20">
        <v>91290</v>
      </c>
    </row>
    <row r="137" spans="1:5" ht="21" x14ac:dyDescent="0.25">
      <c r="A137" s="14">
        <v>43637</v>
      </c>
      <c r="B137" s="23" t="s">
        <v>19</v>
      </c>
      <c r="C137" s="20" t="s">
        <v>131</v>
      </c>
      <c r="D137" s="20">
        <v>1</v>
      </c>
      <c r="E137" s="20">
        <v>1046</v>
      </c>
    </row>
    <row r="138" spans="1:5" ht="21" x14ac:dyDescent="0.25">
      <c r="A138" s="14">
        <v>43642</v>
      </c>
      <c r="B138" s="23" t="s">
        <v>19</v>
      </c>
      <c r="C138" s="20" t="s">
        <v>131</v>
      </c>
      <c r="D138" s="20">
        <v>1</v>
      </c>
      <c r="E138" s="20">
        <v>-1954</v>
      </c>
    </row>
    <row r="139" spans="1:5" ht="21" x14ac:dyDescent="0.25">
      <c r="A139" s="14">
        <v>43642</v>
      </c>
      <c r="B139" s="23" t="s">
        <v>19</v>
      </c>
      <c r="C139" s="20" t="s">
        <v>131</v>
      </c>
      <c r="D139" s="20">
        <v>1</v>
      </c>
      <c r="E139" s="20">
        <v>5446</v>
      </c>
    </row>
    <row r="140" spans="1:5" ht="21" x14ac:dyDescent="0.25">
      <c r="A140" s="14">
        <v>43643</v>
      </c>
      <c r="B140" s="8" t="s">
        <v>35</v>
      </c>
      <c r="C140" s="20" t="s">
        <v>36</v>
      </c>
      <c r="D140" s="20">
        <v>2</v>
      </c>
      <c r="E140" s="20">
        <v>13288</v>
      </c>
    </row>
    <row r="141" spans="1:5" ht="21" x14ac:dyDescent="0.25">
      <c r="A141" s="14">
        <v>43644</v>
      </c>
      <c r="B141" s="8" t="s">
        <v>35</v>
      </c>
      <c r="C141" s="20" t="s">
        <v>36</v>
      </c>
      <c r="D141" s="20">
        <v>2</v>
      </c>
      <c r="E141" s="20">
        <v>10888</v>
      </c>
    </row>
    <row r="142" spans="1:5" ht="21" x14ac:dyDescent="0.25">
      <c r="A142" s="14">
        <v>43646</v>
      </c>
      <c r="B142" s="23" t="s">
        <v>19</v>
      </c>
      <c r="C142" s="39" t="s">
        <v>133</v>
      </c>
      <c r="D142" s="20">
        <v>1</v>
      </c>
      <c r="E142" s="20">
        <v>49243</v>
      </c>
    </row>
    <row r="143" spans="1:5" ht="21" x14ac:dyDescent="0.25">
      <c r="A143" s="14">
        <v>43647</v>
      </c>
      <c r="B143" s="23" t="s">
        <v>19</v>
      </c>
      <c r="C143" s="20" t="s">
        <v>36</v>
      </c>
      <c r="D143" s="20">
        <v>1</v>
      </c>
      <c r="E143" s="20">
        <v>-6554</v>
      </c>
    </row>
    <row r="144" spans="1:5" ht="21" x14ac:dyDescent="0.25">
      <c r="A144" s="14">
        <v>43647</v>
      </c>
      <c r="B144" s="8" t="s">
        <v>35</v>
      </c>
      <c r="C144" s="40" t="s">
        <v>36</v>
      </c>
      <c r="D144" s="20">
        <v>2</v>
      </c>
      <c r="E144" s="20">
        <v>-6312</v>
      </c>
    </row>
    <row r="145" spans="1:5" ht="21" x14ac:dyDescent="0.25">
      <c r="A145" s="14">
        <v>43647</v>
      </c>
      <c r="B145" s="8" t="s">
        <v>35</v>
      </c>
      <c r="C145" s="40" t="s">
        <v>36</v>
      </c>
      <c r="D145" s="20">
        <v>2</v>
      </c>
      <c r="E145" s="20">
        <v>-9112</v>
      </c>
    </row>
    <row r="146" spans="1:5" ht="21" x14ac:dyDescent="0.25">
      <c r="A146" s="14">
        <v>43648</v>
      </c>
      <c r="B146" s="8" t="s">
        <v>35</v>
      </c>
      <c r="C146" s="40" t="s">
        <v>36</v>
      </c>
      <c r="D146" s="20">
        <v>2</v>
      </c>
      <c r="E146" s="20">
        <v>-8316</v>
      </c>
    </row>
    <row r="147" spans="1:5" ht="21" x14ac:dyDescent="0.25">
      <c r="A147" s="14">
        <v>43649</v>
      </c>
      <c r="B147" s="23" t="s">
        <v>19</v>
      </c>
      <c r="C147" s="20" t="s">
        <v>36</v>
      </c>
      <c r="D147" s="20">
        <v>1</v>
      </c>
      <c r="E147" s="20">
        <v>-5356</v>
      </c>
    </row>
    <row r="148" spans="1:5" ht="21" x14ac:dyDescent="0.25">
      <c r="A148" s="14">
        <v>43649</v>
      </c>
      <c r="B148" s="8" t="s">
        <v>35</v>
      </c>
      <c r="C148" s="40" t="s">
        <v>36</v>
      </c>
      <c r="D148" s="20">
        <v>2</v>
      </c>
      <c r="E148" s="20">
        <v>-12316</v>
      </c>
    </row>
    <row r="149" spans="1:5" ht="21" x14ac:dyDescent="0.25">
      <c r="A149" s="14">
        <v>43650</v>
      </c>
      <c r="B149" s="23" t="s">
        <v>19</v>
      </c>
      <c r="C149" s="20" t="s">
        <v>36</v>
      </c>
      <c r="D149" s="20">
        <v>1</v>
      </c>
      <c r="E149" s="20">
        <v>-6556</v>
      </c>
    </row>
    <row r="150" spans="1:5" ht="21" x14ac:dyDescent="0.25">
      <c r="A150" s="14">
        <v>43650</v>
      </c>
      <c r="B150" s="8" t="s">
        <v>35</v>
      </c>
      <c r="C150" s="40" t="s">
        <v>36</v>
      </c>
      <c r="D150" s="20">
        <v>2</v>
      </c>
      <c r="E150" s="20">
        <v>-5316</v>
      </c>
    </row>
    <row r="151" spans="1:5" ht="21" x14ac:dyDescent="0.25">
      <c r="A151" s="14">
        <v>43650</v>
      </c>
      <c r="B151" s="8" t="s">
        <v>35</v>
      </c>
      <c r="C151" s="40" t="s">
        <v>36</v>
      </c>
      <c r="D151" s="20">
        <v>1</v>
      </c>
      <c r="E151" s="20">
        <v>-7158</v>
      </c>
    </row>
    <row r="152" spans="1:5" ht="21" x14ac:dyDescent="0.25">
      <c r="A152" s="14">
        <v>43650</v>
      </c>
      <c r="B152" s="8" t="s">
        <v>35</v>
      </c>
      <c r="C152" s="40" t="s">
        <v>36</v>
      </c>
      <c r="D152" s="20">
        <v>1</v>
      </c>
      <c r="E152" s="20">
        <v>-7358</v>
      </c>
    </row>
    <row r="153" spans="1:5" ht="21" x14ac:dyDescent="0.25">
      <c r="A153" s="14">
        <v>43654</v>
      </c>
      <c r="B153" s="23" t="s">
        <v>19</v>
      </c>
      <c r="C153" s="20" t="s">
        <v>36</v>
      </c>
      <c r="D153" s="20">
        <v>1</v>
      </c>
      <c r="E153" s="20">
        <v>-7756</v>
      </c>
    </row>
    <row r="154" spans="1:5" ht="21" x14ac:dyDescent="0.25">
      <c r="A154" s="14">
        <v>43654</v>
      </c>
      <c r="B154" s="8" t="s">
        <v>35</v>
      </c>
      <c r="C154" s="40" t="s">
        <v>36</v>
      </c>
      <c r="D154" s="20">
        <v>2</v>
      </c>
      <c r="E154" s="20">
        <v>-15116</v>
      </c>
    </row>
    <row r="155" spans="1:5" ht="21" x14ac:dyDescent="0.25">
      <c r="A155" s="14">
        <v>43654</v>
      </c>
      <c r="B155" s="8" t="s">
        <v>35</v>
      </c>
      <c r="C155" s="40" t="s">
        <v>36</v>
      </c>
      <c r="D155" s="20">
        <v>2</v>
      </c>
      <c r="E155" s="20">
        <v>-7916</v>
      </c>
    </row>
    <row r="156" spans="1:5" ht="21" x14ac:dyDescent="0.25">
      <c r="A156" s="14">
        <v>43661</v>
      </c>
      <c r="B156" s="23" t="s">
        <v>19</v>
      </c>
      <c r="C156" s="20" t="s">
        <v>36</v>
      </c>
      <c r="D156" s="20">
        <v>1</v>
      </c>
      <c r="E156" s="20">
        <v>844</v>
      </c>
    </row>
    <row r="157" spans="1:5" ht="21" x14ac:dyDescent="0.25">
      <c r="A157" s="14">
        <v>43663</v>
      </c>
      <c r="B157" s="8" t="s">
        <v>35</v>
      </c>
      <c r="C157" s="40" t="s">
        <v>36</v>
      </c>
      <c r="D157" s="20">
        <v>2</v>
      </c>
      <c r="E157" s="20">
        <v>-316</v>
      </c>
    </row>
    <row r="158" spans="1:5" ht="21" x14ac:dyDescent="0.25">
      <c r="A158" s="14">
        <v>43663</v>
      </c>
      <c r="B158" s="8" t="s">
        <v>35</v>
      </c>
      <c r="C158" s="40" t="s">
        <v>36</v>
      </c>
      <c r="D158" s="20">
        <v>2</v>
      </c>
      <c r="E158" s="20">
        <v>70884</v>
      </c>
    </row>
    <row r="159" spans="1:5" ht="21" x14ac:dyDescent="0.25">
      <c r="A159" s="14">
        <v>43664</v>
      </c>
      <c r="B159" s="8" t="s">
        <v>35</v>
      </c>
      <c r="C159" s="40" t="s">
        <v>36</v>
      </c>
      <c r="D159" s="20">
        <v>2</v>
      </c>
      <c r="E159" s="20">
        <v>-10316</v>
      </c>
    </row>
    <row r="160" spans="1:5" ht="21" x14ac:dyDescent="0.25">
      <c r="A160" s="14">
        <v>43665</v>
      </c>
      <c r="B160" s="8" t="s">
        <v>35</v>
      </c>
      <c r="C160" s="40" t="s">
        <v>36</v>
      </c>
      <c r="D160" s="20">
        <v>2</v>
      </c>
      <c r="E160" s="20">
        <v>16884</v>
      </c>
    </row>
    <row r="161" spans="1:5" ht="21" x14ac:dyDescent="0.25">
      <c r="A161" s="14">
        <v>43668</v>
      </c>
      <c r="B161" s="23" t="s">
        <v>19</v>
      </c>
      <c r="C161" s="20" t="s">
        <v>36</v>
      </c>
      <c r="D161" s="20">
        <v>1</v>
      </c>
      <c r="E161" s="20">
        <v>-11756</v>
      </c>
    </row>
    <row r="162" spans="1:5" ht="21" x14ac:dyDescent="0.25">
      <c r="A162" s="14">
        <v>43668</v>
      </c>
      <c r="B162" s="8" t="s">
        <v>35</v>
      </c>
      <c r="C162" s="40" t="s">
        <v>36</v>
      </c>
      <c r="D162" s="20">
        <v>2</v>
      </c>
      <c r="E162" s="20">
        <v>-3516</v>
      </c>
    </row>
    <row r="163" spans="1:5" ht="21" x14ac:dyDescent="0.25">
      <c r="A163" s="14">
        <v>43668</v>
      </c>
      <c r="B163" s="8" t="s">
        <v>35</v>
      </c>
      <c r="C163" s="40" t="s">
        <v>36</v>
      </c>
      <c r="D163" s="20">
        <v>2</v>
      </c>
      <c r="E163" s="20">
        <v>-10716</v>
      </c>
    </row>
    <row r="164" spans="1:5" ht="21" x14ac:dyDescent="0.25">
      <c r="A164" s="14">
        <v>43669</v>
      </c>
      <c r="B164" s="8" t="s">
        <v>35</v>
      </c>
      <c r="C164" s="40" t="s">
        <v>36</v>
      </c>
      <c r="D164" s="20">
        <v>2</v>
      </c>
      <c r="E164" s="20">
        <v>-8716</v>
      </c>
    </row>
    <row r="165" spans="1:5" ht="21" x14ac:dyDescent="0.25">
      <c r="A165" s="14">
        <v>43670</v>
      </c>
      <c r="B165" s="8" t="s">
        <v>35</v>
      </c>
      <c r="C165" s="40" t="s">
        <v>36</v>
      </c>
      <c r="D165" s="20">
        <v>2</v>
      </c>
      <c r="E165" s="20">
        <v>-8316</v>
      </c>
    </row>
    <row r="166" spans="1:5" ht="21" x14ac:dyDescent="0.25">
      <c r="A166" s="14">
        <v>43671</v>
      </c>
      <c r="B166" s="8" t="s">
        <v>35</v>
      </c>
      <c r="C166" s="40" t="s">
        <v>36</v>
      </c>
      <c r="D166" s="20">
        <v>2</v>
      </c>
      <c r="E166" s="20">
        <v>-3916</v>
      </c>
    </row>
    <row r="167" spans="1:5" ht="21" x14ac:dyDescent="0.25">
      <c r="A167" s="14">
        <v>43675</v>
      </c>
      <c r="B167" s="23" t="s">
        <v>19</v>
      </c>
      <c r="C167" s="20" t="s">
        <v>36</v>
      </c>
      <c r="D167" s="20">
        <v>1</v>
      </c>
      <c r="E167" s="20">
        <v>-1956</v>
      </c>
    </row>
    <row r="168" spans="1:5" ht="21" x14ac:dyDescent="0.25">
      <c r="A168" s="14">
        <v>43675</v>
      </c>
      <c r="B168" s="8" t="s">
        <v>35</v>
      </c>
      <c r="C168" s="40" t="s">
        <v>36</v>
      </c>
      <c r="D168" s="20">
        <v>2</v>
      </c>
      <c r="E168" s="20">
        <v>-23516</v>
      </c>
    </row>
    <row r="169" spans="1:5" ht="21" x14ac:dyDescent="0.25">
      <c r="A169" s="14">
        <v>43676</v>
      </c>
      <c r="B169" s="23" t="s">
        <v>19</v>
      </c>
      <c r="C169" s="20" t="s">
        <v>36</v>
      </c>
      <c r="D169" s="20">
        <v>2</v>
      </c>
      <c r="E169" s="20">
        <v>-11112</v>
      </c>
    </row>
    <row r="170" spans="1:5" ht="21" x14ac:dyDescent="0.25">
      <c r="A170" s="14">
        <v>43676</v>
      </c>
      <c r="B170" s="8" t="s">
        <v>35</v>
      </c>
      <c r="C170" s="40" t="s">
        <v>36</v>
      </c>
      <c r="D170" s="20">
        <v>2</v>
      </c>
      <c r="E170" s="20">
        <v>-11916</v>
      </c>
    </row>
    <row r="171" spans="1:5" ht="21" x14ac:dyDescent="0.25">
      <c r="A171" s="14">
        <v>43677</v>
      </c>
      <c r="B171" s="8" t="s">
        <v>35</v>
      </c>
      <c r="C171" s="40" t="s">
        <v>36</v>
      </c>
      <c r="D171" s="20">
        <v>2</v>
      </c>
      <c r="E171" s="20">
        <v>7284</v>
      </c>
    </row>
    <row r="172" spans="1:5" ht="21" x14ac:dyDescent="0.25">
      <c r="A172" s="14">
        <v>43677</v>
      </c>
      <c r="B172" s="8" t="s">
        <v>35</v>
      </c>
      <c r="C172" s="40" t="s">
        <v>36</v>
      </c>
      <c r="D172" s="20">
        <v>2</v>
      </c>
      <c r="E172" s="20">
        <v>-14716</v>
      </c>
    </row>
    <row r="173" spans="1:5" ht="21" x14ac:dyDescent="0.25">
      <c r="A173" s="14">
        <v>43677</v>
      </c>
      <c r="B173" s="8" t="s">
        <v>35</v>
      </c>
      <c r="C173" s="40" t="s">
        <v>36</v>
      </c>
      <c r="D173" s="20">
        <v>2</v>
      </c>
      <c r="E173" s="20">
        <v>-14316</v>
      </c>
    </row>
    <row r="174" spans="1:5" ht="21" x14ac:dyDescent="0.25">
      <c r="A174" s="14">
        <v>43677</v>
      </c>
      <c r="B174" s="23" t="s">
        <v>19</v>
      </c>
      <c r="C174" s="39" t="s">
        <v>133</v>
      </c>
      <c r="D174" s="20">
        <v>1</v>
      </c>
      <c r="E174" s="20">
        <v>76449</v>
      </c>
    </row>
  </sheetData>
  <autoFilter ref="A1:E113"/>
  <sortState ref="A2:E174">
    <sortCondition ref="A1"/>
  </sortState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0"/>
  <sheetViews>
    <sheetView tabSelected="1" topLeftCell="A92" zoomScale="90" zoomScaleNormal="90" zoomScalePageLayoutView="90" workbookViewId="0">
      <selection activeCell="Q113" sqref="B108:Q113"/>
    </sheetView>
  </sheetViews>
  <sheetFormatPr baseColWidth="10" defaultRowHeight="15" x14ac:dyDescent="0.15"/>
  <cols>
    <col min="1" max="10" width="14.1640625" customWidth="1"/>
    <col min="11" max="11" width="18.83203125" customWidth="1"/>
    <col min="12" max="12" width="27.1640625" customWidth="1"/>
    <col min="13" max="13" width="26.1640625" customWidth="1"/>
    <col min="14" max="21" width="14.1640625" customWidth="1"/>
    <col min="23" max="23" width="17.1640625" style="38" customWidth="1"/>
  </cols>
  <sheetData>
    <row r="1" spans="1:23" ht="18" x14ac:dyDescent="0.2">
      <c r="A1" s="5" t="s">
        <v>4</v>
      </c>
      <c r="B1" s="5" t="s">
        <v>5</v>
      </c>
      <c r="C1" s="5" t="s">
        <v>139</v>
      </c>
      <c r="D1" s="5" t="s">
        <v>138</v>
      </c>
      <c r="E1" s="5" t="s">
        <v>28</v>
      </c>
      <c r="F1" s="5" t="s">
        <v>11</v>
      </c>
      <c r="G1" s="5" t="s">
        <v>10</v>
      </c>
      <c r="H1" s="5" t="s">
        <v>9</v>
      </c>
      <c r="I1" s="5" t="s">
        <v>29</v>
      </c>
      <c r="J1" s="5" t="s">
        <v>30</v>
      </c>
      <c r="K1" s="5" t="s">
        <v>16</v>
      </c>
      <c r="L1" s="5" t="s">
        <v>140</v>
      </c>
      <c r="M1" s="5" t="s">
        <v>141</v>
      </c>
      <c r="N1" s="7" t="s">
        <v>12</v>
      </c>
      <c r="O1" s="7" t="s">
        <v>13</v>
      </c>
      <c r="P1" s="7" t="s">
        <v>14</v>
      </c>
      <c r="Q1" s="7" t="s">
        <v>15</v>
      </c>
      <c r="R1" s="38" t="s">
        <v>31</v>
      </c>
      <c r="S1" s="38" t="s">
        <v>33</v>
      </c>
      <c r="T1" s="38" t="s">
        <v>34</v>
      </c>
      <c r="U1" s="38" t="s">
        <v>32</v>
      </c>
      <c r="V1" s="38" t="s">
        <v>37</v>
      </c>
      <c r="W1" s="38" t="s">
        <v>134</v>
      </c>
    </row>
    <row r="2" spans="1:23" ht="21" x14ac:dyDescent="0.25">
      <c r="A2" s="6">
        <v>43473</v>
      </c>
      <c r="B2" s="4">
        <v>9727.41</v>
      </c>
      <c r="C2" s="4">
        <v>9382.51</v>
      </c>
      <c r="D2" s="4">
        <f>-26.7</f>
        <v>-26.7</v>
      </c>
      <c r="E2" s="4">
        <v>-86.37</v>
      </c>
      <c r="F2" s="4">
        <v>-1</v>
      </c>
      <c r="G2" s="4">
        <v>-1</v>
      </c>
      <c r="H2" s="4">
        <v>1</v>
      </c>
      <c r="I2" s="4">
        <f>-9.54</f>
        <v>-9.5399999999999991</v>
      </c>
      <c r="J2" s="4">
        <v>-204.09</v>
      </c>
      <c r="K2" s="4">
        <v>-195.03</v>
      </c>
      <c r="L2" s="4"/>
      <c r="M2" s="4"/>
      <c r="N2" s="4">
        <v>43</v>
      </c>
      <c r="O2" s="4">
        <v>51</v>
      </c>
      <c r="P2" s="4">
        <v>42</v>
      </c>
      <c r="Q2" s="4">
        <v>54</v>
      </c>
      <c r="R2" s="38">
        <f t="shared" ref="R2:R33" si="0">ABS(C2-B2)</f>
        <v>344.89999999999964</v>
      </c>
      <c r="S2" s="38">
        <f t="shared" ref="S2:S33" si="1">ABS(D2-I2)</f>
        <v>17.16</v>
      </c>
      <c r="T2" s="38">
        <f t="shared" ref="T2:T33" si="2">F2+H2</f>
        <v>0</v>
      </c>
      <c r="U2" s="38">
        <f>O2-N2</f>
        <v>8</v>
      </c>
      <c r="V2" s="38">
        <f t="shared" ref="V2:V36" si="3">IF(AND(R2&gt;240,T2=-2,U2&lt;-25),-1,IF(AND(R2&gt;240,T2=2,U2&gt;25),1,0))</f>
        <v>0</v>
      </c>
    </row>
    <row r="3" spans="1:23" ht="21" x14ac:dyDescent="0.25">
      <c r="A3" s="6">
        <v>43476</v>
      </c>
      <c r="B3" s="4">
        <v>9759.4</v>
      </c>
      <c r="C3" s="4">
        <v>9382.51</v>
      </c>
      <c r="D3" s="4">
        <v>38.71</v>
      </c>
      <c r="E3" s="4">
        <v>332.16</v>
      </c>
      <c r="F3" s="4">
        <v>-1</v>
      </c>
      <c r="G3" s="4">
        <v>-1</v>
      </c>
      <c r="H3" s="4">
        <v>1</v>
      </c>
      <c r="I3" s="4">
        <v>58.71</v>
      </c>
      <c r="J3" s="4">
        <v>245.15</v>
      </c>
      <c r="K3" s="4">
        <v>78.349999999999994</v>
      </c>
      <c r="L3" s="4"/>
      <c r="M3" s="4"/>
      <c r="N3" s="4">
        <v>17</v>
      </c>
      <c r="O3" s="4">
        <v>79</v>
      </c>
      <c r="P3" s="4">
        <v>46</v>
      </c>
      <c r="Q3" s="4">
        <v>49</v>
      </c>
      <c r="R3" s="38">
        <f t="shared" si="0"/>
        <v>376.88999999999942</v>
      </c>
      <c r="S3" s="38">
        <f t="shared" si="1"/>
        <v>20</v>
      </c>
      <c r="T3" s="38">
        <f t="shared" si="2"/>
        <v>0</v>
      </c>
      <c r="U3" s="38">
        <f>O3-N3</f>
        <v>62</v>
      </c>
      <c r="V3" s="38">
        <f t="shared" si="3"/>
        <v>0</v>
      </c>
    </row>
    <row r="4" spans="1:23" ht="21" x14ac:dyDescent="0.25">
      <c r="A4" s="6">
        <v>43479</v>
      </c>
      <c r="B4" s="4">
        <v>9759.4</v>
      </c>
      <c r="C4" s="4">
        <v>9382.51</v>
      </c>
      <c r="D4" s="4">
        <v>-51.18</v>
      </c>
      <c r="E4" s="4">
        <v>248.02</v>
      </c>
      <c r="F4" s="4">
        <v>-1</v>
      </c>
      <c r="G4" s="4">
        <v>-1</v>
      </c>
      <c r="H4" s="4">
        <v>1</v>
      </c>
      <c r="I4" s="4">
        <v>-42.06</v>
      </c>
      <c r="J4" s="4">
        <v>120.75</v>
      </c>
      <c r="K4" s="4">
        <v>-39.97</v>
      </c>
      <c r="L4" s="4"/>
      <c r="M4" s="4"/>
      <c r="N4" s="4">
        <v>25</v>
      </c>
      <c r="O4" s="4">
        <v>67</v>
      </c>
      <c r="P4" s="4">
        <v>46</v>
      </c>
      <c r="Q4" s="4">
        <v>51</v>
      </c>
      <c r="R4" s="38">
        <f t="shared" si="0"/>
        <v>376.88999999999942</v>
      </c>
      <c r="S4" s="38">
        <f t="shared" si="1"/>
        <v>9.1199999999999974</v>
      </c>
      <c r="T4" s="38">
        <f t="shared" si="2"/>
        <v>0</v>
      </c>
      <c r="U4" s="38">
        <f>O4-N4</f>
        <v>42</v>
      </c>
      <c r="V4" s="38">
        <f t="shared" si="3"/>
        <v>0</v>
      </c>
    </row>
    <row r="5" spans="1:23" ht="21" x14ac:dyDescent="0.25">
      <c r="A5" s="6">
        <v>43480</v>
      </c>
      <c r="B5" s="4">
        <v>9806.0400000000009</v>
      </c>
      <c r="C5" s="4">
        <v>9382.51</v>
      </c>
      <c r="D5" s="4">
        <v>97.82</v>
      </c>
      <c r="E5" s="4">
        <v>214.48</v>
      </c>
      <c r="F5" s="4">
        <v>1</v>
      </c>
      <c r="G5" s="4">
        <v>-1</v>
      </c>
      <c r="H5" s="4">
        <v>1</v>
      </c>
      <c r="I5" s="4">
        <v>91.09</v>
      </c>
      <c r="J5" s="4">
        <v>221.38</v>
      </c>
      <c r="K5" s="4">
        <v>17.29</v>
      </c>
      <c r="L5" s="4"/>
      <c r="M5" s="4"/>
      <c r="N5" s="4">
        <v>21</v>
      </c>
      <c r="O5" s="4">
        <v>76</v>
      </c>
      <c r="P5" s="4">
        <v>35</v>
      </c>
      <c r="Q5" s="4">
        <v>59</v>
      </c>
      <c r="R5" s="38">
        <f t="shared" si="0"/>
        <v>423.53000000000065</v>
      </c>
      <c r="S5" s="38">
        <f t="shared" si="1"/>
        <v>6.7299999999999898</v>
      </c>
      <c r="T5" s="38">
        <f t="shared" si="2"/>
        <v>2</v>
      </c>
      <c r="U5" s="38">
        <f>O5-N5</f>
        <v>55</v>
      </c>
      <c r="V5" s="38">
        <f t="shared" si="3"/>
        <v>1</v>
      </c>
    </row>
    <row r="6" spans="1:23" ht="21" x14ac:dyDescent="0.25">
      <c r="A6" s="6">
        <v>43481</v>
      </c>
      <c r="B6" s="4">
        <v>9806.0400000000009</v>
      </c>
      <c r="C6" s="4">
        <v>9563.6</v>
      </c>
      <c r="D6" s="4">
        <v>-42.23</v>
      </c>
      <c r="E6" s="4">
        <v>179.18</v>
      </c>
      <c r="F6" s="4">
        <v>1</v>
      </c>
      <c r="G6" s="4">
        <v>-1</v>
      </c>
      <c r="H6" s="4">
        <v>1</v>
      </c>
      <c r="I6" s="4">
        <v>-13.71</v>
      </c>
      <c r="J6" s="4">
        <v>86.57</v>
      </c>
      <c r="K6" s="4">
        <v>98.83</v>
      </c>
      <c r="L6" s="4"/>
      <c r="M6" s="4"/>
      <c r="N6" s="4">
        <v>16</v>
      </c>
      <c r="O6" s="4">
        <v>80</v>
      </c>
      <c r="P6" s="4">
        <v>33</v>
      </c>
      <c r="Q6" s="4">
        <v>62</v>
      </c>
      <c r="R6" s="38">
        <f t="shared" si="0"/>
        <v>242.44000000000051</v>
      </c>
      <c r="S6" s="38">
        <f t="shared" si="1"/>
        <v>28.519999999999996</v>
      </c>
      <c r="T6" s="38">
        <f t="shared" si="2"/>
        <v>2</v>
      </c>
      <c r="U6" s="38">
        <f>O6-N6</f>
        <v>64</v>
      </c>
      <c r="V6" s="38">
        <f t="shared" si="3"/>
        <v>1</v>
      </c>
    </row>
    <row r="7" spans="1:23" ht="21" x14ac:dyDescent="0.25">
      <c r="A7" s="6">
        <v>43482</v>
      </c>
      <c r="B7" s="4">
        <v>9806.0400000000009</v>
      </c>
      <c r="C7" s="4">
        <v>9563.6</v>
      </c>
      <c r="D7" s="4">
        <v>25.34</v>
      </c>
      <c r="E7" s="4">
        <v>58.04</v>
      </c>
      <c r="F7" s="4">
        <v>1</v>
      </c>
      <c r="G7" s="4">
        <v>1</v>
      </c>
      <c r="H7" s="4">
        <v>1</v>
      </c>
      <c r="I7" s="4">
        <v>11.83</v>
      </c>
      <c r="J7" s="4">
        <v>105.85</v>
      </c>
      <c r="K7" s="4">
        <v>199.43</v>
      </c>
      <c r="L7" s="4"/>
      <c r="M7" s="4"/>
      <c r="N7" s="4">
        <v>12</v>
      </c>
      <c r="O7" s="4">
        <v>84</v>
      </c>
      <c r="P7" s="4">
        <v>25</v>
      </c>
      <c r="Q7" s="4">
        <v>72</v>
      </c>
      <c r="R7" s="38">
        <f t="shared" si="0"/>
        <v>242.44000000000051</v>
      </c>
      <c r="S7" s="38">
        <f t="shared" si="1"/>
        <v>13.51</v>
      </c>
      <c r="T7" s="38">
        <f t="shared" si="2"/>
        <v>2</v>
      </c>
      <c r="U7" s="38">
        <f t="shared" ref="U7:U8" si="4">O7-N7</f>
        <v>72</v>
      </c>
      <c r="V7" s="38">
        <f t="shared" si="3"/>
        <v>1</v>
      </c>
      <c r="W7" s="38" t="str">
        <f t="shared" ref="W7:W70" si="5">IF(O7&gt;=MAX(O3:O6),IF(O7&lt;55,"作多「買進」","漲勢「觀望」"),"走低「觀望」")</f>
        <v>漲勢「觀望」</v>
      </c>
    </row>
    <row r="8" spans="1:23" ht="21" x14ac:dyDescent="0.25">
      <c r="A8" s="6">
        <v>43483</v>
      </c>
      <c r="B8" s="4">
        <v>9836.06</v>
      </c>
      <c r="C8" s="4">
        <v>9708.2199999999993</v>
      </c>
      <c r="D8" s="4">
        <v>46.91</v>
      </c>
      <c r="E8" s="4">
        <v>82.43</v>
      </c>
      <c r="F8" s="4">
        <v>1</v>
      </c>
      <c r="G8" s="4">
        <v>1</v>
      </c>
      <c r="H8" s="4">
        <v>1</v>
      </c>
      <c r="I8" s="4">
        <v>50.16</v>
      </c>
      <c r="J8" s="4">
        <v>97.3</v>
      </c>
      <c r="K8" s="4">
        <v>342.46</v>
      </c>
      <c r="L8" s="4"/>
      <c r="M8" s="4"/>
      <c r="N8" s="4">
        <v>12</v>
      </c>
      <c r="O8" s="4">
        <v>84</v>
      </c>
      <c r="P8" s="4">
        <v>25</v>
      </c>
      <c r="Q8" s="4">
        <v>72</v>
      </c>
      <c r="R8" s="38">
        <f t="shared" si="0"/>
        <v>127.84000000000015</v>
      </c>
      <c r="S8" s="38">
        <f t="shared" si="1"/>
        <v>3.25</v>
      </c>
      <c r="T8" s="38">
        <f t="shared" si="2"/>
        <v>2</v>
      </c>
      <c r="U8" s="38">
        <f t="shared" si="4"/>
        <v>72</v>
      </c>
      <c r="V8" s="38">
        <f t="shared" si="3"/>
        <v>0</v>
      </c>
      <c r="W8" s="38" t="str">
        <f t="shared" si="5"/>
        <v>漲勢「觀望」</v>
      </c>
    </row>
    <row r="9" spans="1:23" ht="21" x14ac:dyDescent="0.25">
      <c r="A9" s="6">
        <v>43486</v>
      </c>
      <c r="B9" s="4">
        <v>9889.4</v>
      </c>
      <c r="C9" s="4">
        <v>9708.2199999999993</v>
      </c>
      <c r="D9" s="4">
        <v>53.34</v>
      </c>
      <c r="E9" s="4">
        <v>151.72999999999999</v>
      </c>
      <c r="F9" s="4">
        <v>1</v>
      </c>
      <c r="G9" s="4">
        <v>1</v>
      </c>
      <c r="H9" s="4">
        <v>1</v>
      </c>
      <c r="I9" s="4">
        <v>53.97</v>
      </c>
      <c r="J9" s="4">
        <v>193.34</v>
      </c>
      <c r="K9" s="4">
        <v>314.08999999999997</v>
      </c>
      <c r="L9" s="4"/>
      <c r="M9" s="4"/>
      <c r="N9" s="4">
        <v>17</v>
      </c>
      <c r="O9" s="4">
        <v>76</v>
      </c>
      <c r="P9" s="4">
        <v>21</v>
      </c>
      <c r="Q9" s="4">
        <v>75</v>
      </c>
      <c r="R9" s="38">
        <f t="shared" si="0"/>
        <v>181.18000000000029</v>
      </c>
      <c r="S9" s="38">
        <f t="shared" si="1"/>
        <v>0.62999999999999545</v>
      </c>
      <c r="T9" s="38">
        <f t="shared" si="2"/>
        <v>2</v>
      </c>
      <c r="U9" s="38">
        <f t="shared" ref="U9" si="6">O9-N9</f>
        <v>59</v>
      </c>
      <c r="V9" s="38">
        <f t="shared" si="3"/>
        <v>0</v>
      </c>
      <c r="W9" s="38" t="str">
        <f t="shared" si="5"/>
        <v>走低「觀望」</v>
      </c>
    </row>
    <row r="10" spans="1:23" ht="21" x14ac:dyDescent="0.25">
      <c r="A10" s="6">
        <v>43487</v>
      </c>
      <c r="B10" s="4">
        <v>9894.66</v>
      </c>
      <c r="C10" s="4">
        <v>9708.2199999999993</v>
      </c>
      <c r="D10" s="4">
        <v>5.26</v>
      </c>
      <c r="E10" s="4">
        <v>192.73</v>
      </c>
      <c r="F10" s="4">
        <v>1</v>
      </c>
      <c r="G10" s="4">
        <v>1</v>
      </c>
      <c r="H10" s="4">
        <v>1</v>
      </c>
      <c r="I10" s="4">
        <v>11.93</v>
      </c>
      <c r="J10" s="4">
        <v>114.18</v>
      </c>
      <c r="K10" s="4">
        <v>335.55</v>
      </c>
      <c r="L10" s="4"/>
      <c r="M10" s="4"/>
      <c r="N10" s="4">
        <v>17</v>
      </c>
      <c r="O10" s="4">
        <v>79</v>
      </c>
      <c r="P10" s="4">
        <v>22</v>
      </c>
      <c r="Q10" s="4">
        <v>76</v>
      </c>
      <c r="R10" s="38">
        <f t="shared" si="0"/>
        <v>186.44000000000051</v>
      </c>
      <c r="S10" s="38">
        <f t="shared" si="1"/>
        <v>6.67</v>
      </c>
      <c r="T10" s="38">
        <f t="shared" si="2"/>
        <v>2</v>
      </c>
      <c r="U10" s="38">
        <f t="shared" ref="U10" si="7">O10-N10</f>
        <v>62</v>
      </c>
      <c r="V10" s="38">
        <f t="shared" si="3"/>
        <v>0</v>
      </c>
      <c r="W10" s="38" t="str">
        <f t="shared" si="5"/>
        <v>走低「觀望」</v>
      </c>
    </row>
    <row r="11" spans="1:23" ht="21" x14ac:dyDescent="0.25">
      <c r="A11" s="6">
        <v>43507</v>
      </c>
      <c r="B11" s="4">
        <v>10013.33</v>
      </c>
      <c r="C11" s="4">
        <v>9846.4</v>
      </c>
      <c r="D11" s="4">
        <v>71.989999999999995</v>
      </c>
      <c r="E11" s="4">
        <v>139.25</v>
      </c>
      <c r="F11" s="4">
        <v>1</v>
      </c>
      <c r="G11" s="4">
        <v>1</v>
      </c>
      <c r="H11" s="4">
        <v>1</v>
      </c>
      <c r="I11" s="4">
        <v>130.49</v>
      </c>
      <c r="J11" s="4">
        <v>339.75</v>
      </c>
      <c r="K11" s="4">
        <v>484.65</v>
      </c>
      <c r="L11" s="4"/>
      <c r="M11" s="4"/>
      <c r="N11" s="4">
        <v>27</v>
      </c>
      <c r="O11" s="4">
        <v>71</v>
      </c>
      <c r="P11" s="4">
        <v>14</v>
      </c>
      <c r="Q11" s="4">
        <v>83</v>
      </c>
      <c r="R11" s="38">
        <f t="shared" si="0"/>
        <v>166.93000000000029</v>
      </c>
      <c r="S11" s="38">
        <f t="shared" si="1"/>
        <v>58.500000000000014</v>
      </c>
      <c r="T11" s="38">
        <f t="shared" si="2"/>
        <v>2</v>
      </c>
      <c r="U11" s="38">
        <f t="shared" ref="U11" si="8">O11-N11</f>
        <v>44</v>
      </c>
      <c r="V11" s="38">
        <f t="shared" si="3"/>
        <v>0</v>
      </c>
      <c r="W11" s="38" t="str">
        <f t="shared" si="5"/>
        <v>走低「觀望」</v>
      </c>
    </row>
    <row r="12" spans="1:23" ht="21" x14ac:dyDescent="0.25">
      <c r="A12" s="6">
        <v>43508</v>
      </c>
      <c r="B12" s="4">
        <v>10097.74</v>
      </c>
      <c r="C12" s="4">
        <v>9846.4</v>
      </c>
      <c r="D12" s="4">
        <v>93.49</v>
      </c>
      <c r="E12" s="4">
        <v>174.35</v>
      </c>
      <c r="F12" s="4">
        <v>1</v>
      </c>
      <c r="G12" s="4">
        <v>1</v>
      </c>
      <c r="H12" s="4">
        <v>1</v>
      </c>
      <c r="I12" s="4">
        <v>92.22</v>
      </c>
      <c r="J12" s="4">
        <v>273.98</v>
      </c>
      <c r="K12" s="4">
        <v>526.71</v>
      </c>
      <c r="L12" s="4"/>
      <c r="M12" s="4"/>
      <c r="N12" s="4">
        <v>27</v>
      </c>
      <c r="O12" s="4">
        <v>67</v>
      </c>
      <c r="P12" s="4">
        <v>11</v>
      </c>
      <c r="Q12" s="4">
        <v>87</v>
      </c>
      <c r="R12" s="38">
        <f t="shared" si="0"/>
        <v>251.34000000000015</v>
      </c>
      <c r="S12" s="38">
        <f t="shared" si="1"/>
        <v>1.269999999999996</v>
      </c>
      <c r="T12" s="38">
        <f t="shared" si="2"/>
        <v>2</v>
      </c>
      <c r="U12" s="38">
        <f t="shared" ref="U12" si="9">O12-N12</f>
        <v>40</v>
      </c>
      <c r="V12" s="38">
        <f t="shared" si="3"/>
        <v>1</v>
      </c>
      <c r="W12" s="38" t="str">
        <f t="shared" si="5"/>
        <v>走低「觀望」</v>
      </c>
    </row>
    <row r="13" spans="1:23" ht="21" x14ac:dyDescent="0.25">
      <c r="A13" s="6">
        <v>43509</v>
      </c>
      <c r="B13" s="4">
        <v>10097.74</v>
      </c>
      <c r="C13" s="4">
        <v>9877.1200000000008</v>
      </c>
      <c r="D13" s="4">
        <v>-7.16</v>
      </c>
      <c r="E13" s="4">
        <v>84.12</v>
      </c>
      <c r="F13" s="4">
        <v>1</v>
      </c>
      <c r="G13" s="4">
        <v>1</v>
      </c>
      <c r="H13" s="4">
        <v>1</v>
      </c>
      <c r="I13" s="4">
        <v>33.94</v>
      </c>
      <c r="J13" s="4">
        <v>247.23</v>
      </c>
      <c r="K13" s="4">
        <v>506.67</v>
      </c>
      <c r="L13" s="4"/>
      <c r="M13" s="4"/>
      <c r="N13" s="4">
        <v>32</v>
      </c>
      <c r="O13" s="4">
        <v>64</v>
      </c>
      <c r="P13" s="4">
        <v>23</v>
      </c>
      <c r="Q13" s="4">
        <v>74</v>
      </c>
      <c r="R13" s="38">
        <f t="shared" si="0"/>
        <v>220.61999999999898</v>
      </c>
      <c r="S13" s="38">
        <f t="shared" si="1"/>
        <v>41.099999999999994</v>
      </c>
      <c r="T13" s="38">
        <f t="shared" si="2"/>
        <v>2</v>
      </c>
      <c r="U13" s="38">
        <f t="shared" ref="U13:U18" si="10">O13-N13</f>
        <v>32</v>
      </c>
      <c r="V13" s="38">
        <f t="shared" si="3"/>
        <v>0</v>
      </c>
      <c r="W13" s="38" t="str">
        <f t="shared" si="5"/>
        <v>走低「觀望」</v>
      </c>
    </row>
    <row r="14" spans="1:23" ht="21" x14ac:dyDescent="0.25">
      <c r="A14" s="6">
        <v>43510</v>
      </c>
      <c r="B14" s="4">
        <v>10097.74</v>
      </c>
      <c r="C14" s="4">
        <v>9931.59</v>
      </c>
      <c r="D14" s="4">
        <v>-1.57</v>
      </c>
      <c r="E14" s="4">
        <v>144.30000000000001</v>
      </c>
      <c r="F14" s="4">
        <v>1</v>
      </c>
      <c r="G14" s="4">
        <v>1</v>
      </c>
      <c r="H14" s="4">
        <v>1</v>
      </c>
      <c r="I14" s="4">
        <v>-8.5299999999999994</v>
      </c>
      <c r="J14" s="4">
        <v>256.25</v>
      </c>
      <c r="K14" s="4">
        <v>486.89</v>
      </c>
      <c r="L14" s="4"/>
      <c r="M14" s="4"/>
      <c r="N14" s="4">
        <v>24</v>
      </c>
      <c r="O14" s="4">
        <v>71</v>
      </c>
      <c r="P14" s="4">
        <v>20</v>
      </c>
      <c r="Q14" s="4">
        <v>77</v>
      </c>
      <c r="R14" s="38">
        <f t="shared" si="0"/>
        <v>166.14999999999964</v>
      </c>
      <c r="S14" s="38">
        <f t="shared" si="1"/>
        <v>6.9599999999999991</v>
      </c>
      <c r="T14" s="38">
        <f t="shared" si="2"/>
        <v>2</v>
      </c>
      <c r="U14" s="38">
        <f t="shared" si="10"/>
        <v>47</v>
      </c>
      <c r="V14" s="38">
        <f t="shared" si="3"/>
        <v>0</v>
      </c>
      <c r="W14" s="38" t="str">
        <f t="shared" si="5"/>
        <v>走低「觀望」</v>
      </c>
    </row>
    <row r="15" spans="1:23" ht="21" x14ac:dyDescent="0.25">
      <c r="A15" s="6">
        <v>43511</v>
      </c>
      <c r="B15" s="4">
        <v>10097.74</v>
      </c>
      <c r="C15" s="4">
        <v>9931.59</v>
      </c>
      <c r="D15" s="4">
        <v>-24.23</v>
      </c>
      <c r="E15" s="4">
        <v>148.81</v>
      </c>
      <c r="F15" s="4">
        <v>1</v>
      </c>
      <c r="G15" s="4">
        <v>1</v>
      </c>
      <c r="H15" s="4">
        <v>1</v>
      </c>
      <c r="I15" s="4">
        <v>-52.31</v>
      </c>
      <c r="J15" s="4">
        <v>195.8</v>
      </c>
      <c r="K15" s="4">
        <v>426.23</v>
      </c>
      <c r="L15" s="4"/>
      <c r="M15" s="4"/>
      <c r="N15" s="4">
        <v>25</v>
      </c>
      <c r="O15" s="4">
        <v>70</v>
      </c>
      <c r="P15" s="4">
        <v>30</v>
      </c>
      <c r="Q15" s="4">
        <v>66</v>
      </c>
      <c r="R15" s="38">
        <f t="shared" si="0"/>
        <v>166.14999999999964</v>
      </c>
      <c r="S15" s="38">
        <f t="shared" si="1"/>
        <v>28.080000000000002</v>
      </c>
      <c r="T15" s="38">
        <f t="shared" si="2"/>
        <v>2</v>
      </c>
      <c r="U15" s="38">
        <f t="shared" si="10"/>
        <v>45</v>
      </c>
      <c r="V15" s="38">
        <f t="shared" si="3"/>
        <v>0</v>
      </c>
      <c r="W15" s="38" t="str">
        <f t="shared" si="5"/>
        <v>走低「觀望」</v>
      </c>
    </row>
    <row r="16" spans="1:23" ht="21" x14ac:dyDescent="0.25">
      <c r="A16" s="6">
        <v>43514</v>
      </c>
      <c r="B16" s="4">
        <v>10145.280000000001</v>
      </c>
      <c r="C16" s="4">
        <v>9931.59</v>
      </c>
      <c r="D16" s="4">
        <v>80.5</v>
      </c>
      <c r="E16" s="4">
        <v>115.44</v>
      </c>
      <c r="F16" s="4">
        <v>1</v>
      </c>
      <c r="G16" s="4">
        <v>1</v>
      </c>
      <c r="H16" s="4">
        <v>1</v>
      </c>
      <c r="I16" s="4">
        <v>49.76</v>
      </c>
      <c r="J16" s="4">
        <v>115.08</v>
      </c>
      <c r="K16" s="4">
        <v>454.83</v>
      </c>
      <c r="L16" s="4"/>
      <c r="M16" s="4"/>
      <c r="N16" s="4">
        <v>23</v>
      </c>
      <c r="O16" s="4">
        <v>72</v>
      </c>
      <c r="P16" s="4">
        <v>23</v>
      </c>
      <c r="Q16" s="4">
        <v>73</v>
      </c>
      <c r="R16" s="38">
        <f t="shared" si="0"/>
        <v>213.69000000000051</v>
      </c>
      <c r="S16" s="38">
        <f t="shared" si="1"/>
        <v>30.740000000000002</v>
      </c>
      <c r="T16" s="38">
        <f t="shared" si="2"/>
        <v>2</v>
      </c>
      <c r="U16" s="38">
        <f t="shared" si="10"/>
        <v>49</v>
      </c>
      <c r="V16" s="38">
        <f t="shared" si="3"/>
        <v>0</v>
      </c>
      <c r="W16" s="38" t="str">
        <f t="shared" si="5"/>
        <v>漲勢「觀望」</v>
      </c>
    </row>
    <row r="17" spans="1:23" ht="21" x14ac:dyDescent="0.25">
      <c r="A17" s="6">
        <v>43515</v>
      </c>
      <c r="B17" s="4">
        <v>10152.26</v>
      </c>
      <c r="C17" s="4">
        <v>9932.26</v>
      </c>
      <c r="D17" s="4">
        <v>6.98</v>
      </c>
      <c r="E17" s="4">
        <v>120.18</v>
      </c>
      <c r="F17" s="4">
        <v>1</v>
      </c>
      <c r="G17" s="4">
        <v>1</v>
      </c>
      <c r="H17" s="4">
        <v>1</v>
      </c>
      <c r="I17" s="4">
        <v>14.55</v>
      </c>
      <c r="J17" s="4">
        <v>37.409999999999997</v>
      </c>
      <c r="K17" s="4">
        <v>311.39</v>
      </c>
      <c r="L17" s="4"/>
      <c r="M17" s="4"/>
      <c r="N17" s="4">
        <v>30</v>
      </c>
      <c r="O17" s="4">
        <v>65</v>
      </c>
      <c r="P17" s="4">
        <v>20</v>
      </c>
      <c r="Q17" s="4">
        <v>75</v>
      </c>
      <c r="R17" s="38">
        <f t="shared" si="0"/>
        <v>220</v>
      </c>
      <c r="S17" s="38">
        <f t="shared" si="1"/>
        <v>7.57</v>
      </c>
      <c r="T17" s="38">
        <f t="shared" si="2"/>
        <v>2</v>
      </c>
      <c r="U17" s="38">
        <f t="shared" si="10"/>
        <v>35</v>
      </c>
      <c r="V17" s="38">
        <f t="shared" si="3"/>
        <v>0</v>
      </c>
      <c r="W17" s="38" t="str">
        <f t="shared" si="5"/>
        <v>走低「觀望」</v>
      </c>
    </row>
    <row r="18" spans="1:23" ht="21" x14ac:dyDescent="0.25">
      <c r="A18" s="6">
        <v>43516</v>
      </c>
      <c r="B18" s="4">
        <v>10272.459999999999</v>
      </c>
      <c r="C18" s="4">
        <v>10004.25</v>
      </c>
      <c r="D18" s="4">
        <v>120.2</v>
      </c>
      <c r="E18" s="4">
        <v>148.85</v>
      </c>
      <c r="F18" s="4">
        <v>1</v>
      </c>
      <c r="G18" s="4">
        <v>1</v>
      </c>
      <c r="H18" s="4">
        <v>1</v>
      </c>
      <c r="I18" s="4">
        <v>108</v>
      </c>
      <c r="J18" s="4">
        <v>111.47</v>
      </c>
      <c r="K18" s="4">
        <v>358.7</v>
      </c>
      <c r="L18" s="4"/>
      <c r="M18" s="4"/>
      <c r="N18" s="4">
        <v>25</v>
      </c>
      <c r="O18" s="4">
        <v>71</v>
      </c>
      <c r="P18" s="4">
        <v>13</v>
      </c>
      <c r="Q18" s="4">
        <v>83</v>
      </c>
      <c r="R18" s="38">
        <f t="shared" si="0"/>
        <v>268.20999999999913</v>
      </c>
      <c r="S18" s="38">
        <f t="shared" si="1"/>
        <v>12.200000000000003</v>
      </c>
      <c r="T18" s="38">
        <f t="shared" si="2"/>
        <v>2</v>
      </c>
      <c r="U18" s="38">
        <f t="shared" si="10"/>
        <v>46</v>
      </c>
      <c r="V18" s="38">
        <f t="shared" si="3"/>
        <v>1</v>
      </c>
      <c r="W18" s="38" t="str">
        <f t="shared" si="5"/>
        <v>走低「觀望」</v>
      </c>
    </row>
    <row r="19" spans="1:23" ht="21" x14ac:dyDescent="0.25">
      <c r="A19" s="6">
        <v>43517</v>
      </c>
      <c r="B19" s="4">
        <v>10319.530000000001</v>
      </c>
      <c r="C19" s="4">
        <v>10064.780000000001</v>
      </c>
      <c r="D19" s="4">
        <v>47.07</v>
      </c>
      <c r="E19" s="4">
        <v>223.54</v>
      </c>
      <c r="F19" s="4">
        <v>1</v>
      </c>
      <c r="G19" s="4">
        <v>1</v>
      </c>
      <c r="H19" s="4">
        <v>1</v>
      </c>
      <c r="I19" s="4">
        <v>48.48</v>
      </c>
      <c r="J19" s="4">
        <v>168.91</v>
      </c>
      <c r="K19" s="4">
        <v>425.16</v>
      </c>
      <c r="L19" s="4"/>
      <c r="M19" s="4"/>
      <c r="N19" s="4">
        <v>17</v>
      </c>
      <c r="O19" s="4">
        <v>80</v>
      </c>
      <c r="P19" s="4">
        <v>10</v>
      </c>
      <c r="Q19" s="4">
        <v>87</v>
      </c>
      <c r="R19" s="38">
        <f t="shared" si="0"/>
        <v>254.75</v>
      </c>
      <c r="S19" s="38">
        <f t="shared" si="1"/>
        <v>1.4099999999999966</v>
      </c>
      <c r="T19" s="38">
        <f t="shared" si="2"/>
        <v>2</v>
      </c>
      <c r="U19" s="38">
        <f t="shared" ref="U19:U20" si="11">O19-N19</f>
        <v>63</v>
      </c>
      <c r="V19" s="38">
        <f t="shared" si="3"/>
        <v>1</v>
      </c>
      <c r="W19" s="38" t="str">
        <f t="shared" si="5"/>
        <v>漲勢「觀望」</v>
      </c>
    </row>
    <row r="20" spans="1:23" ht="21" x14ac:dyDescent="0.25">
      <c r="A20" s="6">
        <v>43518</v>
      </c>
      <c r="B20" s="4">
        <v>10322.92</v>
      </c>
      <c r="C20" s="4">
        <v>10064.780000000001</v>
      </c>
      <c r="D20" s="4">
        <v>3.39</v>
      </c>
      <c r="E20" s="4">
        <v>211.74</v>
      </c>
      <c r="F20" s="4">
        <v>1</v>
      </c>
      <c r="G20" s="4">
        <v>1</v>
      </c>
      <c r="H20" s="4">
        <v>1</v>
      </c>
      <c r="I20" s="4">
        <v>12.8</v>
      </c>
      <c r="J20" s="4">
        <v>234.02</v>
      </c>
      <c r="K20" s="4">
        <v>429.83</v>
      </c>
      <c r="L20" s="4"/>
      <c r="M20" s="4"/>
      <c r="N20" s="4">
        <v>17</v>
      </c>
      <c r="O20" s="4">
        <v>80</v>
      </c>
      <c r="P20" s="4">
        <v>10</v>
      </c>
      <c r="Q20" s="4">
        <v>87</v>
      </c>
      <c r="R20" s="38">
        <f t="shared" si="0"/>
        <v>258.13999999999942</v>
      </c>
      <c r="S20" s="38">
        <f t="shared" si="1"/>
        <v>9.41</v>
      </c>
      <c r="T20" s="38">
        <f t="shared" si="2"/>
        <v>2</v>
      </c>
      <c r="U20" s="38">
        <f t="shared" si="11"/>
        <v>63</v>
      </c>
      <c r="V20" s="38">
        <f t="shared" si="3"/>
        <v>1</v>
      </c>
      <c r="W20" s="38" t="str">
        <f t="shared" si="5"/>
        <v>漲勢「觀望」</v>
      </c>
    </row>
    <row r="21" spans="1:23" ht="21" x14ac:dyDescent="0.25">
      <c r="A21" s="6">
        <v>43521</v>
      </c>
      <c r="B21" s="4">
        <v>10390.93</v>
      </c>
      <c r="C21" s="4">
        <v>10064.780000000001</v>
      </c>
      <c r="D21" s="4">
        <v>68.010000000000005</v>
      </c>
      <c r="E21" s="4">
        <v>293.99</v>
      </c>
      <c r="F21" s="4">
        <v>1</v>
      </c>
      <c r="G21" s="4">
        <v>1</v>
      </c>
      <c r="H21" s="4">
        <v>1</v>
      </c>
      <c r="I21" s="4">
        <v>123.85</v>
      </c>
      <c r="J21" s="4">
        <v>308.11</v>
      </c>
      <c r="K21" s="4">
        <v>423.19</v>
      </c>
      <c r="L21" s="4"/>
      <c r="M21" s="4"/>
      <c r="N21" s="4">
        <v>15</v>
      </c>
      <c r="O21" s="4">
        <v>82</v>
      </c>
      <c r="P21" s="4">
        <v>7</v>
      </c>
      <c r="Q21" s="4">
        <v>89</v>
      </c>
      <c r="R21" s="38">
        <f t="shared" si="0"/>
        <v>326.14999999999964</v>
      </c>
      <c r="S21" s="38">
        <f t="shared" si="1"/>
        <v>55.839999999999989</v>
      </c>
      <c r="T21" s="38">
        <f t="shared" si="2"/>
        <v>2</v>
      </c>
      <c r="U21" s="38">
        <f t="shared" ref="U21" si="12">O21-N21</f>
        <v>67</v>
      </c>
      <c r="V21" s="38">
        <f t="shared" si="3"/>
        <v>1</v>
      </c>
      <c r="W21" s="38" t="str">
        <f t="shared" si="5"/>
        <v>漲勢「觀望」</v>
      </c>
    </row>
    <row r="22" spans="1:23" ht="21" x14ac:dyDescent="0.25">
      <c r="A22" s="6">
        <v>43522</v>
      </c>
      <c r="B22" s="4">
        <v>10391.549999999999</v>
      </c>
      <c r="C22" s="4">
        <v>10064.780000000001</v>
      </c>
      <c r="D22" s="4">
        <v>0.62</v>
      </c>
      <c r="E22" s="4">
        <v>239.44</v>
      </c>
      <c r="F22" s="4">
        <v>1</v>
      </c>
      <c r="G22" s="4">
        <v>1</v>
      </c>
      <c r="H22" s="4">
        <v>1</v>
      </c>
      <c r="I22" s="4">
        <v>48.31</v>
      </c>
      <c r="J22" s="4">
        <v>341.87</v>
      </c>
      <c r="K22" s="4">
        <v>379.28</v>
      </c>
      <c r="L22" s="4"/>
      <c r="M22" s="4"/>
      <c r="N22" s="4">
        <v>16</v>
      </c>
      <c r="O22" s="4">
        <v>79</v>
      </c>
      <c r="P22" s="4">
        <v>15</v>
      </c>
      <c r="Q22" s="4">
        <v>81</v>
      </c>
      <c r="R22" s="38">
        <f t="shared" si="0"/>
        <v>326.76999999999862</v>
      </c>
      <c r="S22" s="38">
        <f t="shared" si="1"/>
        <v>47.690000000000005</v>
      </c>
      <c r="T22" s="38">
        <f t="shared" si="2"/>
        <v>2</v>
      </c>
      <c r="U22" s="38">
        <f t="shared" ref="U22:U23" si="13">O22-N22</f>
        <v>63</v>
      </c>
      <c r="V22" s="38">
        <f t="shared" si="3"/>
        <v>1</v>
      </c>
      <c r="W22" s="38" t="str">
        <f t="shared" si="5"/>
        <v>走低「觀望」</v>
      </c>
    </row>
    <row r="23" spans="1:23" ht="21" x14ac:dyDescent="0.25">
      <c r="A23" s="6">
        <v>43523</v>
      </c>
      <c r="B23" s="4">
        <v>10391.549999999999</v>
      </c>
      <c r="C23" s="4">
        <v>10145.280000000001</v>
      </c>
      <c r="D23" s="4">
        <v>-2.38</v>
      </c>
      <c r="E23" s="4">
        <v>207.23</v>
      </c>
      <c r="F23" s="4">
        <v>1</v>
      </c>
      <c r="G23" s="4">
        <v>1</v>
      </c>
      <c r="H23" s="4">
        <v>1</v>
      </c>
      <c r="I23" s="4">
        <v>45.24</v>
      </c>
      <c r="J23" s="4">
        <v>278.68</v>
      </c>
      <c r="K23" s="4">
        <v>390.59</v>
      </c>
      <c r="L23" s="4"/>
      <c r="M23" s="4"/>
      <c r="N23" s="4">
        <v>16</v>
      </c>
      <c r="O23" s="4">
        <v>79</v>
      </c>
      <c r="P23" s="4">
        <v>15</v>
      </c>
      <c r="Q23" s="4">
        <v>81</v>
      </c>
      <c r="R23" s="38">
        <f t="shared" si="0"/>
        <v>246.26999999999862</v>
      </c>
      <c r="S23" s="38">
        <f t="shared" si="1"/>
        <v>47.620000000000005</v>
      </c>
      <c r="T23" s="38">
        <f t="shared" si="2"/>
        <v>2</v>
      </c>
      <c r="U23" s="38">
        <f t="shared" si="13"/>
        <v>63</v>
      </c>
      <c r="V23" s="38">
        <f t="shared" si="3"/>
        <v>1</v>
      </c>
      <c r="W23" s="38" t="str">
        <f t="shared" si="5"/>
        <v>走低「觀望」</v>
      </c>
    </row>
    <row r="24" spans="1:23" ht="21" x14ac:dyDescent="0.25">
      <c r="A24" s="6">
        <v>43532</v>
      </c>
      <c r="B24" s="4">
        <v>10391.549999999999</v>
      </c>
      <c r="C24" s="4">
        <v>10241.75</v>
      </c>
      <c r="D24" s="4">
        <f>-69.93</f>
        <v>-69.930000000000007</v>
      </c>
      <c r="E24" s="4">
        <v>-144.06</v>
      </c>
      <c r="F24" s="4">
        <v>1</v>
      </c>
      <c r="G24" s="4">
        <v>1</v>
      </c>
      <c r="H24" s="4">
        <v>-1</v>
      </c>
      <c r="I24" s="4">
        <v>-110.35</v>
      </c>
      <c r="J24" s="4">
        <v>-192.89</v>
      </c>
      <c r="K24" s="4">
        <v>85.79</v>
      </c>
      <c r="L24" s="4"/>
      <c r="M24" s="4"/>
      <c r="N24" s="4">
        <v>50</v>
      </c>
      <c r="O24" s="4">
        <v>45</v>
      </c>
      <c r="P24" s="4">
        <v>30</v>
      </c>
      <c r="Q24" s="4">
        <v>67</v>
      </c>
      <c r="R24" s="38">
        <f t="shared" si="0"/>
        <v>149.79999999999927</v>
      </c>
      <c r="S24" s="38">
        <f t="shared" si="1"/>
        <v>40.419999999999987</v>
      </c>
      <c r="T24" s="38">
        <f t="shared" si="2"/>
        <v>0</v>
      </c>
      <c r="U24" s="38">
        <f t="shared" ref="U24" si="14">O24-N24</f>
        <v>-5</v>
      </c>
      <c r="V24" s="38">
        <f t="shared" si="3"/>
        <v>0</v>
      </c>
      <c r="W24" s="38" t="str">
        <f t="shared" si="5"/>
        <v>走低「觀望」</v>
      </c>
    </row>
    <row r="25" spans="1:23" ht="21" x14ac:dyDescent="0.25">
      <c r="A25" s="6">
        <v>43535</v>
      </c>
      <c r="B25" s="4">
        <v>10391.549999999999</v>
      </c>
      <c r="C25" s="4">
        <v>10241.75</v>
      </c>
      <c r="D25" s="4">
        <v>8.5299999999999994</v>
      </c>
      <c r="E25" s="4">
        <v>-134.97</v>
      </c>
      <c r="F25" s="4">
        <v>1</v>
      </c>
      <c r="G25" s="4">
        <v>1</v>
      </c>
      <c r="H25" s="4">
        <v>-1</v>
      </c>
      <c r="I25" s="4">
        <f>-103.57</f>
        <v>-103.57</v>
      </c>
      <c r="J25" s="4">
        <v>-291.57</v>
      </c>
      <c r="K25" s="4">
        <v>-66.27</v>
      </c>
      <c r="L25" s="4"/>
      <c r="M25" s="4"/>
      <c r="N25" s="4">
        <v>54</v>
      </c>
      <c r="O25" s="4">
        <v>42</v>
      </c>
      <c r="P25" s="4">
        <v>24</v>
      </c>
      <c r="Q25" s="4">
        <v>71</v>
      </c>
      <c r="R25" s="38">
        <f t="shared" si="0"/>
        <v>149.79999999999927</v>
      </c>
      <c r="S25" s="38">
        <f t="shared" si="1"/>
        <v>112.1</v>
      </c>
      <c r="T25" s="38">
        <f t="shared" si="2"/>
        <v>0</v>
      </c>
      <c r="U25" s="38">
        <f t="shared" ref="U25" si="15">O25-N25</f>
        <v>-12</v>
      </c>
      <c r="V25" s="38">
        <f t="shared" si="3"/>
        <v>0</v>
      </c>
      <c r="W25" s="38" t="str">
        <f t="shared" si="5"/>
        <v>走低「觀望」</v>
      </c>
    </row>
    <row r="26" spans="1:23" ht="21" x14ac:dyDescent="0.25">
      <c r="A26" s="6">
        <v>43536</v>
      </c>
      <c r="B26" s="4">
        <v>10389.17</v>
      </c>
      <c r="C26" s="4">
        <v>10241.75</v>
      </c>
      <c r="D26" s="4">
        <v>93.05</v>
      </c>
      <c r="E26" s="4">
        <v>20.079999999999998</v>
      </c>
      <c r="F26" s="4">
        <v>1</v>
      </c>
      <c r="G26" s="4">
        <v>1</v>
      </c>
      <c r="H26" s="4">
        <v>-1</v>
      </c>
      <c r="I26" s="4">
        <v>30.78</v>
      </c>
      <c r="J26" s="4">
        <v>-190.52</v>
      </c>
      <c r="K26" s="4">
        <v>-48.28</v>
      </c>
      <c r="L26" s="4"/>
      <c r="M26" s="4"/>
      <c r="N26" s="4">
        <v>44</v>
      </c>
      <c r="O26" s="4">
        <v>52</v>
      </c>
      <c r="P26" s="4">
        <v>23</v>
      </c>
      <c r="Q26" s="4">
        <v>73</v>
      </c>
      <c r="R26" s="38">
        <f t="shared" si="0"/>
        <v>147.42000000000007</v>
      </c>
      <c r="S26" s="38">
        <f t="shared" si="1"/>
        <v>62.269999999999996</v>
      </c>
      <c r="T26" s="38">
        <f t="shared" si="2"/>
        <v>0</v>
      </c>
      <c r="U26" s="38">
        <f t="shared" ref="U26" si="16">O26-N26</f>
        <v>8</v>
      </c>
      <c r="V26" s="38">
        <f t="shared" si="3"/>
        <v>0</v>
      </c>
      <c r="W26" s="38" t="str">
        <f t="shared" si="5"/>
        <v>走低「觀望」</v>
      </c>
    </row>
    <row r="27" spans="1:23" ht="21" x14ac:dyDescent="0.25">
      <c r="A27" s="6">
        <v>43537</v>
      </c>
      <c r="B27" s="4">
        <v>10373.32</v>
      </c>
      <c r="C27" s="4">
        <v>10241.75</v>
      </c>
      <c r="D27" s="4">
        <v>29.99</v>
      </c>
      <c r="E27" s="4">
        <v>45.14</v>
      </c>
      <c r="F27" s="4">
        <v>1</v>
      </c>
      <c r="G27" s="4">
        <v>1</v>
      </c>
      <c r="H27" s="4">
        <v>-1</v>
      </c>
      <c r="I27" s="4">
        <v>23.58</v>
      </c>
      <c r="J27" s="4">
        <v>-192.08</v>
      </c>
      <c r="K27" s="4">
        <v>-148.55000000000001</v>
      </c>
      <c r="L27" s="4"/>
      <c r="M27" s="4"/>
      <c r="N27" s="4">
        <v>50</v>
      </c>
      <c r="O27" s="4">
        <v>47</v>
      </c>
      <c r="P27" s="4">
        <v>19</v>
      </c>
      <c r="Q27" s="4">
        <v>76</v>
      </c>
      <c r="R27" s="38">
        <f t="shared" si="0"/>
        <v>131.56999999999971</v>
      </c>
      <c r="S27" s="38">
        <f t="shared" si="1"/>
        <v>6.41</v>
      </c>
      <c r="T27" s="38">
        <f t="shared" si="2"/>
        <v>0</v>
      </c>
      <c r="U27" s="38">
        <f t="shared" ref="U27" si="17">O27-N27</f>
        <v>-3</v>
      </c>
      <c r="V27" s="38">
        <f t="shared" si="3"/>
        <v>0</v>
      </c>
      <c r="W27" s="38" t="str">
        <f t="shared" si="5"/>
        <v>走低「觀望」</v>
      </c>
    </row>
    <row r="28" spans="1:23" ht="21" x14ac:dyDescent="0.25">
      <c r="A28" s="6">
        <v>43538</v>
      </c>
      <c r="B28" s="4">
        <v>10373.32</v>
      </c>
      <c r="C28" s="4">
        <v>10241.75</v>
      </c>
      <c r="D28" s="4">
        <f>-24.67</f>
        <v>-24.67</v>
      </c>
      <c r="E28" s="4">
        <v>-10.82</v>
      </c>
      <c r="F28" s="4">
        <v>1</v>
      </c>
      <c r="G28" s="4">
        <v>1</v>
      </c>
      <c r="H28" s="4">
        <v>-1</v>
      </c>
      <c r="I28" s="4">
        <f>-22.24</f>
        <v>-22.24</v>
      </c>
      <c r="J28" s="4">
        <v>-182.2</v>
      </c>
      <c r="K28" s="4">
        <v>-219.5</v>
      </c>
      <c r="L28" s="4"/>
      <c r="M28" s="4"/>
      <c r="N28" s="4">
        <v>56</v>
      </c>
      <c r="O28" s="4">
        <v>40</v>
      </c>
      <c r="P28" s="4">
        <v>28</v>
      </c>
      <c r="Q28" s="4">
        <v>70</v>
      </c>
      <c r="R28" s="38">
        <f t="shared" si="0"/>
        <v>131.56999999999971</v>
      </c>
      <c r="S28" s="38">
        <f t="shared" si="1"/>
        <v>2.4300000000000033</v>
      </c>
      <c r="T28" s="38">
        <f t="shared" si="2"/>
        <v>0</v>
      </c>
      <c r="U28" s="38">
        <f t="shared" ref="U28" si="18">O28-N28</f>
        <v>-16</v>
      </c>
      <c r="V28" s="38">
        <f t="shared" si="3"/>
        <v>0</v>
      </c>
      <c r="W28" s="38" t="str">
        <f t="shared" si="5"/>
        <v>走低「觀望」</v>
      </c>
    </row>
    <row r="29" spans="1:23" ht="21" x14ac:dyDescent="0.25">
      <c r="A29" s="6">
        <v>43553</v>
      </c>
      <c r="B29" s="4">
        <v>10641.04</v>
      </c>
      <c r="C29" s="4">
        <v>10479.48</v>
      </c>
      <c r="D29" s="4">
        <v>104.78</v>
      </c>
      <c r="E29" s="4">
        <v>-1.53</v>
      </c>
      <c r="F29" s="4">
        <v>1</v>
      </c>
      <c r="G29" s="4">
        <v>1</v>
      </c>
      <c r="H29" s="4">
        <v>-1</v>
      </c>
      <c r="I29" s="4">
        <v>65.28</v>
      </c>
      <c r="J29" s="4">
        <v>-7.84</v>
      </c>
      <c r="K29" s="4">
        <v>225.95</v>
      </c>
      <c r="L29" s="4"/>
      <c r="M29" s="4"/>
      <c r="N29" s="4">
        <v>29</v>
      </c>
      <c r="O29" s="4">
        <v>67</v>
      </c>
      <c r="P29" s="4">
        <v>32</v>
      </c>
      <c r="Q29" s="4">
        <v>66</v>
      </c>
      <c r="R29" s="38">
        <f t="shared" si="0"/>
        <v>161.56000000000131</v>
      </c>
      <c r="S29" s="38">
        <f t="shared" si="1"/>
        <v>39.5</v>
      </c>
      <c r="T29" s="38">
        <f t="shared" si="2"/>
        <v>0</v>
      </c>
      <c r="U29" s="38">
        <f t="shared" ref="U29:U31" si="19">O29-N29</f>
        <v>38</v>
      </c>
      <c r="V29" s="38">
        <f t="shared" si="3"/>
        <v>0</v>
      </c>
      <c r="W29" s="38" t="str">
        <f t="shared" si="5"/>
        <v>漲勢「觀望」</v>
      </c>
    </row>
    <row r="30" spans="1:23" ht="21" x14ac:dyDescent="0.25">
      <c r="A30" s="6">
        <v>43556</v>
      </c>
      <c r="B30" s="4">
        <v>10642.63</v>
      </c>
      <c r="C30" s="4">
        <v>10479.48</v>
      </c>
      <c r="D30" s="4">
        <v>1.59</v>
      </c>
      <c r="E30" s="4">
        <v>107.51</v>
      </c>
      <c r="F30" s="4">
        <v>1</v>
      </c>
      <c r="G30" s="4">
        <v>1</v>
      </c>
      <c r="H30" s="4">
        <v>1</v>
      </c>
      <c r="I30" s="4">
        <v>91.34</v>
      </c>
      <c r="J30" s="4">
        <v>135.33000000000001</v>
      </c>
      <c r="K30" s="4">
        <v>264.77999999999997</v>
      </c>
      <c r="L30" s="4"/>
      <c r="M30" s="4"/>
      <c r="N30" s="4">
        <v>36</v>
      </c>
      <c r="O30" s="4">
        <v>60</v>
      </c>
      <c r="P30" s="4">
        <v>23</v>
      </c>
      <c r="Q30" s="4">
        <v>74</v>
      </c>
      <c r="R30" s="38">
        <f t="shared" si="0"/>
        <v>163.14999999999964</v>
      </c>
      <c r="S30" s="38">
        <f t="shared" si="1"/>
        <v>89.75</v>
      </c>
      <c r="T30" s="38">
        <f t="shared" si="2"/>
        <v>2</v>
      </c>
      <c r="U30" s="38">
        <f t="shared" si="19"/>
        <v>24</v>
      </c>
      <c r="V30" s="38">
        <f t="shared" si="3"/>
        <v>0</v>
      </c>
      <c r="W30" s="38" t="str">
        <f t="shared" si="5"/>
        <v>走低「觀望」</v>
      </c>
    </row>
    <row r="31" spans="1:23" ht="21" x14ac:dyDescent="0.25">
      <c r="A31" s="6">
        <v>43557</v>
      </c>
      <c r="B31" s="4">
        <v>10690.3</v>
      </c>
      <c r="C31" s="4">
        <v>10479.48</v>
      </c>
      <c r="D31" s="4">
        <v>47.67</v>
      </c>
      <c r="E31" s="4">
        <v>183.62</v>
      </c>
      <c r="F31" s="4">
        <v>1</v>
      </c>
      <c r="G31" s="4">
        <v>1</v>
      </c>
      <c r="H31" s="4">
        <v>1</v>
      </c>
      <c r="I31" s="4">
        <v>80.02</v>
      </c>
      <c r="J31" s="4">
        <v>217.03</v>
      </c>
      <c r="K31" s="4">
        <v>347.04</v>
      </c>
      <c r="L31" s="4"/>
      <c r="M31" s="4"/>
      <c r="N31" s="4">
        <v>36</v>
      </c>
      <c r="O31" s="4">
        <v>60</v>
      </c>
      <c r="P31" s="4">
        <v>23</v>
      </c>
      <c r="Q31" s="4">
        <v>74</v>
      </c>
      <c r="R31" s="38">
        <f t="shared" si="0"/>
        <v>210.81999999999971</v>
      </c>
      <c r="S31" s="38">
        <f t="shared" si="1"/>
        <v>32.349999999999994</v>
      </c>
      <c r="T31" s="38">
        <f t="shared" si="2"/>
        <v>2</v>
      </c>
      <c r="U31" s="38">
        <f t="shared" si="19"/>
        <v>24</v>
      </c>
      <c r="V31" s="38">
        <f t="shared" si="3"/>
        <v>0</v>
      </c>
      <c r="W31" s="38" t="str">
        <f t="shared" si="5"/>
        <v>走低「觀望」</v>
      </c>
    </row>
    <row r="32" spans="1:23" ht="21" x14ac:dyDescent="0.25">
      <c r="A32" s="6">
        <v>43563</v>
      </c>
      <c r="B32" s="4">
        <v>10800.57</v>
      </c>
      <c r="C32" s="4">
        <v>10536.26</v>
      </c>
      <c r="D32" s="4">
        <v>96.19</v>
      </c>
      <c r="E32" s="4">
        <v>271.55</v>
      </c>
      <c r="F32" s="4">
        <v>1</v>
      </c>
      <c r="G32" s="4">
        <v>1</v>
      </c>
      <c r="H32" s="4">
        <v>1</v>
      </c>
      <c r="I32" s="4">
        <v>67.97</v>
      </c>
      <c r="J32" s="4">
        <v>332.96</v>
      </c>
      <c r="K32" s="4">
        <v>288.32</v>
      </c>
      <c r="L32" s="4"/>
      <c r="M32" s="4"/>
      <c r="N32" s="4">
        <v>36</v>
      </c>
      <c r="O32" s="4">
        <v>60</v>
      </c>
      <c r="P32" s="4">
        <v>20</v>
      </c>
      <c r="Q32" s="4">
        <v>78</v>
      </c>
      <c r="R32" s="38">
        <f t="shared" si="0"/>
        <v>264.30999999999949</v>
      </c>
      <c r="S32" s="38">
        <f t="shared" si="1"/>
        <v>28.22</v>
      </c>
      <c r="T32" s="38">
        <f t="shared" si="2"/>
        <v>2</v>
      </c>
      <c r="U32" s="38">
        <f t="shared" ref="U32" si="20">O32-N32</f>
        <v>24</v>
      </c>
      <c r="V32" s="38">
        <f t="shared" si="3"/>
        <v>0</v>
      </c>
      <c r="W32" s="38" t="str">
        <f t="shared" si="5"/>
        <v>走低「觀望」</v>
      </c>
    </row>
    <row r="33" spans="1:23" ht="21" x14ac:dyDescent="0.25">
      <c r="A33" s="6">
        <v>43564</v>
      </c>
      <c r="B33" s="4">
        <v>10851.6</v>
      </c>
      <c r="C33" s="4">
        <v>10536.26</v>
      </c>
      <c r="D33" s="4">
        <v>51.03</v>
      </c>
      <c r="E33" s="4">
        <v>299.61</v>
      </c>
      <c r="F33" s="4">
        <v>1</v>
      </c>
      <c r="G33" s="4">
        <v>1</v>
      </c>
      <c r="H33" s="4">
        <v>1</v>
      </c>
      <c r="I33" s="4">
        <v>51.63</v>
      </c>
      <c r="J33" s="4">
        <v>319.31</v>
      </c>
      <c r="K33" s="4">
        <v>311.47000000000003</v>
      </c>
      <c r="L33" s="4"/>
      <c r="M33" s="4"/>
      <c r="N33" s="4">
        <v>29</v>
      </c>
      <c r="O33" s="4">
        <v>66</v>
      </c>
      <c r="P33" s="4">
        <v>18</v>
      </c>
      <c r="Q33" s="4">
        <v>79</v>
      </c>
      <c r="R33" s="38">
        <f t="shared" si="0"/>
        <v>315.34000000000015</v>
      </c>
      <c r="S33" s="38">
        <f t="shared" si="1"/>
        <v>0.60000000000000142</v>
      </c>
      <c r="T33" s="38">
        <f t="shared" si="2"/>
        <v>2</v>
      </c>
      <c r="U33" s="38">
        <f t="shared" ref="U33" si="21">O33-N33</f>
        <v>37</v>
      </c>
      <c r="V33" s="38">
        <f t="shared" si="3"/>
        <v>1</v>
      </c>
      <c r="W33" s="38" t="str">
        <f t="shared" si="5"/>
        <v>走低「觀望」</v>
      </c>
    </row>
    <row r="34" spans="1:23" ht="21" x14ac:dyDescent="0.25">
      <c r="A34" s="6">
        <v>43565</v>
      </c>
      <c r="B34" s="4">
        <v>10868.14</v>
      </c>
      <c r="C34" s="4">
        <v>10536.26</v>
      </c>
      <c r="D34" s="4">
        <v>16.54</v>
      </c>
      <c r="E34" s="4">
        <v>153.46</v>
      </c>
      <c r="F34" s="4">
        <v>1</v>
      </c>
      <c r="G34" s="4">
        <v>1</v>
      </c>
      <c r="H34" s="4">
        <v>1</v>
      </c>
      <c r="I34" s="4">
        <v>-2.0699999999999998</v>
      </c>
      <c r="J34" s="4">
        <v>225.89</v>
      </c>
      <c r="K34" s="4">
        <v>361.22</v>
      </c>
      <c r="L34" s="4"/>
      <c r="M34" s="4"/>
      <c r="N34" s="4">
        <v>30</v>
      </c>
      <c r="O34" s="4">
        <v>66</v>
      </c>
      <c r="P34" s="4">
        <v>25</v>
      </c>
      <c r="Q34" s="4">
        <v>73</v>
      </c>
      <c r="R34" s="38">
        <f t="shared" ref="R34:R65" si="22">ABS(C34-B34)</f>
        <v>331.8799999999992</v>
      </c>
      <c r="S34" s="38">
        <f t="shared" ref="S34:S65" si="23">ABS(D34-I34)</f>
        <v>18.61</v>
      </c>
      <c r="T34" s="38">
        <f t="shared" ref="T34:T65" si="24">F34+H34</f>
        <v>2</v>
      </c>
      <c r="U34" s="38">
        <f t="shared" ref="U34:U35" si="25">O34-N34</f>
        <v>36</v>
      </c>
      <c r="V34" s="38">
        <f t="shared" si="3"/>
        <v>1</v>
      </c>
      <c r="W34" s="38" t="str">
        <f t="shared" si="5"/>
        <v>漲勢「觀望」</v>
      </c>
    </row>
    <row r="35" spans="1:23" ht="21" x14ac:dyDescent="0.25">
      <c r="A35" s="6">
        <v>43566</v>
      </c>
      <c r="B35" s="4">
        <v>10868.14</v>
      </c>
      <c r="C35" s="4">
        <v>10641.04</v>
      </c>
      <c r="D35" s="4">
        <v>-59.37</v>
      </c>
      <c r="E35" s="4">
        <v>113.3</v>
      </c>
      <c r="F35" s="4">
        <v>1</v>
      </c>
      <c r="G35" s="4">
        <v>1</v>
      </c>
      <c r="H35" s="4">
        <v>1</v>
      </c>
      <c r="I35" s="4">
        <v>-53.14</v>
      </c>
      <c r="J35" s="4">
        <v>92.74</v>
      </c>
      <c r="K35" s="4">
        <v>309.77</v>
      </c>
      <c r="L35" s="4"/>
      <c r="M35" s="4"/>
      <c r="N35" s="4">
        <v>30</v>
      </c>
      <c r="O35" s="4">
        <v>66</v>
      </c>
      <c r="P35" s="4">
        <v>25</v>
      </c>
      <c r="Q35" s="4">
        <v>73</v>
      </c>
      <c r="R35" s="38">
        <f t="shared" si="22"/>
        <v>227.09999999999854</v>
      </c>
      <c r="S35" s="38">
        <f t="shared" si="23"/>
        <v>6.2299999999999969</v>
      </c>
      <c r="T35" s="38">
        <f t="shared" si="24"/>
        <v>2</v>
      </c>
      <c r="U35" s="38">
        <f t="shared" si="25"/>
        <v>36</v>
      </c>
      <c r="V35" s="38">
        <f t="shared" si="3"/>
        <v>0</v>
      </c>
      <c r="W35" s="38" t="str">
        <f t="shared" si="5"/>
        <v>漲勢「觀望」</v>
      </c>
    </row>
    <row r="36" spans="1:23" ht="21" x14ac:dyDescent="0.25">
      <c r="A36" s="6">
        <v>43567</v>
      </c>
      <c r="B36" s="4">
        <v>10868.14</v>
      </c>
      <c r="C36" s="4">
        <v>10642.63</v>
      </c>
      <c r="D36" s="4">
        <v>-3.47</v>
      </c>
      <c r="E36" s="4">
        <v>80.13</v>
      </c>
      <c r="F36" s="4">
        <v>1</v>
      </c>
      <c r="G36" s="4">
        <v>1</v>
      </c>
      <c r="H36" s="4">
        <v>-1</v>
      </c>
      <c r="I36" s="4">
        <v>15.6</v>
      </c>
      <c r="J36" s="4">
        <v>80</v>
      </c>
      <c r="K36" s="4">
        <v>345.45</v>
      </c>
      <c r="L36" s="4"/>
      <c r="M36" s="4"/>
      <c r="N36" s="4">
        <v>28</v>
      </c>
      <c r="O36" s="4">
        <v>67</v>
      </c>
      <c r="P36" s="4">
        <v>18</v>
      </c>
      <c r="Q36" s="4">
        <v>78</v>
      </c>
      <c r="R36" s="38">
        <f t="shared" si="22"/>
        <v>225.51000000000022</v>
      </c>
      <c r="S36" s="38">
        <f t="shared" si="23"/>
        <v>19.07</v>
      </c>
      <c r="T36" s="38">
        <f t="shared" si="24"/>
        <v>0</v>
      </c>
      <c r="U36" s="38">
        <f t="shared" ref="U36" si="26">O36-N36</f>
        <v>39</v>
      </c>
      <c r="V36" s="38">
        <f t="shared" si="3"/>
        <v>0</v>
      </c>
      <c r="W36" s="38" t="str">
        <f t="shared" si="5"/>
        <v>漲勢「觀望」</v>
      </c>
    </row>
    <row r="37" spans="1:23" ht="21" x14ac:dyDescent="0.25">
      <c r="A37" s="6">
        <v>43573</v>
      </c>
      <c r="B37" s="4">
        <v>10997.26</v>
      </c>
      <c r="C37" s="4">
        <v>10805.3</v>
      </c>
      <c r="D37" s="4">
        <v>-35.24</v>
      </c>
      <c r="E37" s="4">
        <v>92.78</v>
      </c>
      <c r="F37" s="4">
        <v>1</v>
      </c>
      <c r="G37" s="4">
        <v>1</v>
      </c>
      <c r="H37" s="4">
        <v>1</v>
      </c>
      <c r="I37" s="4">
        <v>19.170000000000002</v>
      </c>
      <c r="J37" s="4">
        <v>234.65</v>
      </c>
      <c r="K37" s="4">
        <v>327.39</v>
      </c>
      <c r="L37" s="4"/>
      <c r="M37" s="4"/>
      <c r="N37" s="4">
        <v>31</v>
      </c>
      <c r="O37" s="4">
        <v>64</v>
      </c>
      <c r="P37" s="4">
        <v>28</v>
      </c>
      <c r="Q37" s="4">
        <v>69</v>
      </c>
      <c r="R37" s="38">
        <f t="shared" si="22"/>
        <v>191.96000000000095</v>
      </c>
      <c r="S37" s="38">
        <f t="shared" si="23"/>
        <v>54.410000000000004</v>
      </c>
      <c r="T37" s="38">
        <f t="shared" si="24"/>
        <v>2</v>
      </c>
      <c r="U37" s="38">
        <f t="shared" ref="U37:U38" si="27">O37-N37</f>
        <v>33</v>
      </c>
      <c r="V37" s="38">
        <f t="shared" ref="V37:V47" si="28">IF(AND(R37&gt;240,T37=-2,U37&lt;-25),-1,IF(AND(R37&gt;240,T37=2,U37&gt;25),1,0))</f>
        <v>0</v>
      </c>
      <c r="W37" s="38" t="str">
        <f t="shared" si="5"/>
        <v>走低「觀望」</v>
      </c>
    </row>
    <row r="38" spans="1:23" ht="21" x14ac:dyDescent="0.25">
      <c r="A38" s="6">
        <v>43574</v>
      </c>
      <c r="B38" s="4">
        <v>10997.26</v>
      </c>
      <c r="C38" s="4">
        <v>10805.3</v>
      </c>
      <c r="D38" s="4">
        <v>6.48</v>
      </c>
      <c r="E38" s="4">
        <v>147.56</v>
      </c>
      <c r="F38" s="4">
        <v>1</v>
      </c>
      <c r="G38" s="4">
        <v>1</v>
      </c>
      <c r="H38" s="4">
        <v>1</v>
      </c>
      <c r="I38" s="4">
        <v>93.4</v>
      </c>
      <c r="J38" s="4">
        <v>312.45</v>
      </c>
      <c r="K38" s="4">
        <v>392.44</v>
      </c>
      <c r="L38" s="4"/>
      <c r="M38" s="4"/>
      <c r="N38" s="4">
        <v>31</v>
      </c>
      <c r="O38" s="4">
        <v>64</v>
      </c>
      <c r="P38" s="4">
        <v>28</v>
      </c>
      <c r="Q38" s="4">
        <v>69</v>
      </c>
      <c r="R38" s="38">
        <f t="shared" si="22"/>
        <v>191.96000000000095</v>
      </c>
      <c r="S38" s="38">
        <f t="shared" si="23"/>
        <v>86.92</v>
      </c>
      <c r="T38" s="38">
        <f t="shared" si="24"/>
        <v>2</v>
      </c>
      <c r="U38" s="38">
        <f t="shared" si="27"/>
        <v>33</v>
      </c>
      <c r="V38" s="38">
        <f t="shared" si="28"/>
        <v>0</v>
      </c>
      <c r="W38" s="38" t="str">
        <f t="shared" si="5"/>
        <v>走低「觀望」</v>
      </c>
    </row>
    <row r="39" spans="1:23" ht="21" x14ac:dyDescent="0.25">
      <c r="A39" s="6">
        <v>43577</v>
      </c>
      <c r="B39" s="4">
        <v>10997.26</v>
      </c>
      <c r="C39" s="4">
        <v>10805.3</v>
      </c>
      <c r="D39" s="4">
        <v>19.21</v>
      </c>
      <c r="E39" s="4">
        <v>137.87</v>
      </c>
      <c r="F39" s="4">
        <v>1</v>
      </c>
      <c r="G39" s="4">
        <v>1</v>
      </c>
      <c r="H39" s="4">
        <v>-1</v>
      </c>
      <c r="I39" s="4">
        <v>-9.4600000000000009</v>
      </c>
      <c r="J39" s="4">
        <v>254.11</v>
      </c>
      <c r="K39" s="4">
        <v>315.01</v>
      </c>
      <c r="L39" s="4"/>
      <c r="M39" s="4"/>
      <c r="N39" s="4">
        <v>38</v>
      </c>
      <c r="O39" s="4">
        <v>58</v>
      </c>
      <c r="P39" s="4">
        <v>32</v>
      </c>
      <c r="Q39" s="4">
        <v>65</v>
      </c>
      <c r="R39" s="38">
        <f t="shared" si="22"/>
        <v>191.96000000000095</v>
      </c>
      <c r="S39" s="38">
        <f t="shared" si="23"/>
        <v>28.67</v>
      </c>
      <c r="T39" s="38">
        <f t="shared" si="24"/>
        <v>0</v>
      </c>
      <c r="U39" s="38">
        <f t="shared" ref="U39" si="29">O39-N39</f>
        <v>20</v>
      </c>
      <c r="V39" s="38">
        <f t="shared" si="28"/>
        <v>0</v>
      </c>
      <c r="W39" s="38" t="str">
        <f t="shared" si="5"/>
        <v>走低「觀望」</v>
      </c>
    </row>
    <row r="40" spans="1:23" ht="21" x14ac:dyDescent="0.25">
      <c r="A40" s="6">
        <v>43578</v>
      </c>
      <c r="B40" s="4">
        <v>11025.68</v>
      </c>
      <c r="C40" s="4">
        <v>10805.3</v>
      </c>
      <c r="D40" s="4">
        <v>37.97</v>
      </c>
      <c r="E40" s="4">
        <v>120.05</v>
      </c>
      <c r="F40" s="4">
        <v>1</v>
      </c>
      <c r="G40" s="4">
        <v>1</v>
      </c>
      <c r="H40" s="4">
        <v>-1</v>
      </c>
      <c r="I40" s="4">
        <v>34.25</v>
      </c>
      <c r="J40" s="4">
        <v>231.6</v>
      </c>
      <c r="K40" s="4">
        <v>297.63</v>
      </c>
      <c r="L40" s="4"/>
      <c r="M40" s="4"/>
      <c r="N40" s="4">
        <v>38</v>
      </c>
      <c r="O40" s="4">
        <v>58</v>
      </c>
      <c r="P40" s="4">
        <v>32</v>
      </c>
      <c r="Q40" s="4">
        <v>65</v>
      </c>
      <c r="R40" s="38">
        <f t="shared" si="22"/>
        <v>220.38000000000102</v>
      </c>
      <c r="S40" s="38">
        <f t="shared" si="23"/>
        <v>3.7199999999999989</v>
      </c>
      <c r="T40" s="38">
        <f t="shared" si="24"/>
        <v>0</v>
      </c>
      <c r="U40" s="38">
        <f t="shared" ref="U40:U43" si="30">O40-N40</f>
        <v>20</v>
      </c>
      <c r="V40" s="38">
        <f t="shared" si="28"/>
        <v>0</v>
      </c>
      <c r="W40" s="38" t="str">
        <f t="shared" si="5"/>
        <v>走低「觀望」</v>
      </c>
    </row>
    <row r="41" spans="1:23" ht="21" x14ac:dyDescent="0.25">
      <c r="A41" s="6">
        <v>43579</v>
      </c>
      <c r="B41" s="4">
        <v>11027.64</v>
      </c>
      <c r="C41" s="4">
        <v>10875.6</v>
      </c>
      <c r="D41" s="4">
        <v>1.96</v>
      </c>
      <c r="E41" s="4">
        <v>66.03</v>
      </c>
      <c r="F41" s="4">
        <v>1</v>
      </c>
      <c r="G41" s="4">
        <v>1</v>
      </c>
      <c r="H41" s="4">
        <v>-1</v>
      </c>
      <c r="I41" s="4">
        <v>-12.4</v>
      </c>
      <c r="J41" s="4">
        <v>124.96</v>
      </c>
      <c r="K41" s="4">
        <v>287.3</v>
      </c>
      <c r="L41" s="4"/>
      <c r="M41" s="4"/>
      <c r="N41" s="4">
        <v>38</v>
      </c>
      <c r="O41" s="4">
        <v>58</v>
      </c>
      <c r="P41" s="4">
        <v>32</v>
      </c>
      <c r="Q41" s="4">
        <v>65</v>
      </c>
      <c r="R41" s="38">
        <f t="shared" si="22"/>
        <v>152.03999999999905</v>
      </c>
      <c r="S41" s="38">
        <f t="shared" si="23"/>
        <v>14.36</v>
      </c>
      <c r="T41" s="38">
        <f t="shared" si="24"/>
        <v>0</v>
      </c>
      <c r="U41" s="38">
        <f t="shared" si="30"/>
        <v>20</v>
      </c>
      <c r="V41" s="38">
        <f t="shared" si="28"/>
        <v>0</v>
      </c>
      <c r="W41" s="38" t="str">
        <f t="shared" si="5"/>
        <v>走低「觀望」</v>
      </c>
    </row>
    <row r="42" spans="1:23" ht="21" x14ac:dyDescent="0.25">
      <c r="A42" s="6">
        <v>43580</v>
      </c>
      <c r="B42" s="4">
        <v>11039.86</v>
      </c>
      <c r="C42" s="4">
        <v>10927.85</v>
      </c>
      <c r="D42" s="4">
        <v>12.22</v>
      </c>
      <c r="E42" s="4">
        <v>1.62</v>
      </c>
      <c r="F42" s="4">
        <v>1</v>
      </c>
      <c r="G42" s="4">
        <v>1</v>
      </c>
      <c r="H42" s="4">
        <v>-1</v>
      </c>
      <c r="I42" s="4">
        <v>7.56</v>
      </c>
      <c r="J42" s="4">
        <v>113.35</v>
      </c>
      <c r="K42" s="4">
        <v>348</v>
      </c>
      <c r="L42" s="4"/>
      <c r="M42" s="4"/>
      <c r="N42" s="4">
        <v>36</v>
      </c>
      <c r="O42" s="4">
        <v>63</v>
      </c>
      <c r="P42" s="4">
        <v>22</v>
      </c>
      <c r="Q42" s="4">
        <v>75</v>
      </c>
      <c r="R42" s="38">
        <f t="shared" si="22"/>
        <v>112.01000000000022</v>
      </c>
      <c r="S42" s="38">
        <f t="shared" si="23"/>
        <v>4.660000000000001</v>
      </c>
      <c r="T42" s="38">
        <f t="shared" si="24"/>
        <v>0</v>
      </c>
      <c r="U42" s="38">
        <f t="shared" si="30"/>
        <v>27</v>
      </c>
      <c r="V42" s="38">
        <f t="shared" si="28"/>
        <v>0</v>
      </c>
      <c r="W42" s="38" t="str">
        <f t="shared" si="5"/>
        <v>走低「觀望」</v>
      </c>
    </row>
    <row r="43" spans="1:23" ht="21" x14ac:dyDescent="0.25">
      <c r="A43" s="6">
        <v>43581</v>
      </c>
      <c r="B43" s="4">
        <v>11039.86</v>
      </c>
      <c r="C43" s="4">
        <v>10952.47</v>
      </c>
      <c r="D43" s="4">
        <f>-87.39</f>
        <v>-87.39</v>
      </c>
      <c r="E43" s="4">
        <v>-65.22</v>
      </c>
      <c r="F43" s="4">
        <v>1</v>
      </c>
      <c r="G43" s="4">
        <v>1</v>
      </c>
      <c r="H43" s="4">
        <v>-1</v>
      </c>
      <c r="I43" s="4">
        <v>-64.760000000000005</v>
      </c>
      <c r="J43" s="4">
        <v>-44.82</v>
      </c>
      <c r="K43" s="4">
        <v>267.63</v>
      </c>
      <c r="L43" s="4"/>
      <c r="M43" s="4"/>
      <c r="N43" s="4">
        <v>36</v>
      </c>
      <c r="O43" s="4">
        <v>63</v>
      </c>
      <c r="P43" s="4">
        <v>22</v>
      </c>
      <c r="Q43" s="4">
        <v>75</v>
      </c>
      <c r="R43" s="38">
        <f t="shared" si="22"/>
        <v>87.390000000001237</v>
      </c>
      <c r="S43" s="38">
        <f t="shared" si="23"/>
        <v>22.629999999999995</v>
      </c>
      <c r="T43" s="38">
        <f t="shared" si="24"/>
        <v>0</v>
      </c>
      <c r="U43" s="38">
        <f t="shared" si="30"/>
        <v>27</v>
      </c>
      <c r="V43" s="38">
        <f t="shared" si="28"/>
        <v>0</v>
      </c>
      <c r="W43" s="38" t="str">
        <f t="shared" si="5"/>
        <v>漲勢「觀望」</v>
      </c>
    </row>
    <row r="44" spans="1:23" ht="21" x14ac:dyDescent="0.25">
      <c r="A44" s="6">
        <v>43591</v>
      </c>
      <c r="B44" s="4">
        <v>11096.3</v>
      </c>
      <c r="C44" s="4">
        <v>10897.12</v>
      </c>
      <c r="D44" s="4">
        <f>-199.18</f>
        <v>-199.18</v>
      </c>
      <c r="E44" s="4">
        <v>-89.41</v>
      </c>
      <c r="F44" s="4">
        <v>1</v>
      </c>
      <c r="G44" s="4">
        <v>1</v>
      </c>
      <c r="H44" s="4">
        <v>-1</v>
      </c>
      <c r="I44" s="4">
        <f>-139.57</f>
        <v>-139.57</v>
      </c>
      <c r="J44" s="4">
        <v>-47.88</v>
      </c>
      <c r="K44" s="4">
        <v>-92.7</v>
      </c>
      <c r="L44" s="4"/>
      <c r="M44" s="4"/>
      <c r="N44" s="4">
        <v>45</v>
      </c>
      <c r="O44" s="4">
        <v>49</v>
      </c>
      <c r="P44" s="4">
        <v>35</v>
      </c>
      <c r="Q44" s="4">
        <v>62</v>
      </c>
      <c r="R44" s="38">
        <f t="shared" si="22"/>
        <v>199.17999999999847</v>
      </c>
      <c r="S44" s="38">
        <f t="shared" si="23"/>
        <v>59.610000000000014</v>
      </c>
      <c r="T44" s="38">
        <f t="shared" si="24"/>
        <v>0</v>
      </c>
      <c r="U44" s="38">
        <f t="shared" ref="U44:U45" si="31">O44-N44</f>
        <v>4</v>
      </c>
      <c r="V44" s="38">
        <f t="shared" si="28"/>
        <v>0</v>
      </c>
      <c r="W44" s="38" t="str">
        <f t="shared" si="5"/>
        <v>走低「觀望」</v>
      </c>
    </row>
    <row r="45" spans="1:23" ht="21" x14ac:dyDescent="0.25">
      <c r="A45" s="6">
        <v>43592</v>
      </c>
      <c r="B45" s="4">
        <v>11096.3</v>
      </c>
      <c r="C45" s="4">
        <v>10897.12</v>
      </c>
      <c r="D45" s="4">
        <v>90.02</v>
      </c>
      <c r="E45" s="4">
        <v>34.229999999999997</v>
      </c>
      <c r="F45" s="4">
        <v>1</v>
      </c>
      <c r="G45" s="4">
        <v>1</v>
      </c>
      <c r="H45" s="4">
        <v>-1</v>
      </c>
      <c r="I45" s="4">
        <v>1.6</v>
      </c>
      <c r="J45" s="4">
        <v>-42.44</v>
      </c>
      <c r="K45" s="4">
        <v>-81.63</v>
      </c>
      <c r="L45" s="4"/>
      <c r="M45" s="4"/>
      <c r="N45" s="4">
        <v>45</v>
      </c>
      <c r="O45" s="4">
        <v>49</v>
      </c>
      <c r="P45" s="4">
        <v>35</v>
      </c>
      <c r="Q45" s="4">
        <v>62</v>
      </c>
      <c r="R45" s="38">
        <f t="shared" si="22"/>
        <v>199.17999999999847</v>
      </c>
      <c r="S45" s="38">
        <f t="shared" si="23"/>
        <v>88.42</v>
      </c>
      <c r="T45" s="38">
        <f t="shared" si="24"/>
        <v>0</v>
      </c>
      <c r="U45" s="38">
        <f t="shared" si="31"/>
        <v>4</v>
      </c>
      <c r="V45" s="38">
        <f t="shared" si="28"/>
        <v>0</v>
      </c>
      <c r="W45" s="38" t="str">
        <f t="shared" si="5"/>
        <v>走低「觀望」</v>
      </c>
    </row>
    <row r="46" spans="1:23" ht="21" x14ac:dyDescent="0.25">
      <c r="A46" s="6">
        <v>43593</v>
      </c>
      <c r="B46" s="4">
        <v>11096.3</v>
      </c>
      <c r="C46" s="4">
        <v>10897.12</v>
      </c>
      <c r="D46" s="4">
        <f>-63.43</f>
        <v>-63.43</v>
      </c>
      <c r="E46" s="4">
        <v>-22.23</v>
      </c>
      <c r="F46" s="4">
        <v>1</v>
      </c>
      <c r="G46" s="4">
        <v>1</v>
      </c>
      <c r="H46" s="4">
        <v>-1</v>
      </c>
      <c r="I46" s="4">
        <f>-62.35</f>
        <v>-62.35</v>
      </c>
      <c r="J46" s="4">
        <v>-105.83</v>
      </c>
      <c r="K46" s="4">
        <v>-178.23</v>
      </c>
      <c r="L46" s="4"/>
      <c r="M46" s="4"/>
      <c r="N46" s="4">
        <v>56</v>
      </c>
      <c r="O46" s="4">
        <v>41</v>
      </c>
      <c r="P46" s="4">
        <v>45</v>
      </c>
      <c r="Q46" s="4">
        <v>48</v>
      </c>
      <c r="R46" s="38">
        <f t="shared" si="22"/>
        <v>199.17999999999847</v>
      </c>
      <c r="S46" s="38">
        <f t="shared" si="23"/>
        <v>1.0799999999999983</v>
      </c>
      <c r="T46" s="38">
        <f t="shared" si="24"/>
        <v>0</v>
      </c>
      <c r="U46" s="38">
        <f t="shared" ref="U46" si="32">O46-N46</f>
        <v>-15</v>
      </c>
      <c r="V46" s="38">
        <f t="shared" si="28"/>
        <v>0</v>
      </c>
      <c r="W46" s="38" t="str">
        <f t="shared" si="5"/>
        <v>走低「觀望」</v>
      </c>
    </row>
    <row r="47" spans="1:23" ht="21" x14ac:dyDescent="0.25">
      <c r="A47" s="6">
        <v>43594</v>
      </c>
      <c r="B47" s="4">
        <v>11096.3</v>
      </c>
      <c r="C47" s="4">
        <v>10733.67</v>
      </c>
      <c r="D47" s="4">
        <f>-190.04</f>
        <v>-190.04</v>
      </c>
      <c r="E47" s="4">
        <v>-259.08999999999997</v>
      </c>
      <c r="F47" s="4">
        <v>-1</v>
      </c>
      <c r="G47" s="4">
        <v>1</v>
      </c>
      <c r="H47" s="4">
        <v>-1</v>
      </c>
      <c r="I47" s="4">
        <f>-185.47</f>
        <v>-185.47</v>
      </c>
      <c r="J47" s="4">
        <v>-344.27</v>
      </c>
      <c r="K47" s="4">
        <v>-351.3</v>
      </c>
      <c r="L47" s="4"/>
      <c r="M47" s="4"/>
      <c r="N47" s="4">
        <v>68</v>
      </c>
      <c r="O47" s="4">
        <v>29</v>
      </c>
      <c r="P47" s="4">
        <v>61</v>
      </c>
      <c r="Q47" s="4">
        <v>35</v>
      </c>
      <c r="R47" s="38">
        <f t="shared" si="22"/>
        <v>362.6299999999992</v>
      </c>
      <c r="S47" s="38">
        <f t="shared" si="23"/>
        <v>4.5699999999999932</v>
      </c>
      <c r="T47" s="38">
        <f t="shared" si="24"/>
        <v>-2</v>
      </c>
      <c r="U47" s="38">
        <f t="shared" ref="U47" si="33">O47-N47</f>
        <v>-39</v>
      </c>
      <c r="V47" s="38">
        <f t="shared" si="28"/>
        <v>-1</v>
      </c>
      <c r="W47" s="38" t="str">
        <f t="shared" si="5"/>
        <v>走低「觀望」</v>
      </c>
    </row>
    <row r="48" spans="1:23" ht="21" x14ac:dyDescent="0.25">
      <c r="A48" s="6">
        <v>43595</v>
      </c>
      <c r="B48" s="4">
        <v>11096.3</v>
      </c>
      <c r="C48" s="4">
        <v>10712.99</v>
      </c>
      <c r="D48" s="4">
        <f>-20.68</f>
        <v>-20.68</v>
      </c>
      <c r="E48" s="4">
        <v>-325</v>
      </c>
      <c r="F48" s="4">
        <v>-1</v>
      </c>
      <c r="G48" s="4">
        <v>1</v>
      </c>
      <c r="H48" s="4">
        <v>-1</v>
      </c>
      <c r="I48" s="4">
        <f>-40.21</f>
        <v>-40.21</v>
      </c>
      <c r="J48" s="4">
        <v>-425.99</v>
      </c>
      <c r="K48" s="4">
        <v>-399.07</v>
      </c>
      <c r="L48" s="4"/>
      <c r="M48" s="4"/>
      <c r="N48" s="4">
        <v>68</v>
      </c>
      <c r="O48" s="4">
        <v>24</v>
      </c>
      <c r="P48" s="4">
        <v>56</v>
      </c>
      <c r="Q48" s="4">
        <v>40</v>
      </c>
      <c r="R48" s="38">
        <f t="shared" si="22"/>
        <v>383.30999999999949</v>
      </c>
      <c r="S48" s="38">
        <f t="shared" si="23"/>
        <v>19.53</v>
      </c>
      <c r="T48" s="38">
        <f t="shared" si="24"/>
        <v>-2</v>
      </c>
      <c r="U48" s="38">
        <f t="shared" ref="U48" si="34">O48-N48</f>
        <v>-44</v>
      </c>
      <c r="V48" s="38">
        <f t="shared" ref="V48:V53" si="35">IF(AND(R48&gt;240,T48=-2,U48&lt;-25),-1,IF(AND(R48&gt;240,T48=2,U48&gt;25),1,0))</f>
        <v>-1</v>
      </c>
      <c r="W48" s="38" t="str">
        <f t="shared" si="5"/>
        <v>走低「觀望」</v>
      </c>
    </row>
    <row r="49" spans="1:23" ht="21" x14ac:dyDescent="0.25">
      <c r="A49" s="6">
        <v>43598</v>
      </c>
      <c r="B49" s="4">
        <v>11096.3</v>
      </c>
      <c r="C49" s="4">
        <v>10558.29</v>
      </c>
      <c r="D49" s="4">
        <f>-154.7</f>
        <v>-154.69999999999999</v>
      </c>
      <c r="E49" s="4">
        <v>-447.07</v>
      </c>
      <c r="F49" s="4">
        <v>-1</v>
      </c>
      <c r="G49" s="4">
        <v>1</v>
      </c>
      <c r="H49" s="4">
        <v>-1</v>
      </c>
      <c r="I49" s="4">
        <f>-40.72</f>
        <v>-40.72</v>
      </c>
      <c r="J49" s="4">
        <v>-327.14999999999998</v>
      </c>
      <c r="K49" s="4">
        <v>-375.03</v>
      </c>
      <c r="L49" s="4"/>
      <c r="M49" s="4"/>
      <c r="N49" s="4">
        <v>74</v>
      </c>
      <c r="O49" s="4">
        <v>22</v>
      </c>
      <c r="P49" s="4">
        <v>65</v>
      </c>
      <c r="Q49" s="4">
        <v>31</v>
      </c>
      <c r="R49" s="38">
        <f t="shared" si="22"/>
        <v>538.0099999999984</v>
      </c>
      <c r="S49" s="38">
        <f t="shared" si="23"/>
        <v>113.97999999999999</v>
      </c>
      <c r="T49" s="38">
        <f t="shared" si="24"/>
        <v>-2</v>
      </c>
      <c r="U49" s="38">
        <f t="shared" ref="U49" si="36">O49-N49</f>
        <v>-52</v>
      </c>
      <c r="V49" s="38">
        <f t="shared" si="35"/>
        <v>-1</v>
      </c>
      <c r="W49" s="38" t="str">
        <f t="shared" si="5"/>
        <v>走低「觀望」</v>
      </c>
    </row>
    <row r="50" spans="1:23" ht="21" x14ac:dyDescent="0.25">
      <c r="A50" s="6">
        <v>43599</v>
      </c>
      <c r="B50" s="4">
        <v>11096.3</v>
      </c>
      <c r="C50" s="4">
        <v>10519.25</v>
      </c>
      <c r="D50" s="4">
        <f>-39.04</f>
        <v>-39.04</v>
      </c>
      <c r="E50" s="4">
        <v>-394.7</v>
      </c>
      <c r="F50" s="4">
        <v>-1</v>
      </c>
      <c r="G50" s="4">
        <v>1</v>
      </c>
      <c r="H50" s="4">
        <v>-1</v>
      </c>
      <c r="I50" s="4">
        <f>-93.28</f>
        <v>-93.28</v>
      </c>
      <c r="J50" s="4">
        <v>-422.03</v>
      </c>
      <c r="K50" s="4">
        <v>-464.47</v>
      </c>
      <c r="L50" s="4"/>
      <c r="M50" s="4"/>
      <c r="N50" s="4">
        <v>79</v>
      </c>
      <c r="O50" s="4">
        <v>19</v>
      </c>
      <c r="P50" s="4">
        <v>69</v>
      </c>
      <c r="Q50" s="4">
        <v>29</v>
      </c>
      <c r="R50" s="38">
        <f t="shared" si="22"/>
        <v>577.04999999999927</v>
      </c>
      <c r="S50" s="38">
        <f t="shared" si="23"/>
        <v>54.24</v>
      </c>
      <c r="T50" s="38">
        <f t="shared" si="24"/>
        <v>-2</v>
      </c>
      <c r="U50" s="38">
        <f t="shared" ref="U50" si="37">O50-N50</f>
        <v>-60</v>
      </c>
      <c r="V50" s="38">
        <f t="shared" si="35"/>
        <v>-1</v>
      </c>
      <c r="W50" s="38" t="str">
        <f t="shared" si="5"/>
        <v>走低「觀望」</v>
      </c>
    </row>
    <row r="51" spans="1:23" ht="21" x14ac:dyDescent="0.25">
      <c r="A51" s="6">
        <v>43600</v>
      </c>
      <c r="B51" s="4">
        <v>10987.14</v>
      </c>
      <c r="C51" s="4">
        <v>10519.25</v>
      </c>
      <c r="D51" s="4">
        <v>41.46</v>
      </c>
      <c r="E51" s="4">
        <v>-377.76</v>
      </c>
      <c r="F51" s="4">
        <v>-1</v>
      </c>
      <c r="G51" s="4">
        <v>1</v>
      </c>
      <c r="H51" s="4">
        <v>-1</v>
      </c>
      <c r="I51" s="4">
        <f>-136.4</f>
        <v>-136.4</v>
      </c>
      <c r="J51" s="4">
        <v>-496.17</v>
      </c>
      <c r="K51" s="4">
        <v>-602.01</v>
      </c>
      <c r="L51" s="4"/>
      <c r="M51" s="4"/>
      <c r="N51" s="4">
        <v>83</v>
      </c>
      <c r="O51" s="4">
        <v>14</v>
      </c>
      <c r="P51" s="4">
        <v>69</v>
      </c>
      <c r="Q51" s="4">
        <v>28</v>
      </c>
      <c r="R51" s="38">
        <f t="shared" si="22"/>
        <v>467.88999999999942</v>
      </c>
      <c r="S51" s="38">
        <f t="shared" si="23"/>
        <v>177.86</v>
      </c>
      <c r="T51" s="38">
        <f t="shared" si="24"/>
        <v>-2</v>
      </c>
      <c r="U51" s="38">
        <f t="shared" ref="U51" si="38">O51-N51</f>
        <v>-69</v>
      </c>
      <c r="V51" s="38">
        <f t="shared" si="35"/>
        <v>-1</v>
      </c>
      <c r="W51" s="38" t="str">
        <f t="shared" si="5"/>
        <v>走低「觀望」</v>
      </c>
    </row>
    <row r="52" spans="1:23" ht="21" x14ac:dyDescent="0.25">
      <c r="A52" s="6">
        <v>43601</v>
      </c>
      <c r="B52" s="4">
        <v>10987.14</v>
      </c>
      <c r="C52" s="4">
        <v>10474.61</v>
      </c>
      <c r="D52" s="4">
        <f>-86.1</f>
        <v>-86.1</v>
      </c>
      <c r="E52" s="4">
        <v>-435.86</v>
      </c>
      <c r="F52" s="4">
        <v>-1</v>
      </c>
      <c r="G52" s="4">
        <v>1</v>
      </c>
      <c r="H52" s="4">
        <v>-1</v>
      </c>
      <c r="I52" s="4">
        <f>-137.59</f>
        <v>-137.59</v>
      </c>
      <c r="J52" s="4">
        <v>-448.29</v>
      </c>
      <c r="K52" s="4">
        <v>-792.56</v>
      </c>
      <c r="L52" s="4"/>
      <c r="M52" s="4"/>
      <c r="N52" s="4">
        <v>85</v>
      </c>
      <c r="O52" s="4">
        <v>12</v>
      </c>
      <c r="P52" s="4">
        <v>70</v>
      </c>
      <c r="Q52" s="4">
        <v>28</v>
      </c>
      <c r="R52" s="38">
        <f t="shared" si="22"/>
        <v>512.52999999999884</v>
      </c>
      <c r="S52" s="38">
        <f t="shared" si="23"/>
        <v>51.490000000000009</v>
      </c>
      <c r="T52" s="38">
        <f t="shared" si="24"/>
        <v>-2</v>
      </c>
      <c r="U52" s="38">
        <f t="shared" ref="U52" si="39">O52-N52</f>
        <v>-73</v>
      </c>
      <c r="V52" s="38">
        <f t="shared" si="35"/>
        <v>-1</v>
      </c>
      <c r="W52" s="38" t="str">
        <f t="shared" si="5"/>
        <v>走低「觀望」</v>
      </c>
    </row>
    <row r="53" spans="1:23" ht="21" x14ac:dyDescent="0.25">
      <c r="A53" s="6">
        <v>43602</v>
      </c>
      <c r="B53" s="4">
        <v>10923.71</v>
      </c>
      <c r="C53" s="4">
        <v>10384.11</v>
      </c>
      <c r="D53" s="4">
        <f>-90.5</f>
        <v>-90.5</v>
      </c>
      <c r="E53" s="4">
        <v>-367.44</v>
      </c>
      <c r="F53" s="4">
        <v>-1</v>
      </c>
      <c r="G53" s="4">
        <v>1</v>
      </c>
      <c r="H53" s="4">
        <v>-1</v>
      </c>
      <c r="I53" s="4">
        <f>-104.46</f>
        <v>-104.46</v>
      </c>
      <c r="J53" s="4">
        <v>-512.54</v>
      </c>
      <c r="K53" s="4">
        <v>-938.54</v>
      </c>
      <c r="L53" s="4"/>
      <c r="M53" s="4"/>
      <c r="N53" s="4">
        <v>86</v>
      </c>
      <c r="O53" s="4">
        <v>10</v>
      </c>
      <c r="P53" s="4">
        <v>65</v>
      </c>
      <c r="Q53" s="4">
        <v>32</v>
      </c>
      <c r="R53" s="38">
        <f t="shared" si="22"/>
        <v>539.59999999999854</v>
      </c>
      <c r="S53" s="38">
        <f t="shared" si="23"/>
        <v>13.959999999999994</v>
      </c>
      <c r="T53" s="38">
        <f t="shared" si="24"/>
        <v>-2</v>
      </c>
      <c r="U53" s="38">
        <f t="shared" ref="U53" si="40">O53-N53</f>
        <v>-76</v>
      </c>
      <c r="V53" s="38">
        <f t="shared" si="35"/>
        <v>-1</v>
      </c>
      <c r="W53" s="38" t="str">
        <f t="shared" si="5"/>
        <v>走低「觀望」</v>
      </c>
    </row>
    <row r="54" spans="1:23" ht="21" x14ac:dyDescent="0.25">
      <c r="A54" s="6">
        <v>43605</v>
      </c>
      <c r="B54" s="4">
        <v>10733.67</v>
      </c>
      <c r="C54" s="4">
        <v>10384.11</v>
      </c>
      <c r="D54" s="4">
        <v>14.3</v>
      </c>
      <c r="E54" s="4">
        <v>-285.63</v>
      </c>
      <c r="F54" s="4">
        <v>-1</v>
      </c>
      <c r="G54" s="4">
        <v>1</v>
      </c>
      <c r="H54" s="4">
        <v>-1</v>
      </c>
      <c r="I54" s="4">
        <f>-45.03</f>
        <v>-45.03</v>
      </c>
      <c r="J54" s="4">
        <v>-516.85</v>
      </c>
      <c r="K54" s="4">
        <v>-844</v>
      </c>
      <c r="L54" s="4"/>
      <c r="M54" s="4"/>
      <c r="N54" s="4">
        <v>70</v>
      </c>
      <c r="O54" s="4">
        <v>28</v>
      </c>
      <c r="P54" s="4">
        <v>63</v>
      </c>
      <c r="Q54" s="4">
        <v>33</v>
      </c>
      <c r="R54" s="38">
        <f t="shared" si="22"/>
        <v>349.55999999999949</v>
      </c>
      <c r="S54" s="38">
        <f t="shared" si="23"/>
        <v>59.33</v>
      </c>
      <c r="T54" s="38">
        <f t="shared" si="24"/>
        <v>-2</v>
      </c>
      <c r="U54" s="38">
        <f t="shared" ref="U54" si="41">O54-N54</f>
        <v>-42</v>
      </c>
      <c r="V54" s="38">
        <f t="shared" ref="V54" si="42">IF(AND(R54&gt;240,T54=-2,U54&lt;-25),-1,IF(AND(R54&gt;240,T54=2,U54&gt;25),1,0))</f>
        <v>-1</v>
      </c>
      <c r="W54" s="38" t="str">
        <f t="shared" si="5"/>
        <v>作多「買進」</v>
      </c>
    </row>
    <row r="55" spans="1:23" ht="21" x14ac:dyDescent="0.25">
      <c r="A55" s="6">
        <v>43606</v>
      </c>
      <c r="B55" s="4">
        <v>10712.99</v>
      </c>
      <c r="C55" s="4">
        <v>10384.11</v>
      </c>
      <c r="D55" s="4">
        <v>66.09</v>
      </c>
      <c r="E55" s="4">
        <v>-15.71</v>
      </c>
      <c r="F55" s="4">
        <v>-1</v>
      </c>
      <c r="G55" s="4">
        <v>1</v>
      </c>
      <c r="H55" s="4">
        <v>-1</v>
      </c>
      <c r="I55" s="4">
        <f>-71.79</f>
        <v>-71.790000000000006</v>
      </c>
      <c r="J55" s="4">
        <v>-495.26</v>
      </c>
      <c r="K55" s="4">
        <v>-917.39</v>
      </c>
      <c r="L55" s="4"/>
      <c r="M55" s="4"/>
      <c r="N55" s="4">
        <v>64</v>
      </c>
      <c r="O55" s="4">
        <v>33</v>
      </c>
      <c r="P55" s="4">
        <v>63</v>
      </c>
      <c r="Q55" s="4">
        <v>35</v>
      </c>
      <c r="R55" s="38">
        <f t="shared" si="22"/>
        <v>328.8799999999992</v>
      </c>
      <c r="S55" s="38">
        <f t="shared" si="23"/>
        <v>137.88</v>
      </c>
      <c r="T55" s="38">
        <f t="shared" si="24"/>
        <v>-2</v>
      </c>
      <c r="U55" s="38">
        <f t="shared" ref="U55" si="43">O55-N55</f>
        <v>-31</v>
      </c>
      <c r="V55" s="38">
        <f t="shared" ref="V55" si="44">IF(AND(R55&gt;240,T55=-2,U55&lt;-25),-1,IF(AND(R55&gt;240,T55=2,U55&gt;25),1,0))</f>
        <v>-1</v>
      </c>
      <c r="W55" s="38" t="str">
        <f t="shared" si="5"/>
        <v>作多「買進」</v>
      </c>
    </row>
    <row r="56" spans="1:23" ht="21" x14ac:dyDescent="0.25">
      <c r="A56" s="6">
        <v>43607</v>
      </c>
      <c r="B56" s="4">
        <v>10560.71</v>
      </c>
      <c r="C56" s="4">
        <v>10384.11</v>
      </c>
      <c r="D56" s="4">
        <f>-7.28</f>
        <v>-7.28</v>
      </c>
      <c r="E56" s="4">
        <v>-78.02</v>
      </c>
      <c r="F56" s="4">
        <v>-1</v>
      </c>
      <c r="G56" s="4">
        <v>1</v>
      </c>
      <c r="H56" s="4">
        <v>-1</v>
      </c>
      <c r="I56" s="4">
        <f>-111.21</f>
        <v>-111.21</v>
      </c>
      <c r="J56" s="4">
        <v>-470.08</v>
      </c>
      <c r="K56" s="4">
        <v>-966.26</v>
      </c>
      <c r="L56" s="4"/>
      <c r="M56" s="4"/>
      <c r="N56" s="4">
        <v>56</v>
      </c>
      <c r="O56" s="4">
        <v>42</v>
      </c>
      <c r="P56" s="4">
        <v>64</v>
      </c>
      <c r="Q56" s="4">
        <v>33</v>
      </c>
      <c r="R56" s="38">
        <f t="shared" si="22"/>
        <v>176.59999999999854</v>
      </c>
      <c r="S56" s="38">
        <f t="shared" si="23"/>
        <v>103.92999999999999</v>
      </c>
      <c r="T56" s="38">
        <f t="shared" si="24"/>
        <v>-2</v>
      </c>
      <c r="U56" s="38">
        <f t="shared" ref="U56" si="45">O56-N56</f>
        <v>-14</v>
      </c>
      <c r="V56" s="38">
        <f t="shared" ref="V56" si="46">IF(AND(R56&gt;240,T56=-2,U56&lt;-25),-1,IF(AND(R56&gt;240,T56=2,U56&gt;25),1,0))</f>
        <v>0</v>
      </c>
      <c r="W56" s="38" t="str">
        <f t="shared" si="5"/>
        <v>作多「買進」</v>
      </c>
    </row>
    <row r="57" spans="1:23" ht="21" x14ac:dyDescent="0.25">
      <c r="A57" s="6">
        <v>43608</v>
      </c>
      <c r="B57" s="4">
        <v>10560.71</v>
      </c>
      <c r="C57" s="4">
        <v>10308.370000000001</v>
      </c>
      <c r="D57" s="4">
        <f>-148.85</f>
        <v>-148.85</v>
      </c>
      <c r="E57" s="4">
        <v>-248.21</v>
      </c>
      <c r="F57" s="4">
        <v>-1</v>
      </c>
      <c r="G57" s="4">
        <v>-1</v>
      </c>
      <c r="H57" s="4">
        <v>-1</v>
      </c>
      <c r="I57" s="4">
        <f>-110.25</f>
        <v>-110.25</v>
      </c>
      <c r="J57" s="4">
        <v>-442.74</v>
      </c>
      <c r="K57" s="4">
        <v>-891.03</v>
      </c>
      <c r="L57" s="4"/>
      <c r="M57" s="4"/>
      <c r="N57" s="4">
        <v>56</v>
      </c>
      <c r="O57" s="4">
        <v>42</v>
      </c>
      <c r="P57" s="4">
        <v>64</v>
      </c>
      <c r="Q57" s="4">
        <v>33</v>
      </c>
      <c r="R57" s="38">
        <f t="shared" si="22"/>
        <v>252.33999999999833</v>
      </c>
      <c r="S57" s="38">
        <f t="shared" si="23"/>
        <v>38.599999999999994</v>
      </c>
      <c r="T57" s="38">
        <f t="shared" si="24"/>
        <v>-2</v>
      </c>
      <c r="U57" s="38">
        <f t="shared" ref="U57:U62" si="47">O57-N57</f>
        <v>-14</v>
      </c>
      <c r="V57" s="38">
        <f t="shared" ref="V57:V62" si="48">IF(AND(R57&gt;240,T57=-2,U57&lt;-25),-1,IF(AND(R57&gt;240,T57=2,U57&gt;25),1,0))</f>
        <v>0</v>
      </c>
      <c r="W57" s="38" t="str">
        <f t="shared" si="5"/>
        <v>作多「買進」</v>
      </c>
    </row>
    <row r="58" spans="1:23" ht="21" x14ac:dyDescent="0.25">
      <c r="A58" s="6">
        <v>43609</v>
      </c>
      <c r="B58" s="4">
        <v>10560.71</v>
      </c>
      <c r="C58" s="4">
        <v>10308.370000000001</v>
      </c>
      <c r="D58" s="4">
        <v>19.91</v>
      </c>
      <c r="E58" s="4">
        <v>-180.28</v>
      </c>
      <c r="F58" s="4">
        <v>-1</v>
      </c>
      <c r="G58" s="4">
        <v>1</v>
      </c>
      <c r="H58" s="4">
        <v>-1</v>
      </c>
      <c r="I58" s="4">
        <f>-85.31</f>
        <v>-85.31</v>
      </c>
      <c r="J58" s="4">
        <v>-423.59</v>
      </c>
      <c r="K58" s="4">
        <v>-936.13</v>
      </c>
      <c r="L58" s="4"/>
      <c r="M58" s="4"/>
      <c r="N58" s="4">
        <v>56</v>
      </c>
      <c r="O58" s="4">
        <v>42</v>
      </c>
      <c r="P58" s="4">
        <v>64</v>
      </c>
      <c r="Q58" s="4">
        <v>33</v>
      </c>
      <c r="R58" s="38">
        <f t="shared" si="22"/>
        <v>252.33999999999833</v>
      </c>
      <c r="S58" s="38">
        <f t="shared" si="23"/>
        <v>105.22</v>
      </c>
      <c r="T58" s="38">
        <f t="shared" si="24"/>
        <v>-2</v>
      </c>
      <c r="U58" s="38">
        <f t="shared" si="47"/>
        <v>-14</v>
      </c>
      <c r="V58" s="38">
        <f t="shared" si="48"/>
        <v>0</v>
      </c>
      <c r="W58" s="38" t="str">
        <f t="shared" si="5"/>
        <v>作多「買進」</v>
      </c>
    </row>
    <row r="59" spans="1:23" ht="21" x14ac:dyDescent="0.25">
      <c r="A59" s="6">
        <v>43612</v>
      </c>
      <c r="B59" s="4">
        <v>10474.61</v>
      </c>
      <c r="C59" s="4">
        <v>10308.370000000001</v>
      </c>
      <c r="D59" s="4">
        <v>5.85</v>
      </c>
      <c r="E59" s="4">
        <v>-71.23</v>
      </c>
      <c r="F59" s="4">
        <v>-1</v>
      </c>
      <c r="G59" s="4">
        <v>-1</v>
      </c>
      <c r="H59" s="4">
        <v>-1</v>
      </c>
      <c r="I59" s="4">
        <f>-46.82</f>
        <v>-46.82</v>
      </c>
      <c r="J59" s="4">
        <v>-425.38</v>
      </c>
      <c r="K59" s="4">
        <v>-942.23</v>
      </c>
      <c r="L59" s="4"/>
      <c r="N59" s="4">
        <v>56</v>
      </c>
      <c r="O59" s="4">
        <v>42</v>
      </c>
      <c r="P59" s="4">
        <v>64</v>
      </c>
      <c r="Q59" s="4">
        <v>33</v>
      </c>
      <c r="R59" s="38">
        <f t="shared" si="22"/>
        <v>166.23999999999978</v>
      </c>
      <c r="S59" s="38">
        <f t="shared" si="23"/>
        <v>52.67</v>
      </c>
      <c r="T59" s="38">
        <f t="shared" si="24"/>
        <v>-2</v>
      </c>
      <c r="U59" s="38">
        <f t="shared" si="47"/>
        <v>-14</v>
      </c>
      <c r="V59" s="38">
        <f t="shared" si="48"/>
        <v>0</v>
      </c>
      <c r="W59" s="38" t="str">
        <f t="shared" si="5"/>
        <v>作多「買進」</v>
      </c>
    </row>
    <row r="60" spans="1:23" ht="21" x14ac:dyDescent="0.25">
      <c r="A60" s="6">
        <v>43613</v>
      </c>
      <c r="B60" s="4">
        <v>10464.5</v>
      </c>
      <c r="C60" s="4">
        <v>10308.370000000001</v>
      </c>
      <c r="D60" s="4">
        <f>-21.82</f>
        <v>-21.82</v>
      </c>
      <c r="E60" s="4">
        <v>-50.04</v>
      </c>
      <c r="F60" s="4">
        <v>-1</v>
      </c>
      <c r="G60" s="4">
        <v>-1</v>
      </c>
      <c r="H60" s="4">
        <v>-1</v>
      </c>
      <c r="I60" s="4">
        <f>-56.35</f>
        <v>-56.35</v>
      </c>
      <c r="J60" s="4">
        <v>-409.95</v>
      </c>
      <c r="K60" s="4">
        <v>-905.21</v>
      </c>
      <c r="L60" s="4"/>
      <c r="N60" s="4">
        <v>30</v>
      </c>
      <c r="O60" s="4">
        <v>66</v>
      </c>
      <c r="P60" s="4">
        <v>68</v>
      </c>
      <c r="Q60" s="4">
        <v>28</v>
      </c>
      <c r="R60" s="38">
        <f t="shared" si="22"/>
        <v>156.1299999999992</v>
      </c>
      <c r="S60" s="38">
        <f t="shared" si="23"/>
        <v>34.53</v>
      </c>
      <c r="T60" s="38">
        <f t="shared" si="24"/>
        <v>-2</v>
      </c>
      <c r="U60" s="38">
        <f t="shared" si="47"/>
        <v>36</v>
      </c>
      <c r="V60" s="38">
        <f t="shared" si="48"/>
        <v>0</v>
      </c>
      <c r="W60" s="38" t="str">
        <f t="shared" si="5"/>
        <v>漲勢「觀望」</v>
      </c>
    </row>
    <row r="61" spans="1:23" ht="21" x14ac:dyDescent="0.25">
      <c r="A61" s="6">
        <v>43614</v>
      </c>
      <c r="B61" s="4">
        <v>10464.5</v>
      </c>
      <c r="C61" s="4">
        <v>10301.780000000001</v>
      </c>
      <c r="D61" s="4">
        <f>-10.53</f>
        <v>-10.53</v>
      </c>
      <c r="E61" s="4">
        <v>-179.32</v>
      </c>
      <c r="F61" s="4">
        <v>-1</v>
      </c>
      <c r="G61" s="4">
        <v>-1</v>
      </c>
      <c r="H61" s="4">
        <v>-1</v>
      </c>
      <c r="I61" s="4">
        <f>-60.45</f>
        <v>-60.45</v>
      </c>
      <c r="J61" s="4">
        <v>-359.19</v>
      </c>
      <c r="K61" s="4">
        <v>-829.27</v>
      </c>
      <c r="L61" s="4"/>
      <c r="N61" s="4">
        <v>30</v>
      </c>
      <c r="O61" s="4">
        <v>66</v>
      </c>
      <c r="P61" s="4">
        <v>68</v>
      </c>
      <c r="Q61" s="4">
        <v>28</v>
      </c>
      <c r="R61" s="38">
        <f t="shared" si="22"/>
        <v>162.71999999999935</v>
      </c>
      <c r="S61" s="38">
        <f t="shared" si="23"/>
        <v>49.92</v>
      </c>
      <c r="T61" s="38">
        <f t="shared" si="24"/>
        <v>-2</v>
      </c>
      <c r="U61" s="38">
        <f t="shared" si="47"/>
        <v>36</v>
      </c>
      <c r="V61" s="38">
        <f t="shared" si="48"/>
        <v>0</v>
      </c>
      <c r="W61" s="38" t="str">
        <f t="shared" si="5"/>
        <v>漲勢「觀望」</v>
      </c>
    </row>
    <row r="62" spans="1:23" ht="21" x14ac:dyDescent="0.25">
      <c r="A62" s="6">
        <v>43615</v>
      </c>
      <c r="B62" s="4">
        <v>10464.5</v>
      </c>
      <c r="C62" s="4">
        <v>10301.780000000001</v>
      </c>
      <c r="D62" s="4">
        <v>81.209999999999994</v>
      </c>
      <c r="E62" s="4">
        <v>-21.01</v>
      </c>
      <c r="F62" s="4">
        <v>-1</v>
      </c>
      <c r="G62" s="4">
        <v>-1</v>
      </c>
      <c r="H62" s="4">
        <v>-1</v>
      </c>
      <c r="I62" s="4">
        <f>-37.24</f>
        <v>-37.24</v>
      </c>
      <c r="J62" s="4">
        <v>-286.18</v>
      </c>
      <c r="K62" s="4">
        <v>-728.92</v>
      </c>
      <c r="L62" s="4" t="s">
        <v>129</v>
      </c>
      <c r="M62" s="4"/>
      <c r="N62" s="4">
        <v>30</v>
      </c>
      <c r="O62" s="4">
        <v>66</v>
      </c>
      <c r="P62" s="4">
        <v>68</v>
      </c>
      <c r="Q62" s="4">
        <v>28</v>
      </c>
      <c r="R62" s="38">
        <f t="shared" si="22"/>
        <v>162.71999999999935</v>
      </c>
      <c r="S62" s="38">
        <f t="shared" si="23"/>
        <v>118.44999999999999</v>
      </c>
      <c r="T62" s="38">
        <f t="shared" si="24"/>
        <v>-2</v>
      </c>
      <c r="U62" s="38">
        <f t="shared" si="47"/>
        <v>36</v>
      </c>
      <c r="V62" s="38">
        <f t="shared" si="48"/>
        <v>0</v>
      </c>
      <c r="W62" s="38" t="str">
        <f t="shared" si="5"/>
        <v>漲勢「觀望」</v>
      </c>
    </row>
    <row r="63" spans="1:23" ht="21" x14ac:dyDescent="0.25">
      <c r="A63" s="6">
        <v>43616</v>
      </c>
      <c r="B63" s="4">
        <v>10498.49</v>
      </c>
      <c r="C63" s="4">
        <v>10301.780000000001</v>
      </c>
      <c r="D63" s="4">
        <v>115.5</v>
      </c>
      <c r="E63" s="4">
        <v>185.34</v>
      </c>
      <c r="F63" s="4">
        <v>-1</v>
      </c>
      <c r="G63" s="4">
        <v>1</v>
      </c>
      <c r="H63" s="4">
        <v>-1</v>
      </c>
      <c r="I63" s="4">
        <v>19.36</v>
      </c>
      <c r="J63" s="4">
        <v>-181.51</v>
      </c>
      <c r="K63" s="4">
        <v>-605.1</v>
      </c>
      <c r="L63" s="4" t="s">
        <v>129</v>
      </c>
      <c r="M63" s="4"/>
      <c r="N63" s="4">
        <v>22</v>
      </c>
      <c r="O63" s="4">
        <v>76</v>
      </c>
      <c r="P63" s="4">
        <v>65</v>
      </c>
      <c r="Q63" s="4">
        <v>32</v>
      </c>
      <c r="R63" s="38">
        <f t="shared" si="22"/>
        <v>196.70999999999913</v>
      </c>
      <c r="S63" s="38">
        <f t="shared" si="23"/>
        <v>96.14</v>
      </c>
      <c r="T63" s="38">
        <f t="shared" si="24"/>
        <v>-2</v>
      </c>
      <c r="U63" s="38">
        <f t="shared" ref="U63" si="49">O63-N63</f>
        <v>54</v>
      </c>
      <c r="V63" s="38">
        <f t="shared" ref="V63" si="50">IF(AND(R63&gt;240,T63=-2,U63&lt;-25),-1,IF(AND(R63&gt;240,T63=2,U63&gt;25),1,0))</f>
        <v>0</v>
      </c>
      <c r="W63" s="38" t="str">
        <f t="shared" si="5"/>
        <v>漲勢「觀望」</v>
      </c>
    </row>
    <row r="64" spans="1:23" ht="21" x14ac:dyDescent="0.25">
      <c r="A64" s="6">
        <v>43619</v>
      </c>
      <c r="B64" s="4">
        <v>10500.07</v>
      </c>
      <c r="C64" s="4">
        <v>10301.780000000001</v>
      </c>
      <c r="D64" s="4">
        <v>1.58</v>
      </c>
      <c r="E64" s="4">
        <v>155.88999999999999</v>
      </c>
      <c r="F64" s="4">
        <v>-1</v>
      </c>
      <c r="G64" s="4">
        <v>1</v>
      </c>
      <c r="H64" s="4">
        <v>1</v>
      </c>
      <c r="I64" s="4">
        <v>42.57</v>
      </c>
      <c r="J64" s="4">
        <v>-92.12</v>
      </c>
      <c r="K64" s="4">
        <v>-517.5</v>
      </c>
      <c r="L64" s="4" t="s">
        <v>129</v>
      </c>
      <c r="M64" s="4"/>
      <c r="N64" s="4">
        <v>29</v>
      </c>
      <c r="O64" s="4">
        <v>67</v>
      </c>
      <c r="P64" s="4">
        <v>55</v>
      </c>
      <c r="Q64" s="4">
        <v>42</v>
      </c>
      <c r="R64" s="38">
        <f t="shared" si="22"/>
        <v>198.28999999999905</v>
      </c>
      <c r="S64" s="38">
        <f t="shared" si="23"/>
        <v>40.99</v>
      </c>
      <c r="T64" s="38">
        <f t="shared" si="24"/>
        <v>0</v>
      </c>
      <c r="U64" s="38">
        <f t="shared" ref="U64" si="51">O64-N64</f>
        <v>38</v>
      </c>
      <c r="V64" s="38">
        <f t="shared" ref="V64" si="52">IF(AND(R64&gt;240,T64=-2,U64&lt;-25),-1,IF(AND(R64&gt;240,T64=2,U64&gt;25),1,0))</f>
        <v>0</v>
      </c>
      <c r="W64" s="38" t="str">
        <f t="shared" si="5"/>
        <v>走低「觀望」</v>
      </c>
    </row>
    <row r="65" spans="1:23" ht="21" x14ac:dyDescent="0.25">
      <c r="A65" s="6">
        <v>43620</v>
      </c>
      <c r="B65" s="4">
        <v>10500.07</v>
      </c>
      <c r="C65" s="4">
        <v>10301.780000000001</v>
      </c>
      <c r="D65" s="4">
        <v>-70.95</v>
      </c>
      <c r="E65" s="4">
        <v>80.540000000000006</v>
      </c>
      <c r="F65" s="4">
        <v>-1</v>
      </c>
      <c r="G65" s="4">
        <v>1</v>
      </c>
      <c r="H65" s="4">
        <v>1</v>
      </c>
      <c r="I65" s="4">
        <f>-58.45</f>
        <v>-58.45</v>
      </c>
      <c r="J65" s="4">
        <v>-94.22</v>
      </c>
      <c r="K65" s="4">
        <v>-504.17</v>
      </c>
      <c r="L65" s="4" t="s">
        <v>129</v>
      </c>
      <c r="M65" s="4"/>
      <c r="N65" s="4">
        <v>45</v>
      </c>
      <c r="O65" s="4">
        <v>50</v>
      </c>
      <c r="P65" s="4">
        <v>61</v>
      </c>
      <c r="Q65" s="4">
        <v>35</v>
      </c>
      <c r="R65" s="38">
        <f t="shared" si="22"/>
        <v>198.28999999999905</v>
      </c>
      <c r="S65" s="38">
        <f t="shared" si="23"/>
        <v>12.5</v>
      </c>
      <c r="T65" s="38">
        <f t="shared" si="24"/>
        <v>0</v>
      </c>
      <c r="U65" s="38">
        <f t="shared" ref="U65" si="53">O65-N65</f>
        <v>5</v>
      </c>
      <c r="V65" s="38">
        <f t="shared" ref="V65" si="54">IF(AND(R65&gt;240,T65=-2,U65&lt;-25),-1,IF(AND(R65&gt;240,T65=2,U65&gt;25),1,0))</f>
        <v>0</v>
      </c>
      <c r="W65" s="38" t="str">
        <f t="shared" si="5"/>
        <v>走低「觀望」</v>
      </c>
    </row>
    <row r="66" spans="1:23" ht="21" x14ac:dyDescent="0.25">
      <c r="A66" s="6">
        <v>43621</v>
      </c>
      <c r="B66" s="4">
        <v>10500.07</v>
      </c>
      <c r="C66" s="4">
        <v>10301.780000000001</v>
      </c>
      <c r="D66" s="4">
        <v>32.5</v>
      </c>
      <c r="E66" s="4">
        <v>184.27</v>
      </c>
      <c r="F66" s="4">
        <v>-1</v>
      </c>
      <c r="G66" s="4">
        <v>1</v>
      </c>
      <c r="H66" s="4">
        <v>1</v>
      </c>
      <c r="I66" s="4">
        <f>-5.25</f>
        <v>-5.25</v>
      </c>
      <c r="J66" s="4">
        <v>-39.01</v>
      </c>
      <c r="K66" s="4">
        <v>-398.2</v>
      </c>
      <c r="L66" s="4" t="s">
        <v>129</v>
      </c>
      <c r="M66" s="4"/>
      <c r="N66" s="4">
        <v>35</v>
      </c>
      <c r="O66" s="4">
        <v>60</v>
      </c>
      <c r="P66" s="4">
        <v>57</v>
      </c>
      <c r="Q66" s="4">
        <v>37</v>
      </c>
      <c r="R66" s="38">
        <f t="shared" ref="R66:R97" si="55">ABS(C66-B66)</f>
        <v>198.28999999999905</v>
      </c>
      <c r="S66" s="38">
        <f t="shared" ref="S66:S97" si="56">ABS(D66-I66)</f>
        <v>37.75</v>
      </c>
      <c r="T66" s="38">
        <f t="shared" ref="T66:T97" si="57">F66+H66</f>
        <v>0</v>
      </c>
      <c r="U66" s="38">
        <f t="shared" ref="U66" si="58">O66-N66</f>
        <v>25</v>
      </c>
      <c r="V66" s="38">
        <f t="shared" ref="V66" si="59">IF(AND(R66&gt;240,T66=-2,U66&lt;-25),-1,IF(AND(R66&gt;240,T66=2,U66&gt;25),1,0))</f>
        <v>0</v>
      </c>
      <c r="W66" s="38" t="str">
        <f t="shared" si="5"/>
        <v>走低「觀望」</v>
      </c>
    </row>
    <row r="67" spans="1:23" ht="21" x14ac:dyDescent="0.25">
      <c r="A67" s="6">
        <v>43622</v>
      </c>
      <c r="B67" s="4">
        <v>10500.07</v>
      </c>
      <c r="C67" s="4">
        <v>10301.780000000001</v>
      </c>
      <c r="D67" s="4">
        <v>-52.42</v>
      </c>
      <c r="E67" s="4">
        <v>102.08</v>
      </c>
      <c r="F67" s="4">
        <v>-1</v>
      </c>
      <c r="G67" s="4">
        <v>-1</v>
      </c>
      <c r="H67" s="4">
        <v>1</v>
      </c>
      <c r="I67" s="4">
        <f>-23</f>
        <v>-23</v>
      </c>
      <c r="J67" s="4">
        <v>-24.82</v>
      </c>
      <c r="K67" s="4">
        <v>-311</v>
      </c>
      <c r="L67" s="4" t="s">
        <v>129</v>
      </c>
      <c r="M67" s="4"/>
      <c r="N67" s="4">
        <v>31</v>
      </c>
      <c r="O67" s="4">
        <v>65</v>
      </c>
      <c r="P67" s="4">
        <v>47</v>
      </c>
      <c r="Q67" s="4">
        <v>51</v>
      </c>
      <c r="R67" s="38">
        <f t="shared" si="55"/>
        <v>198.28999999999905</v>
      </c>
      <c r="S67" s="38">
        <f t="shared" si="56"/>
        <v>29.42</v>
      </c>
      <c r="T67" s="38">
        <f t="shared" si="57"/>
        <v>0</v>
      </c>
      <c r="U67" s="38">
        <f t="shared" ref="U67" si="60">O67-N67</f>
        <v>34</v>
      </c>
      <c r="V67" s="38">
        <f t="shared" ref="V67" si="61">IF(AND(R67&gt;240,T67=-2,U67&lt;-25),-1,IF(AND(R67&gt;240,T67=2,U67&gt;25),1,0))</f>
        <v>0</v>
      </c>
      <c r="W67" s="38" t="str">
        <f t="shared" si="5"/>
        <v>走低「觀望」</v>
      </c>
    </row>
    <row r="68" spans="1:23" ht="21" x14ac:dyDescent="0.25">
      <c r="A68" s="6">
        <v>43626</v>
      </c>
      <c r="B68" s="4">
        <v>10566.47</v>
      </c>
      <c r="C68" s="4">
        <v>10301.780000000001</v>
      </c>
      <c r="D68" s="4">
        <v>157.27000000000001</v>
      </c>
      <c r="E68" s="4">
        <v>180.35</v>
      </c>
      <c r="F68" s="4">
        <v>-1</v>
      </c>
      <c r="G68" s="4">
        <v>1</v>
      </c>
      <c r="H68" s="4">
        <v>1</v>
      </c>
      <c r="I68" s="4">
        <v>83.11</v>
      </c>
      <c r="J68" s="4">
        <v>38.93</v>
      </c>
      <c r="K68" s="4">
        <v>-142.58000000000001</v>
      </c>
      <c r="L68" s="4" t="s">
        <v>129</v>
      </c>
      <c r="M68" s="4"/>
      <c r="N68" s="4">
        <v>17</v>
      </c>
      <c r="O68" s="4">
        <v>80</v>
      </c>
      <c r="P68" s="4">
        <v>40</v>
      </c>
      <c r="Q68" s="4">
        <v>57</v>
      </c>
      <c r="R68" s="38">
        <f t="shared" si="55"/>
        <v>264.68999999999869</v>
      </c>
      <c r="S68" s="38">
        <f t="shared" si="56"/>
        <v>74.160000000000011</v>
      </c>
      <c r="T68" s="38">
        <f t="shared" si="57"/>
        <v>0</v>
      </c>
      <c r="U68" s="38">
        <f t="shared" ref="U68" si="62">O68-N68</f>
        <v>63</v>
      </c>
      <c r="V68" s="38">
        <f t="shared" ref="V68" si="63">IF(AND(R68&gt;240,T68=-2,U68&lt;-25),-1,IF(AND(R68&gt;240,T68=2,U68&gt;25),1,0))</f>
        <v>0</v>
      </c>
      <c r="W68" s="38" t="str">
        <f t="shared" si="5"/>
        <v>漲勢「觀望」</v>
      </c>
    </row>
    <row r="69" spans="1:23" ht="21" x14ac:dyDescent="0.25">
      <c r="A69" s="6">
        <v>43627</v>
      </c>
      <c r="B69" s="4">
        <v>10607.76</v>
      </c>
      <c r="C69" s="4">
        <v>10382.99</v>
      </c>
      <c r="D69" s="4">
        <v>41.29</v>
      </c>
      <c r="E69" s="4">
        <v>125.31</v>
      </c>
      <c r="F69" s="4">
        <v>1</v>
      </c>
      <c r="G69" s="4">
        <v>1</v>
      </c>
      <c r="H69" s="4">
        <v>1</v>
      </c>
      <c r="I69" s="4">
        <v>34.81</v>
      </c>
      <c r="J69" s="4">
        <v>31.18</v>
      </c>
      <c r="K69" s="4">
        <v>-60.94</v>
      </c>
      <c r="L69" s="4" t="s">
        <v>130</v>
      </c>
      <c r="M69" s="4"/>
      <c r="N69" s="4">
        <v>18</v>
      </c>
      <c r="O69" s="4">
        <v>78</v>
      </c>
      <c r="P69" s="4">
        <v>30</v>
      </c>
      <c r="Q69" s="4">
        <v>68</v>
      </c>
      <c r="R69" s="38">
        <f t="shared" si="55"/>
        <v>224.77000000000044</v>
      </c>
      <c r="S69" s="38">
        <f t="shared" si="56"/>
        <v>6.4799999999999969</v>
      </c>
      <c r="T69" s="38">
        <f t="shared" si="57"/>
        <v>2</v>
      </c>
      <c r="U69" s="38">
        <f t="shared" ref="U69" si="64">O69-N69</f>
        <v>60</v>
      </c>
      <c r="V69" s="38">
        <f t="shared" ref="V69" si="65">IF(AND(R69&gt;240,T69=-2,U69&lt;-25),-1,IF(AND(R69&gt;240,T69=2,U69&gt;25),1,0))</f>
        <v>0</v>
      </c>
      <c r="W69" s="38" t="str">
        <f t="shared" si="5"/>
        <v>走低「觀望」</v>
      </c>
    </row>
    <row r="70" spans="1:23" ht="21" x14ac:dyDescent="0.25">
      <c r="A70" s="6">
        <v>43628</v>
      </c>
      <c r="B70" s="4">
        <v>10615.66</v>
      </c>
      <c r="C70" s="4">
        <v>10409.200000000001</v>
      </c>
      <c r="D70" s="4">
        <v>7.9</v>
      </c>
      <c r="E70" s="4">
        <v>116.15</v>
      </c>
      <c r="F70" s="4">
        <v>1</v>
      </c>
      <c r="G70" s="4">
        <v>1</v>
      </c>
      <c r="H70" s="4">
        <v>1</v>
      </c>
      <c r="I70" s="4">
        <v>-1.5</v>
      </c>
      <c r="J70" s="4">
        <v>88.13</v>
      </c>
      <c r="K70" s="4">
        <v>-6.09</v>
      </c>
      <c r="L70" s="4" t="s">
        <v>130</v>
      </c>
      <c r="M70" s="4"/>
      <c r="N70" s="4">
        <v>21</v>
      </c>
      <c r="O70" s="4">
        <v>75</v>
      </c>
      <c r="P70" s="4">
        <v>26</v>
      </c>
      <c r="Q70" s="4">
        <v>72</v>
      </c>
      <c r="R70" s="38">
        <f t="shared" si="55"/>
        <v>206.45999999999913</v>
      </c>
      <c r="S70" s="38">
        <f t="shared" si="56"/>
        <v>9.4</v>
      </c>
      <c r="T70" s="38">
        <f t="shared" si="57"/>
        <v>2</v>
      </c>
      <c r="U70" s="38">
        <f t="shared" ref="U70" si="66">O70-N70</f>
        <v>54</v>
      </c>
      <c r="V70" s="38">
        <f t="shared" ref="V70" si="67">IF(AND(R70&gt;240,T70=-2,U70&lt;-25),-1,IF(AND(R70&gt;240,T70=2,U70&gt;25),1,0))</f>
        <v>0</v>
      </c>
      <c r="W70" s="38" t="str">
        <f t="shared" si="5"/>
        <v>走低「觀望」</v>
      </c>
    </row>
    <row r="71" spans="1:23" ht="21" x14ac:dyDescent="0.25">
      <c r="A71" s="6">
        <v>43629</v>
      </c>
      <c r="B71" s="4">
        <v>10615.66</v>
      </c>
      <c r="C71" s="4">
        <v>10409.200000000001</v>
      </c>
      <c r="D71" s="4">
        <v>-54.65</v>
      </c>
      <c r="E71" s="4">
        <v>63.51</v>
      </c>
      <c r="F71" s="4">
        <v>1</v>
      </c>
      <c r="G71" s="4">
        <v>1</v>
      </c>
      <c r="H71" s="4">
        <v>1</v>
      </c>
      <c r="I71" s="4">
        <v>-75.819999999999993</v>
      </c>
      <c r="J71" s="4">
        <v>17.55</v>
      </c>
      <c r="K71" s="4">
        <v>-21.46</v>
      </c>
      <c r="L71" s="4" t="s">
        <v>130</v>
      </c>
      <c r="M71" s="4"/>
      <c r="N71" s="4">
        <v>23</v>
      </c>
      <c r="O71" s="4">
        <v>74</v>
      </c>
      <c r="P71" s="4">
        <v>33</v>
      </c>
      <c r="Q71" s="4">
        <v>65</v>
      </c>
      <c r="R71" s="38">
        <f t="shared" si="55"/>
        <v>206.45999999999913</v>
      </c>
      <c r="S71" s="38">
        <f t="shared" si="56"/>
        <v>21.169999999999995</v>
      </c>
      <c r="T71" s="38">
        <f t="shared" si="57"/>
        <v>2</v>
      </c>
      <c r="U71" s="38">
        <f t="shared" ref="U71" si="68">O71-N71</f>
        <v>51</v>
      </c>
      <c r="V71" s="38">
        <f t="shared" ref="V71" si="69">IF(AND(R71&gt;240,T71=-2,U71&lt;-25),-1,IF(AND(R71&gt;240,T71=2,U71&gt;25),1,0))</f>
        <v>0</v>
      </c>
      <c r="W71" s="38" t="str">
        <f t="shared" ref="W71:W86" si="70">IF(O71&gt;=MAX(O67:O70),IF(O71&lt;55,"作多「買進」","漲勢「觀望」"),"走低「觀望」")</f>
        <v>走低「觀望」</v>
      </c>
    </row>
    <row r="72" spans="1:23" ht="21" x14ac:dyDescent="0.25">
      <c r="A72" s="6">
        <v>43630</v>
      </c>
      <c r="B72" s="4">
        <v>10615.66</v>
      </c>
      <c r="C72" s="4">
        <v>10409.200000000001</v>
      </c>
      <c r="D72" s="4">
        <v>-36.340000000000003</v>
      </c>
      <c r="E72" s="4">
        <v>114.77</v>
      </c>
      <c r="F72" s="4">
        <v>1</v>
      </c>
      <c r="G72" s="4">
        <v>1</v>
      </c>
      <c r="H72" s="4">
        <v>1</v>
      </c>
      <c r="I72" s="4">
        <v>-31.77</v>
      </c>
      <c r="J72" s="4">
        <v>8.83</v>
      </c>
      <c r="K72" s="4">
        <v>-15.99</v>
      </c>
      <c r="L72" s="4" t="s">
        <v>130</v>
      </c>
      <c r="M72" s="4"/>
      <c r="N72" s="4">
        <v>24</v>
      </c>
      <c r="O72" s="4">
        <v>69</v>
      </c>
      <c r="P72" s="4">
        <v>23</v>
      </c>
      <c r="Q72" s="4">
        <v>75</v>
      </c>
      <c r="R72" s="38">
        <f t="shared" si="55"/>
        <v>206.45999999999913</v>
      </c>
      <c r="S72" s="38">
        <f t="shared" si="56"/>
        <v>4.5700000000000038</v>
      </c>
      <c r="T72" s="38">
        <f t="shared" si="57"/>
        <v>2</v>
      </c>
      <c r="U72" s="38">
        <f t="shared" ref="U72" si="71">O72-N72</f>
        <v>45</v>
      </c>
      <c r="V72" s="38">
        <f t="shared" ref="V72" si="72">IF(AND(R72&gt;240,T72=-2,U72&lt;-25),-1,IF(AND(R72&gt;240,T72=2,U72&gt;25),1,0))</f>
        <v>0</v>
      </c>
      <c r="W72" s="38" t="str">
        <f t="shared" si="70"/>
        <v>走低「觀望」</v>
      </c>
    </row>
    <row r="73" spans="1:23" ht="21" x14ac:dyDescent="0.25">
      <c r="A73" s="6">
        <v>43633</v>
      </c>
      <c r="B73" s="4">
        <v>10615.66</v>
      </c>
      <c r="C73" s="4">
        <v>10409.200000000001</v>
      </c>
      <c r="D73" s="4">
        <v>5.87</v>
      </c>
      <c r="E73" s="4">
        <v>44.31</v>
      </c>
      <c r="F73" s="4">
        <v>1</v>
      </c>
      <c r="G73" s="4">
        <v>1</v>
      </c>
      <c r="H73" s="4">
        <v>1</v>
      </c>
      <c r="I73" s="4">
        <f>-42.76</f>
        <v>-42.76</v>
      </c>
      <c r="J73" s="4">
        <v>-116.76</v>
      </c>
      <c r="K73" s="4">
        <v>-77.83</v>
      </c>
      <c r="L73" s="4" t="s">
        <v>130</v>
      </c>
      <c r="M73" s="4"/>
      <c r="N73" s="4">
        <v>44</v>
      </c>
      <c r="O73" s="4">
        <v>52</v>
      </c>
      <c r="P73" s="4">
        <v>21</v>
      </c>
      <c r="Q73" s="4">
        <v>77</v>
      </c>
      <c r="R73" s="38">
        <f t="shared" si="55"/>
        <v>206.45999999999913</v>
      </c>
      <c r="S73" s="38">
        <f t="shared" si="56"/>
        <v>48.629999999999995</v>
      </c>
      <c r="T73" s="38">
        <f t="shared" si="57"/>
        <v>2</v>
      </c>
      <c r="U73" s="38">
        <f>O73-N73</f>
        <v>8</v>
      </c>
      <c r="V73" s="38">
        <f t="shared" ref="V73" si="73">IF(AND(R73&gt;240,T73=-2,U73&lt;-25),-1,IF(AND(R73&gt;240,T73=2,U73&gt;25),1,0))</f>
        <v>0</v>
      </c>
      <c r="W73" s="38" t="str">
        <f t="shared" si="70"/>
        <v>走低「觀望」</v>
      </c>
    </row>
    <row r="74" spans="1:23" ht="21" x14ac:dyDescent="0.25">
      <c r="A74" s="6">
        <v>43634</v>
      </c>
      <c r="B74" s="4">
        <v>10615.66</v>
      </c>
      <c r="C74" s="4">
        <v>10409.200000000001</v>
      </c>
      <c r="D74" s="4">
        <v>36.200000000000003</v>
      </c>
      <c r="E74" s="4">
        <v>-0.8</v>
      </c>
      <c r="F74" s="4">
        <v>1</v>
      </c>
      <c r="G74" s="4">
        <v>1</v>
      </c>
      <c r="H74" s="4">
        <v>1</v>
      </c>
      <c r="I74" s="4">
        <v>15.37</v>
      </c>
      <c r="J74" s="4">
        <v>-136.19999999999999</v>
      </c>
      <c r="K74" s="4">
        <v>-105.03</v>
      </c>
      <c r="L74" s="4" t="s">
        <v>130</v>
      </c>
      <c r="M74" s="4"/>
      <c r="N74" s="4">
        <v>31</v>
      </c>
      <c r="O74" s="4">
        <v>66</v>
      </c>
      <c r="P74" s="4">
        <v>23</v>
      </c>
      <c r="Q74" s="4">
        <v>75</v>
      </c>
      <c r="R74" s="38">
        <f t="shared" si="55"/>
        <v>206.45999999999913</v>
      </c>
      <c r="S74" s="38">
        <f t="shared" si="56"/>
        <v>20.830000000000005</v>
      </c>
      <c r="T74" s="38">
        <f t="shared" si="57"/>
        <v>2</v>
      </c>
      <c r="U74" s="38">
        <f>O74-N74</f>
        <v>35</v>
      </c>
      <c r="V74" s="38">
        <f t="shared" ref="V74" si="74">IF(AND(R74&gt;240,T74=-2,U74&lt;-25),-1,IF(AND(R74&gt;240,T74=2,U74&gt;25),1,0))</f>
        <v>0</v>
      </c>
      <c r="W74" s="38" t="str">
        <f t="shared" si="70"/>
        <v>走低「觀望」</v>
      </c>
    </row>
    <row r="75" spans="1:23" ht="21" x14ac:dyDescent="0.25">
      <c r="A75" s="6">
        <v>43635</v>
      </c>
      <c r="B75" s="4">
        <v>10775.34</v>
      </c>
      <c r="C75" s="4">
        <v>10524.67</v>
      </c>
      <c r="D75" s="4">
        <v>208.6</v>
      </c>
      <c r="E75" s="4">
        <v>169.59</v>
      </c>
      <c r="F75" s="4">
        <v>1</v>
      </c>
      <c r="G75" s="4">
        <v>1</v>
      </c>
      <c r="H75" s="4">
        <v>1</v>
      </c>
      <c r="I75" s="4">
        <v>179.46</v>
      </c>
      <c r="J75" s="4">
        <v>44.76</v>
      </c>
      <c r="K75" s="4">
        <v>132.88999999999999</v>
      </c>
      <c r="L75" s="4" t="s">
        <v>130</v>
      </c>
      <c r="M75" s="4"/>
      <c r="N75" s="4">
        <v>31</v>
      </c>
      <c r="O75" s="4">
        <v>66</v>
      </c>
      <c r="P75" s="4">
        <v>23</v>
      </c>
      <c r="Q75" s="4">
        <v>75</v>
      </c>
      <c r="R75" s="38">
        <f t="shared" si="55"/>
        <v>250.67000000000007</v>
      </c>
      <c r="S75" s="38">
        <f t="shared" si="56"/>
        <v>29.139999999999986</v>
      </c>
      <c r="T75" s="38">
        <f t="shared" si="57"/>
        <v>2</v>
      </c>
      <c r="U75" s="38">
        <f t="shared" ref="U75:U77" si="75">O75-N75</f>
        <v>35</v>
      </c>
      <c r="V75" s="38">
        <f t="shared" ref="V75:V77" si="76">IF(AND(R75&gt;240,T75=-2,U75&lt;-25),-1,IF(AND(R75&gt;240,T75=2,U75&gt;25),1,0))</f>
        <v>1</v>
      </c>
      <c r="W75" s="38" t="str">
        <f t="shared" si="70"/>
        <v>走低「觀望」</v>
      </c>
    </row>
    <row r="76" spans="1:23" ht="21" x14ac:dyDescent="0.25">
      <c r="A76" s="6">
        <v>43636</v>
      </c>
      <c r="B76" s="4">
        <v>10785.01</v>
      </c>
      <c r="C76" s="4">
        <v>10524.67</v>
      </c>
      <c r="D76" s="4">
        <v>9.67</v>
      </c>
      <c r="E76" s="4">
        <v>202.82</v>
      </c>
      <c r="F76" s="4">
        <v>1</v>
      </c>
      <c r="G76" s="4">
        <v>1</v>
      </c>
      <c r="H76" s="4">
        <v>1</v>
      </c>
      <c r="I76" s="4">
        <v>69.37</v>
      </c>
      <c r="J76" s="4">
        <v>189.96</v>
      </c>
      <c r="K76" s="4">
        <v>207.51</v>
      </c>
      <c r="L76" s="4" t="s">
        <v>130</v>
      </c>
      <c r="M76" s="4"/>
      <c r="N76" s="4">
        <v>16</v>
      </c>
      <c r="O76" s="4">
        <v>80</v>
      </c>
      <c r="P76" s="4">
        <v>10</v>
      </c>
      <c r="Q76" s="4">
        <v>88</v>
      </c>
      <c r="R76" s="38">
        <f t="shared" si="55"/>
        <v>260.34000000000015</v>
      </c>
      <c r="S76" s="38">
        <f t="shared" si="56"/>
        <v>59.7</v>
      </c>
      <c r="T76" s="38">
        <f t="shared" si="57"/>
        <v>2</v>
      </c>
      <c r="U76" s="38">
        <f t="shared" si="75"/>
        <v>64</v>
      </c>
      <c r="V76" s="38">
        <f t="shared" si="76"/>
        <v>1</v>
      </c>
      <c r="W76" s="38" t="str">
        <f t="shared" si="70"/>
        <v>漲勢「觀望」</v>
      </c>
    </row>
    <row r="77" spans="1:23" ht="21" x14ac:dyDescent="0.25">
      <c r="A77" s="6">
        <v>43637</v>
      </c>
      <c r="B77" s="4">
        <v>10803.77</v>
      </c>
      <c r="C77" s="4">
        <v>10524.67</v>
      </c>
      <c r="D77" s="4">
        <v>18.760000000000002</v>
      </c>
      <c r="E77" s="4">
        <v>257.35000000000002</v>
      </c>
      <c r="F77" s="4">
        <v>1</v>
      </c>
      <c r="G77" s="4">
        <v>1</v>
      </c>
      <c r="H77" s="4">
        <v>1</v>
      </c>
      <c r="I77" s="4">
        <v>65.069999999999993</v>
      </c>
      <c r="J77" s="4">
        <v>286.52</v>
      </c>
      <c r="K77" s="4">
        <v>295.63</v>
      </c>
      <c r="L77" s="4" t="s">
        <v>130</v>
      </c>
      <c r="M77" s="4"/>
      <c r="N77" s="4">
        <v>16</v>
      </c>
      <c r="O77" s="4">
        <v>80</v>
      </c>
      <c r="P77" s="4">
        <v>10</v>
      </c>
      <c r="Q77" s="4">
        <v>88</v>
      </c>
      <c r="R77" s="38">
        <f t="shared" si="55"/>
        <v>279.10000000000036</v>
      </c>
      <c r="S77" s="38">
        <f t="shared" si="56"/>
        <v>46.309999999999988</v>
      </c>
      <c r="T77" s="38">
        <f t="shared" si="57"/>
        <v>2</v>
      </c>
      <c r="U77" s="38">
        <f t="shared" si="75"/>
        <v>64</v>
      </c>
      <c r="V77" s="38">
        <f t="shared" si="76"/>
        <v>1</v>
      </c>
      <c r="W77" s="38" t="str">
        <f t="shared" si="70"/>
        <v>漲勢「觀望」</v>
      </c>
    </row>
    <row r="78" spans="1:23" ht="21" x14ac:dyDescent="0.25">
      <c r="A78" s="6">
        <v>43640</v>
      </c>
      <c r="B78" s="4">
        <v>10803.77</v>
      </c>
      <c r="C78" s="4">
        <v>10524.67</v>
      </c>
      <c r="D78" s="4">
        <v>-24.32</v>
      </c>
      <c r="E78" s="4">
        <v>290.75</v>
      </c>
      <c r="F78" s="4">
        <v>1</v>
      </c>
      <c r="G78" s="4">
        <v>1</v>
      </c>
      <c r="H78" s="4">
        <v>1</v>
      </c>
      <c r="I78" s="4">
        <v>54.13</v>
      </c>
      <c r="J78" s="4">
        <v>383.41</v>
      </c>
      <c r="K78" s="4">
        <v>266.64999999999998</v>
      </c>
      <c r="L78" s="4" t="s">
        <v>130</v>
      </c>
      <c r="M78" s="4"/>
      <c r="N78" s="4">
        <v>20</v>
      </c>
      <c r="O78" s="4">
        <v>76</v>
      </c>
      <c r="P78" s="4">
        <v>8</v>
      </c>
      <c r="Q78" s="4">
        <v>90</v>
      </c>
      <c r="R78" s="38">
        <f t="shared" si="55"/>
        <v>279.10000000000036</v>
      </c>
      <c r="S78" s="38">
        <f t="shared" si="56"/>
        <v>78.45</v>
      </c>
      <c r="T78" s="38">
        <f t="shared" si="57"/>
        <v>2</v>
      </c>
      <c r="U78" s="38">
        <f t="shared" ref="U78:U81" si="77">O78-N78</f>
        <v>56</v>
      </c>
      <c r="V78" s="38">
        <f t="shared" ref="V78:V81" si="78">IF(AND(R78&gt;240,T78=-2,U78&lt;-25),-1,IF(AND(R78&gt;240,T78=2,U78&gt;25),1,0))</f>
        <v>1</v>
      </c>
      <c r="W78" s="38" t="str">
        <f t="shared" si="70"/>
        <v>走低「觀望」</v>
      </c>
    </row>
    <row r="79" spans="1:23" ht="21" x14ac:dyDescent="0.25">
      <c r="A79" s="6">
        <v>43641</v>
      </c>
      <c r="B79" s="4">
        <v>10803.77</v>
      </c>
      <c r="C79" s="4">
        <v>10524.67</v>
      </c>
      <c r="D79" s="4">
        <v>-72.73</v>
      </c>
      <c r="E79" s="4">
        <v>159.57</v>
      </c>
      <c r="F79" s="4">
        <v>1</v>
      </c>
      <c r="G79" s="4">
        <v>1</v>
      </c>
      <c r="H79" s="4">
        <v>1</v>
      </c>
      <c r="I79" s="4">
        <v>-19.989999999999998</v>
      </c>
      <c r="J79" s="4">
        <v>348.04</v>
      </c>
      <c r="K79" s="4">
        <v>211.84</v>
      </c>
      <c r="L79" s="4" t="s">
        <v>130</v>
      </c>
      <c r="M79" s="4"/>
      <c r="N79" s="4">
        <v>19</v>
      </c>
      <c r="O79" s="4">
        <v>78</v>
      </c>
      <c r="P79" s="4">
        <v>12</v>
      </c>
      <c r="Q79" s="4">
        <v>85</v>
      </c>
      <c r="R79" s="38">
        <f t="shared" si="55"/>
        <v>279.10000000000036</v>
      </c>
      <c r="S79" s="38">
        <f t="shared" si="56"/>
        <v>52.740000000000009</v>
      </c>
      <c r="T79" s="38">
        <f t="shared" si="57"/>
        <v>2</v>
      </c>
      <c r="U79" s="38">
        <f t="shared" si="77"/>
        <v>59</v>
      </c>
      <c r="V79" s="38">
        <f t="shared" si="78"/>
        <v>1</v>
      </c>
      <c r="W79" s="38" t="str">
        <f t="shared" si="70"/>
        <v>走低「觀望」</v>
      </c>
    </row>
    <row r="80" spans="1:23" ht="21" x14ac:dyDescent="0.25">
      <c r="A80" s="6">
        <v>43642</v>
      </c>
      <c r="B80" s="4">
        <v>10803.77</v>
      </c>
      <c r="C80" s="4">
        <v>10530.54</v>
      </c>
      <c r="D80" s="4">
        <v>-54.17</v>
      </c>
      <c r="E80" s="4">
        <v>2.0699999999999998</v>
      </c>
      <c r="F80" s="4">
        <v>1</v>
      </c>
      <c r="G80" s="4">
        <v>1</v>
      </c>
      <c r="H80" s="4">
        <v>-1</v>
      </c>
      <c r="I80" s="4">
        <v>-5.86</v>
      </c>
      <c r="J80" s="4">
        <v>162.72</v>
      </c>
      <c r="K80" s="4">
        <v>207.48</v>
      </c>
      <c r="L80" s="4" t="s">
        <v>129</v>
      </c>
      <c r="M80" s="4"/>
      <c r="N80" s="4">
        <v>17</v>
      </c>
      <c r="O80" s="4">
        <v>78</v>
      </c>
      <c r="P80" s="4">
        <v>13</v>
      </c>
      <c r="Q80" s="4">
        <v>84</v>
      </c>
      <c r="R80" s="38">
        <f t="shared" si="55"/>
        <v>273.22999999999956</v>
      </c>
      <c r="S80" s="38">
        <f t="shared" si="56"/>
        <v>48.31</v>
      </c>
      <c r="T80" s="38">
        <f t="shared" si="57"/>
        <v>0</v>
      </c>
      <c r="U80" s="38">
        <f t="shared" si="77"/>
        <v>61</v>
      </c>
      <c r="V80" s="38">
        <f t="shared" si="78"/>
        <v>0</v>
      </c>
      <c r="W80" s="38" t="str">
        <f t="shared" si="70"/>
        <v>走低「觀望」</v>
      </c>
    </row>
    <row r="81" spans="1:23" ht="21" x14ac:dyDescent="0.25">
      <c r="A81" s="6">
        <v>43643</v>
      </c>
      <c r="B81" s="4">
        <v>10803.77</v>
      </c>
      <c r="C81" s="4">
        <v>10566.74</v>
      </c>
      <c r="D81" s="4">
        <v>121.35</v>
      </c>
      <c r="E81" s="4">
        <v>24.49</v>
      </c>
      <c r="F81" s="4">
        <v>1</v>
      </c>
      <c r="G81" s="4">
        <v>1</v>
      </c>
      <c r="H81" s="4">
        <v>1</v>
      </c>
      <c r="I81" s="4">
        <v>144.04</v>
      </c>
      <c r="J81" s="4">
        <v>237.39</v>
      </c>
      <c r="K81" s="4">
        <v>427.34</v>
      </c>
      <c r="L81" s="4" t="s">
        <v>130</v>
      </c>
      <c r="M81" s="4"/>
      <c r="N81" s="4">
        <v>11</v>
      </c>
      <c r="O81" s="4">
        <v>87</v>
      </c>
      <c r="P81" s="4">
        <v>11</v>
      </c>
      <c r="Q81" s="4">
        <v>87</v>
      </c>
      <c r="R81" s="38">
        <f t="shared" si="55"/>
        <v>237.03000000000065</v>
      </c>
      <c r="S81" s="38">
        <f t="shared" si="56"/>
        <v>22.689999999999998</v>
      </c>
      <c r="T81" s="38">
        <f t="shared" si="57"/>
        <v>2</v>
      </c>
      <c r="U81" s="38">
        <f t="shared" si="77"/>
        <v>76</v>
      </c>
      <c r="V81" s="38">
        <f t="shared" si="78"/>
        <v>0</v>
      </c>
      <c r="W81" s="38" t="str">
        <f t="shared" si="70"/>
        <v>漲勢「觀望」</v>
      </c>
    </row>
    <row r="82" spans="1:23" ht="21" x14ac:dyDescent="0.25">
      <c r="A82" s="6">
        <v>43644</v>
      </c>
      <c r="B82" s="4">
        <v>10803.77</v>
      </c>
      <c r="C82" s="4">
        <v>10652.55</v>
      </c>
      <c r="D82" s="4">
        <f>-43.07</f>
        <v>-43.07</v>
      </c>
      <c r="E82" s="4">
        <v>-86.88</v>
      </c>
      <c r="F82" s="4">
        <v>1</v>
      </c>
      <c r="G82" s="4">
        <v>1</v>
      </c>
      <c r="H82" s="4">
        <v>1</v>
      </c>
      <c r="I82" s="4">
        <v>-29.48</v>
      </c>
      <c r="J82" s="4">
        <v>142.84</v>
      </c>
      <c r="K82" s="4">
        <v>429.35</v>
      </c>
      <c r="L82" s="4" t="s">
        <v>130</v>
      </c>
      <c r="M82" s="4"/>
      <c r="N82" s="4">
        <v>11</v>
      </c>
      <c r="O82" s="4">
        <v>85</v>
      </c>
      <c r="P82" s="4">
        <v>12</v>
      </c>
      <c r="Q82" s="4">
        <v>84</v>
      </c>
      <c r="R82" s="38">
        <f t="shared" si="55"/>
        <v>151.22000000000116</v>
      </c>
      <c r="S82" s="38">
        <f t="shared" si="56"/>
        <v>13.59</v>
      </c>
      <c r="T82" s="38">
        <f t="shared" si="57"/>
        <v>2</v>
      </c>
      <c r="U82" s="38">
        <f t="shared" ref="U82" si="79">O82-N82</f>
        <v>74</v>
      </c>
      <c r="V82" s="38">
        <f t="shared" ref="V82" si="80">IF(AND(R82&gt;240,T82=-2,U82&lt;-25),-1,IF(AND(R82&gt;240,T82=2,U82&gt;25),1,0))</f>
        <v>0</v>
      </c>
      <c r="W82" s="38" t="str">
        <f t="shared" si="70"/>
        <v>走低「觀望」</v>
      </c>
    </row>
    <row r="83" spans="1:23" ht="21" x14ac:dyDescent="0.25">
      <c r="A83" s="6">
        <v>43647</v>
      </c>
      <c r="B83" s="4">
        <v>10895.46</v>
      </c>
      <c r="C83" s="4">
        <v>10652.55</v>
      </c>
      <c r="D83" s="4">
        <v>164.63</v>
      </c>
      <c r="E83" s="4">
        <v>161.21</v>
      </c>
      <c r="F83" s="4">
        <v>1</v>
      </c>
      <c r="G83" s="4">
        <v>1</v>
      </c>
      <c r="H83" s="4">
        <v>1</v>
      </c>
      <c r="I83" s="4">
        <v>72.31</v>
      </c>
      <c r="J83" s="4">
        <v>161.01</v>
      </c>
      <c r="K83" s="4">
        <v>544.41999999999996</v>
      </c>
      <c r="L83" s="4" t="s">
        <v>130</v>
      </c>
      <c r="M83" s="4"/>
      <c r="N83" s="4">
        <v>13</v>
      </c>
      <c r="O83" s="4">
        <v>84</v>
      </c>
      <c r="P83" s="4">
        <v>17</v>
      </c>
      <c r="Q83" s="4">
        <v>80</v>
      </c>
      <c r="R83" s="38">
        <f t="shared" si="55"/>
        <v>242.90999999999985</v>
      </c>
      <c r="S83" s="38">
        <f t="shared" si="56"/>
        <v>92.32</v>
      </c>
      <c r="T83" s="38">
        <f t="shared" si="57"/>
        <v>2</v>
      </c>
      <c r="U83" s="38">
        <f t="shared" ref="U83" si="81">O83-N83</f>
        <v>71</v>
      </c>
      <c r="V83" s="38">
        <f t="shared" ref="V83" si="82">IF(AND(R83&gt;240,T83=-2,U83&lt;-25),-1,IF(AND(R83&gt;240,T83=2,U83&gt;25),1,0))</f>
        <v>1</v>
      </c>
      <c r="W83" s="38" t="str">
        <f t="shared" si="70"/>
        <v>走低「觀望」</v>
      </c>
    </row>
    <row r="84" spans="1:23" ht="21" x14ac:dyDescent="0.25">
      <c r="A84" s="6">
        <v>43648</v>
      </c>
      <c r="B84" s="4">
        <v>10895.46</v>
      </c>
      <c r="C84" s="4">
        <v>10652.55</v>
      </c>
      <c r="D84" s="4">
        <v>-30.34</v>
      </c>
      <c r="E84" s="4">
        <v>87.94</v>
      </c>
      <c r="F84" s="4">
        <v>1</v>
      </c>
      <c r="G84" s="4">
        <v>1</v>
      </c>
      <c r="H84" s="4">
        <v>1</v>
      </c>
      <c r="I84" s="4">
        <v>-49.65</v>
      </c>
      <c r="J84" s="4">
        <v>131.36000000000001</v>
      </c>
      <c r="K84" s="4">
        <v>479.4</v>
      </c>
      <c r="L84" s="4" t="s">
        <v>130</v>
      </c>
      <c r="M84" s="4"/>
      <c r="N84" s="4">
        <v>13</v>
      </c>
      <c r="O84" s="4">
        <v>84</v>
      </c>
      <c r="P84" s="4">
        <v>17</v>
      </c>
      <c r="Q84" s="4">
        <v>80</v>
      </c>
      <c r="R84" s="38">
        <f t="shared" si="55"/>
        <v>242.90999999999985</v>
      </c>
      <c r="S84" s="38">
        <f t="shared" si="56"/>
        <v>19.309999999999999</v>
      </c>
      <c r="T84" s="38">
        <f t="shared" si="57"/>
        <v>2</v>
      </c>
      <c r="U84" s="38">
        <f t="shared" ref="U84:U85" si="83">O84-N84</f>
        <v>71</v>
      </c>
      <c r="V84" s="38">
        <f t="shared" ref="V84:V85" si="84">IF(AND(R84&gt;240,T84=-2,U84&lt;-25),-1,IF(AND(R84&gt;240,T84=2,U84&gt;25),1,0))</f>
        <v>1</v>
      </c>
      <c r="W84" s="38" t="str">
        <f t="shared" si="70"/>
        <v>走低「觀望」</v>
      </c>
    </row>
    <row r="85" spans="1:23" ht="21" x14ac:dyDescent="0.25">
      <c r="A85" s="6">
        <v>43649</v>
      </c>
      <c r="B85" s="4">
        <v>10895.46</v>
      </c>
      <c r="C85" s="4">
        <v>10652.55</v>
      </c>
      <c r="D85" s="4">
        <v>-121.35</v>
      </c>
      <c r="E85" s="4">
        <v>82.38</v>
      </c>
      <c r="F85" s="4">
        <v>1</v>
      </c>
      <c r="G85" s="4">
        <v>-1</v>
      </c>
      <c r="H85" s="4">
        <v>1</v>
      </c>
      <c r="I85" s="4">
        <v>-80.290000000000006</v>
      </c>
      <c r="J85" s="4">
        <v>56.93</v>
      </c>
      <c r="K85" s="4">
        <v>219.65</v>
      </c>
      <c r="L85" s="4" t="s">
        <v>129</v>
      </c>
      <c r="M85" s="4"/>
      <c r="N85" s="4">
        <v>37</v>
      </c>
      <c r="O85" s="4">
        <v>56</v>
      </c>
      <c r="P85" s="4">
        <v>19</v>
      </c>
      <c r="Q85" s="4">
        <v>78</v>
      </c>
      <c r="R85" s="38">
        <f t="shared" si="55"/>
        <v>242.90999999999985</v>
      </c>
      <c r="S85" s="38">
        <f t="shared" si="56"/>
        <v>41.059999999999988</v>
      </c>
      <c r="T85" s="38">
        <f t="shared" si="57"/>
        <v>2</v>
      </c>
      <c r="U85" s="38">
        <f t="shared" si="83"/>
        <v>19</v>
      </c>
      <c r="V85" s="38">
        <f t="shared" si="84"/>
        <v>0</v>
      </c>
      <c r="W85" s="38" t="str">
        <f t="shared" si="70"/>
        <v>走低「觀望」</v>
      </c>
    </row>
    <row r="86" spans="1:23" ht="21" x14ac:dyDescent="0.25">
      <c r="A86" s="6">
        <v>43650</v>
      </c>
      <c r="B86" s="4">
        <v>10895.46</v>
      </c>
      <c r="C86" s="4">
        <v>10652.55</v>
      </c>
      <c r="D86" s="4">
        <v>32.130000000000003</v>
      </c>
      <c r="E86" s="4">
        <v>101.7</v>
      </c>
      <c r="F86" s="4">
        <v>1</v>
      </c>
      <c r="G86" s="4">
        <v>-1</v>
      </c>
      <c r="H86" s="4">
        <v>-1</v>
      </c>
      <c r="I86" s="4">
        <v>1.44</v>
      </c>
      <c r="J86" s="4">
        <v>-85.67</v>
      </c>
      <c r="K86" s="4">
        <v>151.71</v>
      </c>
      <c r="L86" s="4" t="s">
        <v>129</v>
      </c>
      <c r="M86" s="4"/>
      <c r="N86" s="4">
        <v>39</v>
      </c>
      <c r="O86" s="4">
        <v>55</v>
      </c>
      <c r="P86" s="4">
        <v>19</v>
      </c>
      <c r="Q86" s="4">
        <v>77</v>
      </c>
      <c r="R86" s="38">
        <f t="shared" si="55"/>
        <v>242.90999999999985</v>
      </c>
      <c r="S86" s="38">
        <f t="shared" si="56"/>
        <v>30.69</v>
      </c>
      <c r="T86" s="38">
        <f t="shared" si="57"/>
        <v>0</v>
      </c>
      <c r="U86" s="38">
        <f t="shared" ref="U86" si="85">O86-N86</f>
        <v>16</v>
      </c>
      <c r="V86" s="38">
        <f t="shared" ref="V86" si="86">IF(AND(R86&gt;240,T86=-2,U86&lt;-25),-1,IF(AND(R86&gt;240,T86=2,U86&gt;25),1,0))</f>
        <v>0</v>
      </c>
      <c r="W86" s="38" t="str">
        <f t="shared" si="70"/>
        <v>走低「觀望」</v>
      </c>
    </row>
    <row r="87" spans="1:23" ht="21" x14ac:dyDescent="0.25">
      <c r="A87" s="6">
        <v>43651</v>
      </c>
      <c r="B87" s="4">
        <v>10895.46</v>
      </c>
      <c r="C87" s="4">
        <v>10652.55</v>
      </c>
      <c r="D87" s="4">
        <v>9.83</v>
      </c>
      <c r="E87" s="4">
        <v>-0.93</v>
      </c>
      <c r="F87" s="4">
        <v>1</v>
      </c>
      <c r="G87" s="4">
        <v>-1</v>
      </c>
      <c r="H87" s="4">
        <v>-1</v>
      </c>
      <c r="I87" s="4">
        <v>2.1</v>
      </c>
      <c r="J87" s="4">
        <v>-54.09</v>
      </c>
      <c r="K87" s="4">
        <v>88.74</v>
      </c>
      <c r="L87" s="4" t="s">
        <v>129</v>
      </c>
      <c r="M87" s="4"/>
      <c r="N87" s="4">
        <v>40</v>
      </c>
      <c r="O87" s="4">
        <v>57</v>
      </c>
      <c r="P87" s="4">
        <v>20</v>
      </c>
      <c r="Q87" s="4">
        <v>76</v>
      </c>
      <c r="R87" s="38">
        <f t="shared" si="55"/>
        <v>242.90999999999985</v>
      </c>
      <c r="S87" s="38">
        <f t="shared" si="56"/>
        <v>7.73</v>
      </c>
      <c r="T87" s="38">
        <f t="shared" si="57"/>
        <v>0</v>
      </c>
      <c r="U87" s="38">
        <f t="shared" ref="U87" si="87">O87-N87</f>
        <v>17</v>
      </c>
      <c r="V87" s="38">
        <f t="shared" ref="V87" si="88">IF(AND(R87&gt;240,T87=-2,U87&lt;-25),-1,IF(AND(R87&gt;240,T87=2,U87&gt;25),1,0))</f>
        <v>0</v>
      </c>
      <c r="W87" s="38" t="str">
        <f>IF(O87&gt;=MAX(O83:O86),IF(O87&lt;55,"作多「買進」","漲勢「觀望」"),"走低「觀望」")</f>
        <v>走低「觀望」</v>
      </c>
    </row>
    <row r="88" spans="1:23" ht="21" x14ac:dyDescent="0.25">
      <c r="A88" s="6">
        <v>43654</v>
      </c>
      <c r="B88" s="4">
        <v>10895.46</v>
      </c>
      <c r="C88" s="4">
        <v>10730.83</v>
      </c>
      <c r="D88" s="4">
        <f>-34.51</f>
        <v>-34.51</v>
      </c>
      <c r="E88" s="4">
        <v>-70.08</v>
      </c>
      <c r="F88" s="4">
        <v>1</v>
      </c>
      <c r="G88" s="4">
        <v>-1</v>
      </c>
      <c r="H88" s="4">
        <v>-1</v>
      </c>
      <c r="I88" s="4">
        <f>-73.98</f>
        <v>-73.98</v>
      </c>
      <c r="J88" s="4">
        <v>-200.39</v>
      </c>
      <c r="K88" s="4">
        <v>-39.369999999999997</v>
      </c>
      <c r="L88" s="4" t="s">
        <v>129</v>
      </c>
      <c r="M88" s="4"/>
      <c r="N88" s="4">
        <v>45</v>
      </c>
      <c r="O88" s="4">
        <v>50</v>
      </c>
      <c r="P88" s="4">
        <v>28</v>
      </c>
      <c r="Q88" s="4">
        <v>67</v>
      </c>
      <c r="R88" s="38">
        <f t="shared" si="55"/>
        <v>164.6299999999992</v>
      </c>
      <c r="S88" s="38">
        <f t="shared" si="56"/>
        <v>39.470000000000006</v>
      </c>
      <c r="T88" s="38">
        <f t="shared" si="57"/>
        <v>0</v>
      </c>
      <c r="U88" s="38">
        <f t="shared" ref="U88" si="89">O88-N88</f>
        <v>5</v>
      </c>
      <c r="V88" s="38">
        <f t="shared" ref="V88" si="90">IF(AND(R88&gt;240,T88=-2,U88&lt;-25),-1,IF(AND(R88&gt;240,T88=2,U88&gt;25),1,0))</f>
        <v>0</v>
      </c>
      <c r="W88" s="38" t="str">
        <f>IF(O88&gt;=MAX(O84:O87),IF(O88&lt;55,"作多「買進」","漲勢「觀望」"),"走低「觀望」")</f>
        <v>走低「觀望」</v>
      </c>
    </row>
    <row r="89" spans="1:23" ht="21" x14ac:dyDescent="0.25">
      <c r="A89" s="6">
        <v>43655</v>
      </c>
      <c r="B89" s="4">
        <v>10895.46</v>
      </c>
      <c r="C89" s="4">
        <v>10702.78</v>
      </c>
      <c r="D89" s="4">
        <f>-48.44</f>
        <v>-48.44</v>
      </c>
      <c r="E89" s="4">
        <v>-175.23</v>
      </c>
      <c r="F89" s="4">
        <v>1</v>
      </c>
      <c r="G89" s="4">
        <v>-1</v>
      </c>
      <c r="H89" s="4">
        <v>-1</v>
      </c>
      <c r="I89" s="4">
        <f>-32.25</f>
        <v>-32.25</v>
      </c>
      <c r="J89" s="4">
        <v>-178.8</v>
      </c>
      <c r="K89" s="4">
        <v>-47.45</v>
      </c>
      <c r="L89" s="4" t="s">
        <v>129</v>
      </c>
      <c r="M89" s="4"/>
      <c r="N89" s="4">
        <v>46</v>
      </c>
      <c r="O89" s="4">
        <v>51</v>
      </c>
      <c r="P89" s="4">
        <v>31</v>
      </c>
      <c r="Q89" s="4">
        <v>64</v>
      </c>
      <c r="R89" s="38">
        <f t="shared" si="55"/>
        <v>192.67999999999847</v>
      </c>
      <c r="S89" s="38">
        <f t="shared" si="56"/>
        <v>16.189999999999998</v>
      </c>
      <c r="T89" s="38">
        <f t="shared" si="57"/>
        <v>0</v>
      </c>
      <c r="U89" s="38">
        <f t="shared" ref="U89" si="91">O89-N89</f>
        <v>5</v>
      </c>
      <c r="V89" s="38">
        <f t="shared" ref="V89" si="92">IF(AND(R89&gt;240,T89=-2,U89&lt;-25),-1,IF(AND(R89&gt;240,T89=2,U89&gt;25),1,0))</f>
        <v>0</v>
      </c>
      <c r="W89" s="38" t="str">
        <f>IF(O89&gt;=MAX(O85:O88),IF(O89&lt;55,"作多「買進」","漲勢「觀望」"),"走低「觀望」")</f>
        <v>走低「觀望」</v>
      </c>
    </row>
    <row r="90" spans="1:23" ht="21" x14ac:dyDescent="0.25">
      <c r="A90" s="6">
        <v>43656</v>
      </c>
      <c r="B90" s="4">
        <v>10895.46</v>
      </c>
      <c r="C90" s="4">
        <v>10702.78</v>
      </c>
      <c r="D90" s="4">
        <v>95.7</v>
      </c>
      <c r="E90" s="4">
        <v>5.38</v>
      </c>
      <c r="F90" s="4">
        <v>1</v>
      </c>
      <c r="G90" s="4">
        <v>-1</v>
      </c>
      <c r="H90" s="4">
        <v>-1</v>
      </c>
      <c r="I90" s="4">
        <v>11.5</v>
      </c>
      <c r="J90" s="4">
        <v>-87.16</v>
      </c>
      <c r="K90" s="4">
        <v>-30.23</v>
      </c>
      <c r="L90" s="4" t="s">
        <v>129</v>
      </c>
      <c r="M90" s="4"/>
      <c r="N90" s="4">
        <v>35</v>
      </c>
      <c r="O90" s="4">
        <v>61</v>
      </c>
      <c r="P90" s="4">
        <v>20</v>
      </c>
      <c r="Q90" s="4">
        <v>75</v>
      </c>
      <c r="R90" s="38">
        <f t="shared" si="55"/>
        <v>192.67999999999847</v>
      </c>
      <c r="S90" s="38">
        <f t="shared" si="56"/>
        <v>84.2</v>
      </c>
      <c r="T90" s="38">
        <f t="shared" si="57"/>
        <v>0</v>
      </c>
      <c r="U90" s="38">
        <f t="shared" ref="U90" si="93">O90-N90</f>
        <v>26</v>
      </c>
      <c r="V90" s="38">
        <f t="shared" ref="V90" si="94">IF(AND(R90&gt;240,T90=-2,U90&lt;-25),-1,IF(AND(R90&gt;240,T90=2,U90&gt;25),1,0))</f>
        <v>0</v>
      </c>
      <c r="W90" s="38" t="str">
        <f>IF(O90&gt;=MAX(O86:O89),IF(O90&lt;55,"作多「買進」","漲勢「觀望」"),"走低「觀望」")</f>
        <v>漲勢「觀望」</v>
      </c>
    </row>
    <row r="91" spans="1:23" ht="21" x14ac:dyDescent="0.25">
      <c r="A91" s="6">
        <v>43657</v>
      </c>
      <c r="B91" s="4">
        <v>10865.12</v>
      </c>
      <c r="C91" s="4">
        <v>10702.78</v>
      </c>
      <c r="D91" s="4">
        <v>44.94</v>
      </c>
      <c r="E91" s="4">
        <v>87.55</v>
      </c>
      <c r="F91" s="4">
        <v>1</v>
      </c>
      <c r="G91" s="4">
        <v>-1</v>
      </c>
      <c r="H91" s="4">
        <v>1</v>
      </c>
      <c r="I91" s="4">
        <v>48.65</v>
      </c>
      <c r="J91" s="4">
        <v>-39.950000000000003</v>
      </c>
      <c r="K91" s="4">
        <v>-125.62</v>
      </c>
      <c r="L91" s="4" t="s">
        <v>144</v>
      </c>
      <c r="M91" s="4"/>
      <c r="N91" s="4">
        <v>45</v>
      </c>
      <c r="O91" s="4">
        <v>51</v>
      </c>
      <c r="P91" s="4">
        <v>19</v>
      </c>
      <c r="Q91" s="4">
        <v>77</v>
      </c>
      <c r="R91" s="38">
        <f t="shared" si="55"/>
        <v>162.34000000000015</v>
      </c>
      <c r="S91" s="38">
        <f t="shared" si="56"/>
        <v>3.7100000000000009</v>
      </c>
      <c r="T91" s="38">
        <f t="shared" si="57"/>
        <v>2</v>
      </c>
      <c r="U91" s="38">
        <f t="shared" ref="U91:U92" si="95">O91-N91</f>
        <v>6</v>
      </c>
      <c r="V91" s="38">
        <f t="shared" ref="V91:V92" si="96">IF(AND(R91&gt;240,T91=-2,U91&lt;-25),-1,IF(AND(R91&gt;240,T91=2,U91&gt;25),1,0))</f>
        <v>0</v>
      </c>
      <c r="W91" s="38" t="str">
        <f t="shared" ref="W91:W92" si="97">IF(O91&gt;=MAX(O87:O90),IF(O91&lt;55,"作多「買進」","漲勢「觀望」"),"走低「觀望」")</f>
        <v>走低「觀望」</v>
      </c>
    </row>
    <row r="92" spans="1:23" ht="21" x14ac:dyDescent="0.25">
      <c r="A92" s="6">
        <v>43658</v>
      </c>
      <c r="B92" s="4">
        <v>10843.42</v>
      </c>
      <c r="C92" s="4">
        <v>10702.78</v>
      </c>
      <c r="D92" s="4">
        <v>-19.07</v>
      </c>
      <c r="E92" s="4">
        <v>38.5</v>
      </c>
      <c r="F92" s="4">
        <v>1</v>
      </c>
      <c r="G92" s="4">
        <v>-1</v>
      </c>
      <c r="H92" s="4">
        <v>1</v>
      </c>
      <c r="I92" s="4">
        <f>-5.74</f>
        <v>-5.74</v>
      </c>
      <c r="J92" s="4">
        <v>-47.78</v>
      </c>
      <c r="K92" s="4">
        <v>-101.88</v>
      </c>
      <c r="L92" s="4" t="s">
        <v>144</v>
      </c>
      <c r="M92" s="4"/>
      <c r="N92" s="4">
        <v>43</v>
      </c>
      <c r="O92" s="4">
        <v>53</v>
      </c>
      <c r="P92" s="4">
        <v>20</v>
      </c>
      <c r="Q92" s="4">
        <v>77</v>
      </c>
      <c r="R92" s="38">
        <f t="shared" si="55"/>
        <v>140.63999999999942</v>
      </c>
      <c r="S92" s="38">
        <f t="shared" si="56"/>
        <v>13.33</v>
      </c>
      <c r="T92" s="38">
        <f t="shared" si="57"/>
        <v>2</v>
      </c>
      <c r="U92" s="38">
        <f t="shared" si="95"/>
        <v>10</v>
      </c>
      <c r="V92" s="38">
        <f t="shared" si="96"/>
        <v>0</v>
      </c>
      <c r="W92" s="38" t="str">
        <f t="shared" si="97"/>
        <v>走低「觀望」</v>
      </c>
    </row>
    <row r="93" spans="1:23" ht="21" x14ac:dyDescent="0.25">
      <c r="A93" s="6">
        <v>43661</v>
      </c>
      <c r="B93" s="4">
        <v>10876.43</v>
      </c>
      <c r="C93" s="4">
        <v>10702.78</v>
      </c>
      <c r="D93" s="4">
        <v>52.08</v>
      </c>
      <c r="E93" s="4">
        <v>133.62</v>
      </c>
      <c r="F93" s="4">
        <v>1</v>
      </c>
      <c r="G93" s="4">
        <v>-1</v>
      </c>
      <c r="H93" s="4">
        <v>1</v>
      </c>
      <c r="I93" s="4">
        <v>7.66</v>
      </c>
      <c r="J93" s="4">
        <v>29.67</v>
      </c>
      <c r="K93" s="4">
        <v>-166.53</v>
      </c>
      <c r="L93" s="4" t="s">
        <v>144</v>
      </c>
      <c r="M93" s="4"/>
      <c r="N93" s="4">
        <v>55</v>
      </c>
      <c r="O93" s="4">
        <v>42</v>
      </c>
      <c r="P93" s="4">
        <v>27</v>
      </c>
      <c r="Q93" s="4">
        <v>69</v>
      </c>
      <c r="R93" s="38">
        <f t="shared" si="55"/>
        <v>173.64999999999964</v>
      </c>
      <c r="S93" s="38">
        <f t="shared" si="56"/>
        <v>44.42</v>
      </c>
      <c r="T93" s="38">
        <f t="shared" si="57"/>
        <v>2</v>
      </c>
      <c r="U93" s="38">
        <f t="shared" ref="U93" si="98">O93-N93</f>
        <v>-13</v>
      </c>
      <c r="V93" s="38">
        <f t="shared" ref="V93" si="99">IF(AND(R93&gt;240,T93=-2,U93&lt;-25),-1,IF(AND(R93&gt;240,T93=2,U93&gt;25),1,0))</f>
        <v>0</v>
      </c>
      <c r="W93" s="38" t="str">
        <f t="shared" ref="W93" si="100">IF(O93&gt;=MAX(O89:O92),IF(O93&lt;55,"作多「買進」","漲勢「觀望」"),"走低「觀望」")</f>
        <v>走低「觀望」</v>
      </c>
    </row>
    <row r="94" spans="1:23" ht="21" x14ac:dyDescent="0.25">
      <c r="A94" s="6">
        <v>43662</v>
      </c>
      <c r="B94" s="4">
        <v>10886.05</v>
      </c>
      <c r="C94" s="4">
        <v>10702.78</v>
      </c>
      <c r="D94" s="4">
        <v>9.6199999999999992</v>
      </c>
      <c r="E94" s="4">
        <v>156.22</v>
      </c>
      <c r="F94" s="4">
        <v>1</v>
      </c>
      <c r="G94" s="4">
        <v>-1</v>
      </c>
      <c r="H94" s="4">
        <v>1</v>
      </c>
      <c r="I94" s="4">
        <v>0.62</v>
      </c>
      <c r="J94" s="4">
        <v>62.69</v>
      </c>
      <c r="K94" s="4">
        <v>-116.26</v>
      </c>
      <c r="L94" s="4" t="s">
        <v>144</v>
      </c>
      <c r="M94" s="4"/>
      <c r="N94" s="4">
        <v>45</v>
      </c>
      <c r="O94" s="4">
        <v>52</v>
      </c>
      <c r="P94" s="4">
        <v>26</v>
      </c>
      <c r="Q94" s="4">
        <v>72</v>
      </c>
      <c r="R94" s="38">
        <f t="shared" si="55"/>
        <v>183.26999999999862</v>
      </c>
      <c r="S94" s="38">
        <f t="shared" si="56"/>
        <v>9</v>
      </c>
      <c r="T94" s="38">
        <f t="shared" si="57"/>
        <v>2</v>
      </c>
      <c r="U94" s="38">
        <f t="shared" ref="U94" si="101">O94-N94</f>
        <v>7</v>
      </c>
      <c r="V94" s="38">
        <f t="shared" ref="V94" si="102">IF(AND(R94&gt;240,T94=-2,U94&lt;-25),-1,IF(AND(R94&gt;240,T94=2,U94&gt;25),1,0))</f>
        <v>0</v>
      </c>
      <c r="W94" s="38" t="str">
        <f t="shared" ref="W94" si="103">IF(O94&gt;=MAX(O90:O93),IF(O94&lt;55,"作多「買進」","漲勢「觀望」"),"走低「觀望」")</f>
        <v>走低「觀望」</v>
      </c>
    </row>
    <row r="95" spans="1:23" ht="21" x14ac:dyDescent="0.25">
      <c r="A95" s="6">
        <v>43663</v>
      </c>
      <c r="B95" s="4">
        <v>10886.05</v>
      </c>
      <c r="C95" s="4">
        <v>10702.78</v>
      </c>
      <c r="D95" s="4">
        <v>-57.57</v>
      </c>
      <c r="E95" s="4">
        <v>105.25</v>
      </c>
      <c r="F95" s="4">
        <v>1</v>
      </c>
      <c r="G95" s="4">
        <v>-1</v>
      </c>
      <c r="H95" s="4">
        <v>-1</v>
      </c>
      <c r="I95" s="4">
        <v>-29.61</v>
      </c>
      <c r="J95" s="4">
        <v>16.309999999999999</v>
      </c>
      <c r="K95" s="4">
        <v>-70.849999999999994</v>
      </c>
      <c r="L95" s="4" t="s">
        <v>144</v>
      </c>
      <c r="M95" s="4"/>
      <c r="N95" s="4">
        <v>47</v>
      </c>
      <c r="O95" s="4">
        <v>50</v>
      </c>
      <c r="P95" s="4">
        <v>39</v>
      </c>
      <c r="Q95" s="4">
        <v>55</v>
      </c>
      <c r="R95" s="38">
        <f t="shared" si="55"/>
        <v>183.26999999999862</v>
      </c>
      <c r="S95" s="38">
        <f t="shared" si="56"/>
        <v>27.96</v>
      </c>
      <c r="T95" s="38">
        <f t="shared" si="57"/>
        <v>0</v>
      </c>
      <c r="U95" s="38">
        <f t="shared" ref="U95" si="104">O95-N95</f>
        <v>3</v>
      </c>
      <c r="V95" s="38">
        <f t="shared" ref="V95" si="105">IF(AND(R95&gt;240,T95=-2,U95&lt;-25),-1,IF(AND(R95&gt;240,T95=2,U95&gt;25),1,0))</f>
        <v>0</v>
      </c>
      <c r="W95" s="38" t="str">
        <f t="shared" ref="W95" si="106">IF(O95&gt;=MAX(O91:O94),IF(O95&lt;55,"作多「買進」","漲勢「觀望」"),"走低「觀望」")</f>
        <v>走低「觀望」</v>
      </c>
    </row>
    <row r="96" spans="1:23" ht="21" x14ac:dyDescent="0.25">
      <c r="A96" s="6">
        <v>43664</v>
      </c>
      <c r="B96" s="4">
        <v>10886.05</v>
      </c>
      <c r="C96" s="4">
        <v>10702.78</v>
      </c>
      <c r="D96" s="4">
        <f>-29.2 -18.32</f>
        <v>-47.519999999999996</v>
      </c>
      <c r="E96" s="4">
        <f>-29.2 -18.32</f>
        <v>-47.519999999999996</v>
      </c>
      <c r="F96" s="4">
        <v>1</v>
      </c>
      <c r="G96" s="4">
        <v>-1</v>
      </c>
      <c r="H96" s="4">
        <v>-1</v>
      </c>
      <c r="I96" s="4">
        <f>-42.32</f>
        <v>-42.32</v>
      </c>
      <c r="J96" s="4">
        <v>-74.650000000000006</v>
      </c>
      <c r="K96" s="4">
        <v>-114.6</v>
      </c>
      <c r="L96" s="4" t="s">
        <v>144</v>
      </c>
      <c r="M96" s="4"/>
      <c r="N96" s="4">
        <v>47</v>
      </c>
      <c r="O96" s="4">
        <v>50</v>
      </c>
      <c r="P96" s="4">
        <v>39</v>
      </c>
      <c r="Q96" s="4">
        <v>55</v>
      </c>
      <c r="R96" s="38">
        <f t="shared" si="55"/>
        <v>183.26999999999862</v>
      </c>
      <c r="S96" s="38">
        <f t="shared" si="56"/>
        <v>5.1999999999999957</v>
      </c>
      <c r="T96" s="38">
        <f t="shared" si="57"/>
        <v>0</v>
      </c>
      <c r="U96" s="38">
        <f t="shared" ref="U96:U97" si="107">O96-N96</f>
        <v>3</v>
      </c>
      <c r="V96" s="38">
        <f t="shared" ref="V96:V97" si="108">IF(AND(R96&gt;240,T96=-2,U96&lt;-25),-1,IF(AND(R96&gt;240,T96=2,U96&gt;25),1,0))</f>
        <v>0</v>
      </c>
      <c r="W96" s="38" t="str">
        <f t="shared" ref="W96:W97" si="109">IF(O96&gt;=MAX(O92:O95),IF(O96&lt;55,"作多「買進」","漲勢「觀望」"),"走低「觀望」")</f>
        <v>走低「觀望」</v>
      </c>
    </row>
    <row r="97" spans="1:23" ht="21" x14ac:dyDescent="0.25">
      <c r="A97" s="6">
        <v>43665</v>
      </c>
      <c r="B97" s="4">
        <v>10886.05</v>
      </c>
      <c r="C97" s="4">
        <v>10798.48</v>
      </c>
      <c r="D97" s="4">
        <v>73.91</v>
      </c>
      <c r="E97" s="4">
        <v>18.03</v>
      </c>
      <c r="F97" s="4">
        <v>1</v>
      </c>
      <c r="G97" s="4">
        <v>-1</v>
      </c>
      <c r="H97" s="4">
        <v>1</v>
      </c>
      <c r="I97" s="4">
        <v>81.59</v>
      </c>
      <c r="J97" s="4">
        <v>12.67</v>
      </c>
      <c r="K97" s="4">
        <v>-35.11</v>
      </c>
      <c r="L97" s="4" t="s">
        <v>144</v>
      </c>
      <c r="M97" s="4"/>
      <c r="N97" s="4">
        <v>47</v>
      </c>
      <c r="O97" s="4">
        <v>47</v>
      </c>
      <c r="P97" s="4">
        <v>48</v>
      </c>
      <c r="Q97" s="4">
        <v>50</v>
      </c>
      <c r="R97" s="38">
        <f t="shared" si="55"/>
        <v>87.569999999999709</v>
      </c>
      <c r="S97" s="38">
        <f t="shared" si="56"/>
        <v>7.6800000000000068</v>
      </c>
      <c r="T97" s="38">
        <f t="shared" si="57"/>
        <v>2</v>
      </c>
      <c r="U97" s="38">
        <f t="shared" si="107"/>
        <v>0</v>
      </c>
      <c r="V97" s="38">
        <f t="shared" si="108"/>
        <v>0</v>
      </c>
      <c r="W97" s="38" t="str">
        <f t="shared" si="109"/>
        <v>走低「觀望」</v>
      </c>
    </row>
    <row r="98" spans="1:23" ht="21" x14ac:dyDescent="0.25">
      <c r="A98" s="6">
        <v>43668</v>
      </c>
      <c r="B98" s="4">
        <v>10944.53</v>
      </c>
      <c r="C98" s="4">
        <v>10799.28</v>
      </c>
      <c r="D98" s="4">
        <v>71.34</v>
      </c>
      <c r="E98" s="4">
        <v>124.61</v>
      </c>
      <c r="F98" s="4">
        <v>1</v>
      </c>
      <c r="G98" s="4">
        <v>-1</v>
      </c>
      <c r="H98" s="4">
        <v>1</v>
      </c>
      <c r="I98" s="4">
        <v>47.66</v>
      </c>
      <c r="J98" s="4">
        <v>52.68</v>
      </c>
      <c r="K98" s="4">
        <v>82.35</v>
      </c>
      <c r="L98" s="4" t="s">
        <v>144</v>
      </c>
      <c r="M98" s="4"/>
      <c r="N98" s="4">
        <v>49</v>
      </c>
      <c r="O98" s="4">
        <v>49</v>
      </c>
      <c r="P98" s="4">
        <v>50</v>
      </c>
      <c r="Q98" s="4">
        <v>48</v>
      </c>
      <c r="R98" s="38">
        <f t="shared" ref="R98:R111" si="110">ABS(C98-B98)</f>
        <v>145.25</v>
      </c>
      <c r="S98" s="38">
        <f t="shared" ref="S98:S111" si="111">ABS(D98-I98)</f>
        <v>23.680000000000007</v>
      </c>
      <c r="T98" s="38">
        <f t="shared" ref="T98:T111" si="112">F98+H98</f>
        <v>2</v>
      </c>
      <c r="U98" s="38">
        <f t="shared" ref="U98" si="113">O98-N98</f>
        <v>0</v>
      </c>
      <c r="V98" s="38">
        <f t="shared" ref="V98" si="114">IF(AND(R98&gt;240,T98=-2,U98&lt;-25),-1,IF(AND(R98&gt;240,T98=2,U98&gt;25),1,0))</f>
        <v>0</v>
      </c>
      <c r="W98" s="38" t="str">
        <f t="shared" ref="W98" si="115">IF(O98&gt;=MAX(O94:O97),IF(O98&lt;55,"作多「買進」","漲勢「觀望」"),"走低「觀望」")</f>
        <v>走低「觀望」</v>
      </c>
    </row>
    <row r="99" spans="1:23" ht="21" x14ac:dyDescent="0.25">
      <c r="A99" s="6">
        <v>43669</v>
      </c>
      <c r="B99" s="4">
        <v>10947.26</v>
      </c>
      <c r="C99" s="4">
        <v>10799.28</v>
      </c>
      <c r="D99" s="4">
        <v>2.73</v>
      </c>
      <c r="E99" s="4">
        <v>82.26</v>
      </c>
      <c r="F99" s="4">
        <v>1</v>
      </c>
      <c r="G99" s="4">
        <v>-1</v>
      </c>
      <c r="H99" s="4">
        <v>1</v>
      </c>
      <c r="I99" s="4">
        <v>-0.51</v>
      </c>
      <c r="J99" s="4">
        <v>56.48</v>
      </c>
      <c r="K99" s="4">
        <v>113.9</v>
      </c>
      <c r="L99" s="4" t="s">
        <v>144</v>
      </c>
      <c r="M99" s="4"/>
      <c r="N99" s="4">
        <v>46</v>
      </c>
      <c r="O99" s="4">
        <v>51</v>
      </c>
      <c r="P99" s="4">
        <v>45</v>
      </c>
      <c r="Q99" s="4">
        <v>53</v>
      </c>
      <c r="R99" s="38">
        <f t="shared" si="110"/>
        <v>147.97999999999956</v>
      </c>
      <c r="S99" s="38">
        <f t="shared" si="111"/>
        <v>3.24</v>
      </c>
      <c r="T99" s="38">
        <f t="shared" si="112"/>
        <v>2</v>
      </c>
      <c r="U99" s="38">
        <f t="shared" ref="U99" si="116">O99-N99</f>
        <v>5</v>
      </c>
      <c r="V99" s="38">
        <f t="shared" ref="V99" si="117">IF(AND(R99&gt;240,T99=-2,U99&lt;-25),-1,IF(AND(R99&gt;240,T99=2,U99&gt;25),1,0))</f>
        <v>0</v>
      </c>
      <c r="W99" s="38" t="str">
        <f t="shared" ref="W99" si="118">IF(O99&gt;=MAX(O95:O98),IF(O99&lt;55,"作多「買進」","漲勢「觀望」"),"走低「觀望」")</f>
        <v>作多「買進」</v>
      </c>
    </row>
    <row r="100" spans="1:23" ht="21" x14ac:dyDescent="0.25">
      <c r="A100" s="6">
        <v>43670</v>
      </c>
      <c r="B100" s="4">
        <v>10947.26</v>
      </c>
      <c r="C100" s="4">
        <v>10799.28</v>
      </c>
      <c r="D100" s="4">
        <v>-11.5</v>
      </c>
      <c r="E100" s="4">
        <v>74.650000000000006</v>
      </c>
      <c r="F100" s="4">
        <v>1</v>
      </c>
      <c r="G100" s="4">
        <v>-1</v>
      </c>
      <c r="H100" s="4">
        <v>1</v>
      </c>
      <c r="I100" s="4">
        <v>12</v>
      </c>
      <c r="J100" s="4">
        <v>98.09</v>
      </c>
      <c r="K100" s="4">
        <v>114.4</v>
      </c>
      <c r="L100" s="4" t="s">
        <v>144</v>
      </c>
      <c r="M100" s="4"/>
      <c r="N100" s="4">
        <v>51</v>
      </c>
      <c r="O100" s="4">
        <v>46</v>
      </c>
      <c r="P100" s="4">
        <v>46</v>
      </c>
      <c r="Q100" s="4">
        <v>52</v>
      </c>
      <c r="R100" s="38">
        <f t="shared" si="110"/>
        <v>147.97999999999956</v>
      </c>
      <c r="S100" s="38">
        <f t="shared" si="111"/>
        <v>23.5</v>
      </c>
      <c r="T100" s="38">
        <f t="shared" si="112"/>
        <v>2</v>
      </c>
      <c r="U100" s="38">
        <f t="shared" ref="U100" si="119">O100-N100</f>
        <v>-5</v>
      </c>
      <c r="V100" s="38">
        <f t="shared" ref="V100" si="120">IF(AND(R100&gt;240,T100=-2,U100&lt;-25),-1,IF(AND(R100&gt;240,T100=2,U100&gt;25),1,0))</f>
        <v>0</v>
      </c>
      <c r="W100" s="38" t="str">
        <f t="shared" ref="W100" si="121">IF(O100&gt;=MAX(O96:O99),IF(O100&lt;55,"作多「買進」","漲勢「觀望」"),"走低「觀望」")</f>
        <v>走低「觀望」</v>
      </c>
    </row>
    <row r="101" spans="1:23" ht="21" x14ac:dyDescent="0.25">
      <c r="A101" s="6">
        <v>43671</v>
      </c>
      <c r="B101" s="4">
        <v>10947.26</v>
      </c>
      <c r="C101" s="4">
        <v>10799.28</v>
      </c>
      <c r="D101" s="4">
        <v>5.65</v>
      </c>
      <c r="E101" s="4">
        <v>119.49</v>
      </c>
      <c r="F101" s="4">
        <v>1</v>
      </c>
      <c r="G101" s="4">
        <v>-1</v>
      </c>
      <c r="H101" s="4">
        <v>-1</v>
      </c>
      <c r="I101" s="4">
        <v>22.16</v>
      </c>
      <c r="J101" s="4">
        <v>162.56</v>
      </c>
      <c r="K101" s="4">
        <v>87.91</v>
      </c>
      <c r="L101" s="4" t="s">
        <v>144</v>
      </c>
      <c r="M101" s="4"/>
      <c r="N101" s="4">
        <v>54</v>
      </c>
      <c r="O101" s="4">
        <v>44</v>
      </c>
      <c r="P101" s="4">
        <v>48</v>
      </c>
      <c r="Q101" s="4">
        <v>48</v>
      </c>
      <c r="R101" s="38">
        <f t="shared" si="110"/>
        <v>147.97999999999956</v>
      </c>
      <c r="S101" s="38">
        <f t="shared" si="111"/>
        <v>16.509999999999998</v>
      </c>
      <c r="T101" s="38">
        <f t="shared" si="112"/>
        <v>0</v>
      </c>
      <c r="U101" s="38">
        <f t="shared" ref="U101:U102" si="122">O101-N101</f>
        <v>-10</v>
      </c>
      <c r="V101" s="38">
        <f t="shared" ref="V101:V102" si="123">IF(AND(R101&gt;240,T101=-2,U101&lt;-25),-1,IF(AND(R101&gt;240,T101=2,U101&gt;25),1,0))</f>
        <v>0</v>
      </c>
      <c r="W101" s="38" t="str">
        <f t="shared" ref="W101:W102" si="124">IF(O101&gt;=MAX(O97:O100),IF(O101&lt;55,"作多「買進」","漲勢「觀望」"),"走低「觀望」")</f>
        <v>走低「觀望」</v>
      </c>
    </row>
    <row r="102" spans="1:23" ht="21" x14ac:dyDescent="0.25">
      <c r="A102" s="6">
        <v>43672</v>
      </c>
      <c r="B102" s="4">
        <v>10947.26</v>
      </c>
      <c r="C102" s="4">
        <v>10799.28</v>
      </c>
      <c r="D102" s="4">
        <v>-49.43</v>
      </c>
      <c r="E102" s="4">
        <v>29.99</v>
      </c>
      <c r="F102" s="4">
        <v>1</v>
      </c>
      <c r="G102" s="4">
        <v>-1</v>
      </c>
      <c r="H102" s="4">
        <v>-1</v>
      </c>
      <c r="I102" s="4">
        <v>-51.25</v>
      </c>
      <c r="J102" s="4">
        <v>29.72</v>
      </c>
      <c r="K102" s="4">
        <v>42.39</v>
      </c>
      <c r="L102" s="4" t="s">
        <v>144</v>
      </c>
      <c r="M102" s="4"/>
      <c r="N102" s="4">
        <v>54</v>
      </c>
      <c r="O102" s="4">
        <v>44</v>
      </c>
      <c r="P102" s="4">
        <v>48</v>
      </c>
      <c r="Q102" s="4">
        <v>48</v>
      </c>
      <c r="R102" s="38">
        <f t="shared" si="110"/>
        <v>147.97999999999956</v>
      </c>
      <c r="S102" s="38">
        <f t="shared" si="111"/>
        <v>1.8200000000000003</v>
      </c>
      <c r="T102" s="38">
        <f t="shared" si="112"/>
        <v>0</v>
      </c>
      <c r="U102" s="38">
        <f t="shared" si="122"/>
        <v>-10</v>
      </c>
      <c r="V102" s="38">
        <f t="shared" si="123"/>
        <v>0</v>
      </c>
      <c r="W102" s="38" t="str">
        <f t="shared" si="124"/>
        <v>走低「觀望」</v>
      </c>
    </row>
    <row r="103" spans="1:23" ht="21" x14ac:dyDescent="0.25">
      <c r="A103" s="6">
        <v>43675</v>
      </c>
      <c r="B103" s="4">
        <v>10947.26</v>
      </c>
      <c r="C103" s="4">
        <v>10799.28</v>
      </c>
      <c r="D103" s="4">
        <f>-6.25</f>
        <v>-6.25</v>
      </c>
      <c r="E103" s="4">
        <v>-24.77</v>
      </c>
      <c r="F103" s="4">
        <v>-1</v>
      </c>
      <c r="G103" s="4">
        <v>-1</v>
      </c>
      <c r="H103" s="4">
        <v>-1</v>
      </c>
      <c r="I103" s="4">
        <f>-43.94</f>
        <v>-43.94</v>
      </c>
      <c r="J103" s="4">
        <v>-61.55</v>
      </c>
      <c r="K103" s="4">
        <v>-9.2100000000000009</v>
      </c>
      <c r="L103" s="4" t="s">
        <v>143</v>
      </c>
      <c r="M103" s="4"/>
      <c r="N103" s="4">
        <v>54</v>
      </c>
      <c r="O103" s="4">
        <v>44</v>
      </c>
      <c r="P103" s="4">
        <v>48</v>
      </c>
      <c r="Q103" s="4">
        <v>48</v>
      </c>
      <c r="R103" s="38">
        <f t="shared" si="110"/>
        <v>147.97999999999956</v>
      </c>
      <c r="S103" s="38">
        <f t="shared" si="111"/>
        <v>37.69</v>
      </c>
      <c r="T103" s="38">
        <f t="shared" si="112"/>
        <v>-2</v>
      </c>
      <c r="U103" s="38">
        <f t="shared" ref="U103:U104" si="125">O103-N103</f>
        <v>-10</v>
      </c>
      <c r="V103" s="38">
        <f t="shared" ref="V103:V104" si="126">IF(AND(R103&gt;240,T103=-2,U103&lt;-25),-1,IF(AND(R103&gt;240,T103=2,U103&gt;25),1,0))</f>
        <v>0</v>
      </c>
      <c r="W103" s="38" t="str">
        <f t="shared" ref="W103:W104" si="127">IF(O103&gt;=MAX(O99:O102),IF(O103&lt;55,"作多「買進」","漲勢「觀望」"),"走低「觀望」")</f>
        <v>走低「觀望」</v>
      </c>
    </row>
    <row r="104" spans="1:23" ht="21" x14ac:dyDescent="0.25">
      <c r="A104" s="6">
        <v>43676</v>
      </c>
      <c r="B104" s="4">
        <v>10947.26</v>
      </c>
      <c r="C104" s="4">
        <v>10830.9</v>
      </c>
      <c r="D104" s="4">
        <f>-54.83</f>
        <v>-54.83</v>
      </c>
      <c r="E104" s="4">
        <v>-132.96</v>
      </c>
      <c r="F104" s="4">
        <v>-1</v>
      </c>
      <c r="G104" s="4">
        <v>-1</v>
      </c>
      <c r="H104" s="4">
        <v>-1</v>
      </c>
      <c r="I104" s="4">
        <v>26.09</v>
      </c>
      <c r="J104" s="4">
        <v>-34.950000000000003</v>
      </c>
      <c r="K104" s="4">
        <v>21.53</v>
      </c>
      <c r="L104" s="4" t="s">
        <v>143</v>
      </c>
      <c r="M104" s="4"/>
      <c r="N104" s="4">
        <v>57</v>
      </c>
      <c r="O104" s="4">
        <v>40</v>
      </c>
      <c r="P104" s="4">
        <v>56</v>
      </c>
      <c r="Q104" s="4">
        <v>41</v>
      </c>
      <c r="R104" s="38">
        <f t="shared" si="110"/>
        <v>116.36000000000058</v>
      </c>
      <c r="S104" s="38">
        <f t="shared" si="111"/>
        <v>80.92</v>
      </c>
      <c r="T104" s="38">
        <f t="shared" si="112"/>
        <v>-2</v>
      </c>
      <c r="U104" s="38">
        <f t="shared" si="125"/>
        <v>-17</v>
      </c>
      <c r="V104" s="38">
        <f t="shared" si="126"/>
        <v>0</v>
      </c>
      <c r="W104" s="38" t="str">
        <f t="shared" si="127"/>
        <v>走低「觀望」</v>
      </c>
    </row>
    <row r="105" spans="1:23" ht="21" x14ac:dyDescent="0.25">
      <c r="A105" s="6">
        <v>43677</v>
      </c>
      <c r="B105" s="4">
        <v>10947.26</v>
      </c>
      <c r="C105" s="4">
        <v>10823.81</v>
      </c>
      <c r="D105" s="4">
        <f>-7.09</f>
        <v>-7.09</v>
      </c>
      <c r="E105" s="4">
        <v>-145.93</v>
      </c>
      <c r="F105" s="4">
        <v>1</v>
      </c>
      <c r="G105" s="4">
        <v>-1</v>
      </c>
      <c r="H105" s="4">
        <v>-1</v>
      </c>
      <c r="I105" s="4">
        <v>-42.47</v>
      </c>
      <c r="J105" s="4">
        <v>-89.41</v>
      </c>
      <c r="K105" s="4">
        <v>8.67</v>
      </c>
      <c r="L105" s="4" t="s">
        <v>143</v>
      </c>
      <c r="M105" s="4"/>
      <c r="N105" s="4">
        <v>57</v>
      </c>
      <c r="O105" s="4">
        <v>40</v>
      </c>
      <c r="P105" s="4">
        <v>57</v>
      </c>
      <c r="Q105" s="4">
        <v>40</v>
      </c>
      <c r="R105" s="38">
        <f t="shared" si="110"/>
        <v>123.45000000000073</v>
      </c>
      <c r="S105" s="38">
        <f t="shared" si="111"/>
        <v>35.379999999999995</v>
      </c>
      <c r="T105" s="38">
        <f t="shared" si="112"/>
        <v>0</v>
      </c>
      <c r="U105" s="38">
        <f t="shared" ref="U105" si="128">O105-N105</f>
        <v>-17</v>
      </c>
      <c r="V105" s="38">
        <f t="shared" ref="V105" si="129">IF(AND(R105&gt;240,T105=-2,U105&lt;-25),-1,IF(AND(R105&gt;240,T105=2,U105&gt;25),1,0))</f>
        <v>0</v>
      </c>
      <c r="W105" s="38" t="str">
        <f t="shared" ref="W105" si="130">IF(O105&gt;=MAX(O101:O104),IF(O105&lt;55,"作多「買進」","漲勢「觀望」"),"走低「觀望」")</f>
        <v>走低「觀望」</v>
      </c>
    </row>
    <row r="106" spans="1:23" ht="21" x14ac:dyDescent="0.25">
      <c r="A106" s="6">
        <v>43678</v>
      </c>
      <c r="B106" s="4">
        <v>10947.26</v>
      </c>
      <c r="C106" s="4">
        <v>10731.75</v>
      </c>
      <c r="D106" s="4">
        <f>-92.06</f>
        <v>-92.06</v>
      </c>
      <c r="E106" s="4">
        <v>-160.5</v>
      </c>
      <c r="F106" s="4">
        <v>-1</v>
      </c>
      <c r="G106" s="4">
        <v>-1</v>
      </c>
      <c r="H106" s="4">
        <v>-1</v>
      </c>
      <c r="I106" s="4">
        <f>-159.67</f>
        <v>-159.66999999999999</v>
      </c>
      <c r="J106" s="4">
        <v>-278.75</v>
      </c>
      <c r="K106" s="4">
        <v>-116.18</v>
      </c>
      <c r="L106" s="4" t="s">
        <v>143</v>
      </c>
      <c r="M106" s="4"/>
      <c r="N106" s="4">
        <v>66</v>
      </c>
      <c r="O106" s="4">
        <v>32</v>
      </c>
      <c r="P106" s="4">
        <v>66</v>
      </c>
      <c r="Q106" s="4">
        <v>31</v>
      </c>
      <c r="R106" s="38">
        <f t="shared" si="110"/>
        <v>215.51000000000022</v>
      </c>
      <c r="S106" s="38">
        <f t="shared" si="111"/>
        <v>67.609999999999985</v>
      </c>
      <c r="T106" s="38">
        <f t="shared" si="112"/>
        <v>-2</v>
      </c>
      <c r="U106" s="38">
        <f t="shared" ref="U106" si="131">O106-N106</f>
        <v>-34</v>
      </c>
      <c r="V106" s="38">
        <f t="shared" ref="V106" si="132">IF(AND(R106&gt;240,T106=-2,U106&lt;-25),-1,IF(AND(R106&gt;240,T106=2,U106&gt;25),1,0))</f>
        <v>0</v>
      </c>
      <c r="W106" s="38" t="str">
        <f t="shared" ref="W106" si="133">IF(O106&gt;=MAX(O102:O105),IF(O106&lt;55,"作多「買進」","漲勢「觀望」"),"走低「觀望」")</f>
        <v>走低「觀望」</v>
      </c>
    </row>
    <row r="107" spans="1:23" ht="21" x14ac:dyDescent="0.25">
      <c r="A107" s="6">
        <v>43679</v>
      </c>
      <c r="B107" s="4">
        <v>10941.41</v>
      </c>
      <c r="C107" s="4">
        <v>10549.04</v>
      </c>
      <c r="D107" s="4">
        <f>-182.71</f>
        <v>-182.71</v>
      </c>
      <c r="E107" s="4">
        <v>-349.21</v>
      </c>
      <c r="F107" s="4">
        <v>-1</v>
      </c>
      <c r="G107" s="4">
        <v>-1</v>
      </c>
      <c r="H107" s="4">
        <v>-1</v>
      </c>
      <c r="I107" s="4">
        <f>-195.94</f>
        <v>-195.94</v>
      </c>
      <c r="J107" s="4">
        <v>-422.68</v>
      </c>
      <c r="K107" s="4">
        <v>-392.97</v>
      </c>
      <c r="L107" s="4" t="s">
        <v>143</v>
      </c>
      <c r="M107" s="4"/>
      <c r="N107" s="4">
        <v>82</v>
      </c>
      <c r="O107" s="4">
        <v>13</v>
      </c>
      <c r="P107" s="4">
        <v>81</v>
      </c>
      <c r="Q107" s="4">
        <v>17</v>
      </c>
      <c r="R107" s="38">
        <f t="shared" si="110"/>
        <v>392.36999999999898</v>
      </c>
      <c r="S107" s="38">
        <f t="shared" si="111"/>
        <v>13.22999999999999</v>
      </c>
      <c r="T107" s="38">
        <f t="shared" si="112"/>
        <v>-2</v>
      </c>
      <c r="U107" s="38">
        <f t="shared" ref="U107" si="134">O107-N107</f>
        <v>-69</v>
      </c>
      <c r="V107" s="38">
        <f t="shared" ref="V107" si="135">IF(AND(R107&gt;240,T107=-2,U107&lt;-25),-1,IF(AND(R107&gt;240,T107=2,U107&gt;25),1,0))</f>
        <v>-1</v>
      </c>
      <c r="W107" s="38" t="str">
        <f t="shared" ref="W107" si="136">IF(O107&gt;=MAX(O103:O106),IF(O107&lt;55,"作多「買進」","漲勢「觀望」"),"走低「觀望」")</f>
        <v>走低「觀望」</v>
      </c>
    </row>
    <row r="108" spans="1:23" ht="21" x14ac:dyDescent="0.25">
      <c r="A108" s="6">
        <v>43682</v>
      </c>
      <c r="B108" s="4">
        <v>10941.41</v>
      </c>
      <c r="C108" s="4">
        <v>10423.41</v>
      </c>
      <c r="D108" s="4">
        <f>-125.63</f>
        <v>-125.63</v>
      </c>
      <c r="E108" s="4">
        <v>-449.22</v>
      </c>
      <c r="F108" s="4">
        <v>-1</v>
      </c>
      <c r="G108" s="4">
        <v>-1</v>
      </c>
      <c r="H108" s="4">
        <v>-1</v>
      </c>
      <c r="I108" s="4">
        <f>-155.12</f>
        <v>-155.12</v>
      </c>
      <c r="J108" s="4">
        <f>-533.86</f>
        <v>-533.86</v>
      </c>
      <c r="K108" s="4">
        <v>-595.41</v>
      </c>
      <c r="L108" s="4" t="s">
        <v>143</v>
      </c>
      <c r="M108" s="4"/>
      <c r="N108" s="4">
        <v>86</v>
      </c>
      <c r="O108" s="4">
        <v>12</v>
      </c>
      <c r="P108" s="4">
        <v>80</v>
      </c>
      <c r="Q108" s="4">
        <v>17</v>
      </c>
      <c r="R108" s="38">
        <f t="shared" si="110"/>
        <v>518</v>
      </c>
      <c r="S108" s="38">
        <f t="shared" si="111"/>
        <v>29.490000000000009</v>
      </c>
      <c r="T108" s="38">
        <f t="shared" si="112"/>
        <v>-2</v>
      </c>
      <c r="U108" s="38">
        <f t="shared" ref="U108" si="137">O108-N108</f>
        <v>-74</v>
      </c>
      <c r="V108" s="38">
        <f t="shared" ref="V108" si="138">IF(AND(R108&gt;240,T108=-2,U108&lt;-25),-1,IF(AND(R108&gt;240,T108=2,U108&gt;25),1,0))</f>
        <v>-1</v>
      </c>
      <c r="W108" s="38" t="str">
        <f t="shared" ref="W108" si="139">IF(O108&gt;=MAX(O104:O107),IF(O108&lt;55,"作多「買進」","漲勢「觀望」"),"走低「觀望」")</f>
        <v>走低「觀望」</v>
      </c>
    </row>
    <row r="109" spans="1:23" ht="21" x14ac:dyDescent="0.25">
      <c r="A109" s="6">
        <v>43683</v>
      </c>
      <c r="B109" s="4">
        <v>10891.98</v>
      </c>
      <c r="C109" s="4">
        <v>10394.75</v>
      </c>
      <c r="D109" s="4">
        <f>-28.66</f>
        <v>-28.66</v>
      </c>
      <c r="E109" s="4">
        <v>-515.23</v>
      </c>
      <c r="F109" s="4">
        <v>-1</v>
      </c>
      <c r="G109" s="4">
        <v>-1</v>
      </c>
      <c r="H109" s="4">
        <v>-1</v>
      </c>
      <c r="I109" s="4">
        <f>-58</f>
        <v>-58</v>
      </c>
      <c r="J109" s="4">
        <v>-617.96</v>
      </c>
      <c r="K109" s="4">
        <v>-652.9</v>
      </c>
      <c r="L109" s="4" t="s">
        <v>143</v>
      </c>
      <c r="M109" s="4"/>
      <c r="N109" s="4">
        <v>88</v>
      </c>
      <c r="O109" s="4">
        <v>9</v>
      </c>
      <c r="P109" s="4">
        <v>79</v>
      </c>
      <c r="Q109" s="4">
        <v>19</v>
      </c>
      <c r="R109" s="38">
        <f t="shared" si="110"/>
        <v>497.22999999999956</v>
      </c>
      <c r="S109" s="38">
        <f t="shared" si="111"/>
        <v>29.34</v>
      </c>
      <c r="T109" s="38">
        <f t="shared" si="112"/>
        <v>-2</v>
      </c>
      <c r="U109" s="38">
        <f t="shared" ref="U109" si="140">O109-N109</f>
        <v>-79</v>
      </c>
      <c r="V109" s="38">
        <f t="shared" ref="V109" si="141">IF(AND(R109&gt;240,T109=-2,U109&lt;-25),-1,IF(AND(R109&gt;240,T109=2,U109&gt;25),1,0))</f>
        <v>-1</v>
      </c>
      <c r="W109" s="38" t="str">
        <f t="shared" ref="W109" si="142">IF(O109&gt;=MAX(O105:O108),IF(O109&lt;55,"作多「買進」","漲勢「觀望」"),"走低「觀望」")</f>
        <v>走低「觀望」</v>
      </c>
    </row>
    <row r="110" spans="1:23" ht="21" x14ac:dyDescent="0.25">
      <c r="A110" s="6">
        <v>43684</v>
      </c>
      <c r="B110" s="4">
        <v>10885.73</v>
      </c>
      <c r="C110" s="4">
        <v>10386.18</v>
      </c>
      <c r="D110" s="4">
        <f>-8.57</f>
        <v>-8.57</v>
      </c>
      <c r="E110" s="4">
        <v>-437.97</v>
      </c>
      <c r="F110" s="4">
        <v>-1</v>
      </c>
      <c r="G110" s="4">
        <v>-1</v>
      </c>
      <c r="H110" s="4">
        <v>-1</v>
      </c>
      <c r="I110" s="4">
        <f>-143.27</f>
        <v>-143.27000000000001</v>
      </c>
      <c r="J110" s="4">
        <v>-711.25</v>
      </c>
      <c r="K110" s="4">
        <v>-808.18</v>
      </c>
      <c r="L110" s="4" t="s">
        <v>143</v>
      </c>
      <c r="M110" s="4"/>
      <c r="N110" s="4">
        <v>87</v>
      </c>
      <c r="O110" s="4">
        <v>9</v>
      </c>
      <c r="P110" s="4">
        <v>79</v>
      </c>
      <c r="Q110" s="4">
        <v>19</v>
      </c>
      <c r="R110" s="38">
        <f t="shared" si="110"/>
        <v>499.54999999999927</v>
      </c>
      <c r="S110" s="38">
        <f t="shared" si="111"/>
        <v>134.70000000000002</v>
      </c>
      <c r="T110" s="38">
        <f t="shared" si="112"/>
        <v>-2</v>
      </c>
      <c r="U110" s="38">
        <f t="shared" ref="U110" si="143">O110-N110</f>
        <v>-78</v>
      </c>
      <c r="V110" s="38">
        <f t="shared" ref="V110" si="144">IF(AND(R110&gt;240,T110=-2,U110&lt;-25),-1,IF(AND(R110&gt;240,T110=2,U110&gt;25),1,0))</f>
        <v>-1</v>
      </c>
      <c r="W110" s="38" t="str">
        <f t="shared" ref="W110" si="145">IF(O110&gt;=MAX(O106:O109),IF(O110&lt;55,"作多「買進」","漲勢「觀望」"),"走低「觀望」")</f>
        <v>走低「觀望」</v>
      </c>
    </row>
    <row r="111" spans="1:23" ht="21" x14ac:dyDescent="0.25">
      <c r="A111" s="6">
        <v>43685</v>
      </c>
      <c r="B111" s="4">
        <v>10830.9</v>
      </c>
      <c r="C111" s="4">
        <v>10386.18</v>
      </c>
      <c r="D111" s="4">
        <v>108.31</v>
      </c>
      <c r="E111" s="4">
        <v>-278.57</v>
      </c>
      <c r="F111" s="4">
        <v>-1</v>
      </c>
      <c r="G111" s="4">
        <v>-1</v>
      </c>
      <c r="H111" s="4">
        <v>-1</v>
      </c>
      <c r="I111" s="4">
        <v>17.93</v>
      </c>
      <c r="J111" s="4">
        <v>-534.4</v>
      </c>
      <c r="K111" s="4">
        <v>-812.4</v>
      </c>
      <c r="L111" s="4" t="s">
        <v>143</v>
      </c>
      <c r="M111" s="4" t="s">
        <v>142</v>
      </c>
      <c r="N111" s="4">
        <v>85</v>
      </c>
      <c r="O111" s="4">
        <v>12</v>
      </c>
      <c r="P111" s="4">
        <v>79</v>
      </c>
      <c r="Q111" s="4">
        <v>19</v>
      </c>
      <c r="R111" s="38">
        <f t="shared" si="110"/>
        <v>444.71999999999935</v>
      </c>
      <c r="S111" s="38">
        <f t="shared" si="111"/>
        <v>90.38</v>
      </c>
      <c r="T111" s="38">
        <f t="shared" si="112"/>
        <v>-2</v>
      </c>
      <c r="U111" s="38">
        <f t="shared" ref="U111" si="146">O111-N111</f>
        <v>-73</v>
      </c>
      <c r="V111" s="38">
        <f t="shared" ref="V111" si="147">IF(AND(R111&gt;240,T111=-2,U111&lt;-25),-1,IF(AND(R111&gt;240,T111=2,U111&gt;25),1,0))</f>
        <v>-1</v>
      </c>
      <c r="W111" s="38" t="str">
        <f t="shared" ref="W111" si="148">IF(O111&gt;=MAX(O107:O110),IF(O111&lt;55,"作多「買進」","漲勢「觀望」"),"走低「觀望」")</f>
        <v>走低「觀望」</v>
      </c>
    </row>
    <row r="112" spans="1:23" ht="21" x14ac:dyDescent="0.25">
      <c r="A112" s="6">
        <v>43689</v>
      </c>
      <c r="B112" s="4">
        <v>10823.81</v>
      </c>
      <c r="C112" s="4">
        <v>10386.18</v>
      </c>
      <c r="D112" s="4">
        <f>-22.13</f>
        <v>-22.13</v>
      </c>
      <c r="E112" s="4">
        <v>-168.92</v>
      </c>
      <c r="F112" s="4">
        <v>-1</v>
      </c>
      <c r="G112" s="4">
        <v>-1</v>
      </c>
      <c r="H112" s="4">
        <v>-1</v>
      </c>
      <c r="I112" s="4">
        <f>-37.83</f>
        <v>-37.83</v>
      </c>
      <c r="J112" s="4">
        <v>-376.3</v>
      </c>
      <c r="K112" s="4">
        <v>-798.98</v>
      </c>
      <c r="L112" s="4" t="s">
        <v>145</v>
      </c>
      <c r="M112" s="4" t="s">
        <v>146</v>
      </c>
      <c r="N112" s="4">
        <v>80</v>
      </c>
      <c r="O112" s="4">
        <v>15</v>
      </c>
      <c r="P112" s="4">
        <v>75</v>
      </c>
      <c r="Q112" s="4">
        <v>23</v>
      </c>
      <c r="R112" s="38">
        <f t="shared" ref="R112" si="149">ABS(C112-B112)</f>
        <v>437.6299999999992</v>
      </c>
      <c r="S112" s="38">
        <f t="shared" ref="S112" si="150">ABS(D112-I112)</f>
        <v>15.7</v>
      </c>
      <c r="T112" s="38">
        <f t="shared" ref="T112" si="151">F112+H112</f>
        <v>-2</v>
      </c>
      <c r="U112" s="38">
        <f t="shared" ref="U112:U113" si="152">O112-N112</f>
        <v>-65</v>
      </c>
      <c r="V112" s="38">
        <f t="shared" ref="V112" si="153">IF(AND(R112&gt;240,T112=-2,U112&lt;-25),-1,IF(AND(R112&gt;240,T112=2,U112&gt;25),1,0))</f>
        <v>-1</v>
      </c>
      <c r="W112" s="38" t="str">
        <f t="shared" ref="W112" si="154">IF(O112&gt;=MAX(O108:O111),IF(O112&lt;55,"作多「買進」","漲勢「觀望」"),"走低「觀望」")</f>
        <v>作多「買進」</v>
      </c>
    </row>
    <row r="113" spans="1:23" ht="21" x14ac:dyDescent="0.25">
      <c r="A113" s="6">
        <v>43690</v>
      </c>
      <c r="B113" s="4">
        <v>10731.75</v>
      </c>
      <c r="C113" s="4">
        <v>10362.66</v>
      </c>
      <c r="D113" s="4">
        <f>-109.7</f>
        <v>-109.7</v>
      </c>
      <c r="E113" s="4">
        <v>-166.21</v>
      </c>
      <c r="F113" s="4">
        <v>-1</v>
      </c>
      <c r="G113" s="4">
        <v>-1</v>
      </c>
      <c r="H113" s="4">
        <v>-1</v>
      </c>
      <c r="I113" s="4">
        <f>-73.58</f>
        <v>-73.58</v>
      </c>
      <c r="J113" s="4">
        <v>-293.57</v>
      </c>
      <c r="K113" s="4">
        <v>-827.44</v>
      </c>
      <c r="L113" s="4" t="s">
        <v>145</v>
      </c>
      <c r="M113" s="4" t="s">
        <v>146</v>
      </c>
      <c r="N113" s="4">
        <v>85</v>
      </c>
      <c r="O113" s="4">
        <v>13</v>
      </c>
      <c r="P113" s="4">
        <v>83</v>
      </c>
      <c r="Q113" s="4">
        <v>13</v>
      </c>
      <c r="R113" s="38">
        <f t="shared" ref="R113" si="155">ABS(C113-B113)</f>
        <v>369.09000000000015</v>
      </c>
      <c r="S113" s="38">
        <f t="shared" ref="S113" si="156">ABS(D113-I113)</f>
        <v>36.120000000000005</v>
      </c>
      <c r="T113" s="38">
        <f t="shared" ref="T113" si="157">F113+H113</f>
        <v>-2</v>
      </c>
      <c r="U113" s="38">
        <f t="shared" ref="U113" si="158">O113-N113</f>
        <v>-72</v>
      </c>
      <c r="V113" s="38">
        <f t="shared" ref="V113" si="159">IF(AND(R113&gt;240,T113=-2,U113&lt;-25),-1,IF(AND(R113&gt;240,T113=2,U113&gt;25),1,0))</f>
        <v>-1</v>
      </c>
      <c r="W113" s="38" t="str">
        <f t="shared" ref="W113" si="160">IF(O113&gt;=MAX(O109:O112),IF(O113&lt;55,"作多「買進」","漲勢「觀望」"),"走低「觀望」")</f>
        <v>走低「觀望」</v>
      </c>
    </row>
    <row r="114" spans="1:23" ht="21" x14ac:dyDescent="0.25">
      <c r="K114" s="4"/>
      <c r="L114" s="4"/>
      <c r="M114" s="4"/>
      <c r="R114" s="38"/>
      <c r="S114" s="38"/>
      <c r="T114" s="38"/>
      <c r="U114" s="38"/>
      <c r="V114" s="38"/>
    </row>
    <row r="115" spans="1:23" ht="21" x14ac:dyDescent="0.25">
      <c r="K115" s="4"/>
      <c r="L115" s="4"/>
      <c r="M115" s="4"/>
      <c r="R115" s="38"/>
      <c r="S115" s="38"/>
      <c r="T115" s="38"/>
      <c r="U115" s="38"/>
      <c r="V115" s="38"/>
    </row>
    <row r="116" spans="1:23" ht="21" x14ac:dyDescent="0.25">
      <c r="K116" s="4"/>
      <c r="L116" s="4"/>
      <c r="M116" s="4"/>
      <c r="R116" s="38"/>
      <c r="S116" s="38"/>
      <c r="T116" s="38"/>
      <c r="U116" s="38"/>
      <c r="V116" s="38"/>
    </row>
    <row r="117" spans="1:23" ht="21" x14ac:dyDescent="0.25">
      <c r="K117" s="4"/>
      <c r="L117" s="4"/>
      <c r="M117" s="4"/>
      <c r="R117" s="38"/>
      <c r="S117" s="38"/>
      <c r="T117" s="38"/>
      <c r="U117" s="38"/>
      <c r="V117" s="38"/>
    </row>
    <row r="118" spans="1:23" ht="21" x14ac:dyDescent="0.25">
      <c r="K118" s="4"/>
      <c r="L118" s="4"/>
      <c r="M118" s="4"/>
      <c r="R118" s="38"/>
      <c r="S118" s="38"/>
      <c r="T118" s="38"/>
      <c r="U118" s="38"/>
      <c r="V118" s="38"/>
    </row>
    <row r="119" spans="1:23" ht="21" x14ac:dyDescent="0.25">
      <c r="K119" s="4"/>
      <c r="L119" s="4"/>
      <c r="M119" s="4"/>
      <c r="R119" s="38"/>
      <c r="S119" s="38"/>
      <c r="T119" s="38"/>
      <c r="U119" s="38"/>
      <c r="V119" s="38"/>
    </row>
    <row r="120" spans="1:23" ht="21" x14ac:dyDescent="0.25">
      <c r="K120" s="4"/>
      <c r="L120" s="4"/>
      <c r="M120" s="4"/>
      <c r="R120" s="38"/>
      <c r="S120" s="38"/>
      <c r="T120" s="38"/>
      <c r="U120" s="38"/>
      <c r="V120" s="38"/>
    </row>
    <row r="121" spans="1:23" ht="21" x14ac:dyDescent="0.25">
      <c r="K121" s="4"/>
      <c r="L121" s="4"/>
      <c r="M121" s="4"/>
      <c r="R121" s="38"/>
      <c r="S121" s="38"/>
      <c r="T121" s="38"/>
      <c r="U121" s="38"/>
      <c r="V121" s="38"/>
    </row>
    <row r="122" spans="1:23" ht="21" x14ac:dyDescent="0.25">
      <c r="K122" s="4"/>
      <c r="L122" s="4"/>
      <c r="M122" s="4"/>
      <c r="R122" s="38"/>
      <c r="S122" s="38"/>
      <c r="T122" s="38"/>
      <c r="U122" s="38"/>
      <c r="V122" s="38"/>
    </row>
    <row r="123" spans="1:23" ht="21" x14ac:dyDescent="0.25">
      <c r="K123" s="4"/>
      <c r="L123" s="4"/>
      <c r="M123" s="4"/>
      <c r="R123" s="38"/>
      <c r="S123" s="38"/>
      <c r="T123" s="38"/>
      <c r="U123" s="38"/>
      <c r="V123" s="38"/>
    </row>
    <row r="124" spans="1:23" ht="21" x14ac:dyDescent="0.25">
      <c r="K124" s="4"/>
      <c r="L124" s="4"/>
      <c r="M124" s="4"/>
      <c r="R124" s="38"/>
      <c r="S124" s="38"/>
      <c r="T124" s="38"/>
      <c r="U124" s="38"/>
      <c r="V124" s="38"/>
    </row>
    <row r="125" spans="1:23" ht="21" x14ac:dyDescent="0.25">
      <c r="K125" s="4"/>
      <c r="L125" s="4"/>
      <c r="M125" s="4"/>
      <c r="R125" s="38"/>
      <c r="S125" s="38"/>
      <c r="T125" s="38"/>
      <c r="U125" s="38"/>
      <c r="V125" s="38"/>
    </row>
    <row r="126" spans="1:23" ht="21" x14ac:dyDescent="0.25">
      <c r="K126" s="4"/>
      <c r="L126" s="4"/>
      <c r="M126" s="4"/>
      <c r="R126" s="38"/>
      <c r="S126" s="38"/>
      <c r="T126" s="38"/>
      <c r="U126" s="38"/>
      <c r="V126" s="38"/>
    </row>
    <row r="127" spans="1:23" ht="21" x14ac:dyDescent="0.25">
      <c r="K127" s="4"/>
      <c r="L127" s="4"/>
      <c r="M127" s="4"/>
      <c r="R127" s="38"/>
      <c r="S127" s="38"/>
      <c r="T127" s="38"/>
      <c r="U127" s="38"/>
      <c r="V127" s="38"/>
    </row>
    <row r="128" spans="1:23" ht="21" x14ac:dyDescent="0.25">
      <c r="K128" s="4"/>
      <c r="L128" s="4"/>
      <c r="M128" s="4"/>
      <c r="R128" s="38"/>
      <c r="S128" s="38"/>
      <c r="T128" s="38"/>
      <c r="U128" s="38"/>
      <c r="V128" s="38"/>
    </row>
    <row r="129" spans="11:22" ht="21" x14ac:dyDescent="0.25">
      <c r="K129" s="4"/>
      <c r="L129" s="4"/>
      <c r="M129" s="4"/>
      <c r="R129" s="38"/>
      <c r="S129" s="38"/>
      <c r="T129" s="38"/>
      <c r="U129" s="38"/>
      <c r="V129" s="38"/>
    </row>
    <row r="130" spans="11:22" ht="21" x14ac:dyDescent="0.25">
      <c r="K130" s="4"/>
      <c r="L130" s="4"/>
      <c r="M130" s="4"/>
      <c r="R130" s="38"/>
      <c r="S130" s="38"/>
      <c r="T130" s="38"/>
      <c r="U130" s="38"/>
      <c r="V130" s="38"/>
    </row>
    <row r="131" spans="11:22" ht="21" x14ac:dyDescent="0.25">
      <c r="K131" s="4"/>
      <c r="L131" s="4"/>
      <c r="M131" s="4"/>
      <c r="R131" s="38"/>
      <c r="S131" s="38"/>
      <c r="T131" s="38"/>
      <c r="U131" s="38"/>
      <c r="V131" s="38"/>
    </row>
    <row r="132" spans="11:22" ht="21" x14ac:dyDescent="0.25">
      <c r="K132" s="4"/>
      <c r="L132" s="4"/>
      <c r="M132" s="4"/>
      <c r="R132" s="38"/>
      <c r="S132" s="38"/>
      <c r="T132" s="38"/>
      <c r="U132" s="38"/>
      <c r="V132" s="38"/>
    </row>
    <row r="133" spans="11:22" ht="21" x14ac:dyDescent="0.25">
      <c r="K133" s="4"/>
      <c r="L133" s="4"/>
      <c r="M133" s="4"/>
      <c r="R133" s="38"/>
      <c r="S133" s="38"/>
      <c r="T133" s="38"/>
      <c r="U133" s="38"/>
      <c r="V133" s="38"/>
    </row>
    <row r="134" spans="11:22" ht="21" x14ac:dyDescent="0.25">
      <c r="K134" s="4"/>
      <c r="L134" s="4"/>
      <c r="M134" s="4"/>
      <c r="R134" s="38"/>
      <c r="S134" s="38"/>
      <c r="T134" s="38"/>
      <c r="U134" s="38"/>
      <c r="V134" s="38"/>
    </row>
    <row r="135" spans="11:22" ht="21" x14ac:dyDescent="0.25">
      <c r="K135" s="4"/>
      <c r="L135" s="4"/>
      <c r="M135" s="4"/>
      <c r="R135" s="38"/>
      <c r="S135" s="38"/>
      <c r="T135" s="38"/>
      <c r="U135" s="38"/>
      <c r="V135" s="38"/>
    </row>
    <row r="136" spans="11:22" ht="21" x14ac:dyDescent="0.25">
      <c r="K136" s="4"/>
      <c r="L136" s="4"/>
      <c r="M136" s="4"/>
      <c r="R136" s="38"/>
      <c r="S136" s="38"/>
      <c r="T136" s="38"/>
      <c r="U136" s="38"/>
      <c r="V136" s="38"/>
    </row>
    <row r="137" spans="11:22" ht="21" x14ac:dyDescent="0.25">
      <c r="K137" s="4"/>
      <c r="L137" s="4"/>
      <c r="M137" s="4"/>
      <c r="R137" s="38"/>
      <c r="S137" s="38"/>
      <c r="T137" s="38"/>
      <c r="U137" s="38"/>
      <c r="V137" s="38"/>
    </row>
    <row r="138" spans="11:22" ht="21" x14ac:dyDescent="0.25">
      <c r="K138" s="4"/>
      <c r="L138" s="4"/>
      <c r="M138" s="4"/>
    </row>
    <row r="139" spans="11:22" ht="21" x14ac:dyDescent="0.25">
      <c r="K139" s="4"/>
      <c r="L139" s="4"/>
      <c r="M139" s="4"/>
    </row>
    <row r="140" spans="11:22" ht="21" x14ac:dyDescent="0.25">
      <c r="K140" s="4"/>
      <c r="L140" s="4"/>
      <c r="M140" s="4"/>
    </row>
    <row r="141" spans="11:22" ht="21" x14ac:dyDescent="0.25">
      <c r="K141" s="4"/>
      <c r="L141" s="4"/>
      <c r="M141" s="4"/>
    </row>
    <row r="142" spans="11:22" ht="21" x14ac:dyDescent="0.25">
      <c r="K142" s="4"/>
      <c r="L142" s="4"/>
      <c r="M142" s="4"/>
    </row>
    <row r="143" spans="11:22" ht="21" x14ac:dyDescent="0.25">
      <c r="K143" s="4"/>
      <c r="L143" s="4"/>
      <c r="M143" s="4"/>
    </row>
    <row r="144" spans="11:22" ht="21" x14ac:dyDescent="0.25">
      <c r="K144" s="4"/>
      <c r="L144" s="4"/>
      <c r="M144" s="4"/>
    </row>
    <row r="145" spans="11:13" ht="21" x14ac:dyDescent="0.25">
      <c r="K145" s="4"/>
      <c r="L145" s="4"/>
      <c r="M145" s="4"/>
    </row>
    <row r="146" spans="11:13" ht="21" x14ac:dyDescent="0.25">
      <c r="K146" s="4"/>
      <c r="L146" s="4"/>
      <c r="M146" s="4"/>
    </row>
    <row r="147" spans="11:13" ht="21" x14ac:dyDescent="0.25">
      <c r="K147" s="4"/>
      <c r="L147" s="4"/>
      <c r="M147" s="4"/>
    </row>
    <row r="148" spans="11:13" ht="21" x14ac:dyDescent="0.25">
      <c r="K148" s="4"/>
      <c r="L148" s="4"/>
      <c r="M148" s="4"/>
    </row>
    <row r="149" spans="11:13" ht="21" x14ac:dyDescent="0.25">
      <c r="K149" s="4"/>
      <c r="L149" s="4"/>
      <c r="M149" s="4"/>
    </row>
    <row r="150" spans="11:13" ht="21" x14ac:dyDescent="0.25">
      <c r="K150" s="4"/>
      <c r="L150" s="4"/>
      <c r="M150" s="4"/>
    </row>
    <row r="151" spans="11:13" ht="21" x14ac:dyDescent="0.25">
      <c r="K151" s="4"/>
      <c r="L151" s="4"/>
      <c r="M151" s="4"/>
    </row>
    <row r="152" spans="11:13" ht="21" x14ac:dyDescent="0.25">
      <c r="K152" s="4"/>
      <c r="L152" s="4"/>
      <c r="M152" s="4"/>
    </row>
    <row r="153" spans="11:13" ht="21" x14ac:dyDescent="0.25">
      <c r="K153" s="4"/>
      <c r="L153" s="4"/>
      <c r="M153" s="4"/>
    </row>
    <row r="154" spans="11:13" ht="21" x14ac:dyDescent="0.25">
      <c r="K154" s="4"/>
      <c r="L154" s="4"/>
      <c r="M154" s="4"/>
    </row>
    <row r="155" spans="11:13" ht="21" x14ac:dyDescent="0.25">
      <c r="K155" s="4"/>
      <c r="L155" s="4"/>
      <c r="M155" s="4"/>
    </row>
    <row r="156" spans="11:13" ht="21" x14ac:dyDescent="0.25">
      <c r="K156" s="4"/>
      <c r="L156" s="4"/>
      <c r="M156" s="4"/>
    </row>
    <row r="157" spans="11:13" ht="21" x14ac:dyDescent="0.25">
      <c r="K157" s="4"/>
      <c r="L157" s="4"/>
      <c r="M157" s="4"/>
    </row>
    <row r="158" spans="11:13" ht="21" x14ac:dyDescent="0.25">
      <c r="K158" s="4"/>
      <c r="L158" s="4"/>
      <c r="M158" s="4"/>
    </row>
    <row r="159" spans="11:13" ht="21" x14ac:dyDescent="0.25">
      <c r="K159" s="4"/>
      <c r="L159" s="4"/>
      <c r="M159" s="4"/>
    </row>
    <row r="160" spans="11:13" ht="21" x14ac:dyDescent="0.25">
      <c r="K160" s="4"/>
      <c r="L160" s="4"/>
      <c r="M160" s="4"/>
    </row>
    <row r="161" spans="11:13" ht="21" x14ac:dyDescent="0.25">
      <c r="K161" s="4"/>
      <c r="L161" s="4"/>
      <c r="M161" s="4"/>
    </row>
    <row r="162" spans="11:13" ht="21" x14ac:dyDescent="0.25">
      <c r="K162" s="4"/>
      <c r="L162" s="4"/>
      <c r="M162" s="4"/>
    </row>
    <row r="163" spans="11:13" ht="21" x14ac:dyDescent="0.25">
      <c r="K163" s="4"/>
      <c r="L163" s="4"/>
      <c r="M163" s="4"/>
    </row>
    <row r="164" spans="11:13" ht="21" x14ac:dyDescent="0.25">
      <c r="K164" s="4"/>
      <c r="L164" s="4"/>
      <c r="M164" s="4"/>
    </row>
    <row r="165" spans="11:13" ht="21" x14ac:dyDescent="0.25">
      <c r="K165" s="4"/>
      <c r="L165" s="4"/>
      <c r="M165" s="4"/>
    </row>
    <row r="166" spans="11:13" ht="21" x14ac:dyDescent="0.25">
      <c r="K166" s="4"/>
      <c r="L166" s="4"/>
      <c r="M166" s="4"/>
    </row>
    <row r="167" spans="11:13" ht="21" x14ac:dyDescent="0.25">
      <c r="K167" s="4"/>
      <c r="L167" s="4"/>
      <c r="M167" s="4"/>
    </row>
    <row r="168" spans="11:13" ht="21" x14ac:dyDescent="0.25">
      <c r="K168" s="4"/>
      <c r="L168" s="4"/>
      <c r="M168" s="4"/>
    </row>
    <row r="169" spans="11:13" ht="21" x14ac:dyDescent="0.25">
      <c r="K169" s="4"/>
      <c r="L169" s="4"/>
      <c r="M169" s="4"/>
    </row>
    <row r="170" spans="11:13" ht="21" x14ac:dyDescent="0.25">
      <c r="K170" s="4"/>
      <c r="L170" s="4"/>
      <c r="M170" s="4"/>
    </row>
    <row r="171" spans="11:13" ht="21" x14ac:dyDescent="0.25">
      <c r="K171" s="4"/>
      <c r="L171" s="4"/>
      <c r="M171" s="4"/>
    </row>
    <row r="172" spans="11:13" ht="21" x14ac:dyDescent="0.25">
      <c r="K172" s="4"/>
      <c r="L172" s="4"/>
      <c r="M172" s="4"/>
    </row>
    <row r="173" spans="11:13" ht="21" x14ac:dyDescent="0.25">
      <c r="K173" s="4"/>
      <c r="L173" s="4"/>
      <c r="M173" s="4"/>
    </row>
    <row r="174" spans="11:13" ht="21" x14ac:dyDescent="0.25">
      <c r="K174" s="4"/>
      <c r="L174" s="4"/>
      <c r="M174" s="4"/>
    </row>
    <row r="175" spans="11:13" ht="21" x14ac:dyDescent="0.25">
      <c r="K175" s="4"/>
      <c r="L175" s="4"/>
      <c r="M175" s="4"/>
    </row>
    <row r="176" spans="11:13" ht="21" x14ac:dyDescent="0.25">
      <c r="K176" s="4"/>
      <c r="L176" s="4"/>
      <c r="M176" s="4"/>
    </row>
    <row r="177" spans="11:13" ht="21" x14ac:dyDescent="0.25">
      <c r="K177" s="4"/>
      <c r="L177" s="4"/>
      <c r="M177" s="4"/>
    </row>
    <row r="178" spans="11:13" ht="21" x14ac:dyDescent="0.25">
      <c r="K178" s="4"/>
      <c r="L178" s="4"/>
      <c r="M178" s="4"/>
    </row>
    <row r="179" spans="11:13" ht="21" x14ac:dyDescent="0.25">
      <c r="K179" s="4"/>
      <c r="L179" s="4"/>
      <c r="M179" s="4"/>
    </row>
    <row r="180" spans="11:13" ht="21" x14ac:dyDescent="0.25">
      <c r="K180" s="4"/>
      <c r="L180" s="4"/>
      <c r="M180" s="4"/>
    </row>
    <row r="181" spans="11:13" ht="21" x14ac:dyDescent="0.25">
      <c r="K181" s="4"/>
      <c r="L181" s="4"/>
      <c r="M181" s="4"/>
    </row>
    <row r="182" spans="11:13" ht="21" x14ac:dyDescent="0.25">
      <c r="K182" s="4"/>
      <c r="L182" s="4"/>
      <c r="M182" s="4"/>
    </row>
    <row r="183" spans="11:13" ht="21" x14ac:dyDescent="0.25">
      <c r="K183" s="4"/>
      <c r="L183" s="4"/>
      <c r="M183" s="4"/>
    </row>
    <row r="184" spans="11:13" ht="21" x14ac:dyDescent="0.25">
      <c r="K184" s="4"/>
      <c r="L184" s="4"/>
      <c r="M184" s="4"/>
    </row>
    <row r="185" spans="11:13" ht="21" x14ac:dyDescent="0.25">
      <c r="K185" s="4"/>
      <c r="L185" s="4"/>
      <c r="M185" s="4"/>
    </row>
    <row r="186" spans="11:13" ht="21" x14ac:dyDescent="0.25">
      <c r="K186" s="4"/>
      <c r="L186" s="4"/>
      <c r="M186" s="4"/>
    </row>
    <row r="187" spans="11:13" ht="21" x14ac:dyDescent="0.25">
      <c r="K187" s="4"/>
      <c r="L187" s="4"/>
      <c r="M187" s="4"/>
    </row>
    <row r="188" spans="11:13" ht="21" x14ac:dyDescent="0.25">
      <c r="K188" s="4"/>
      <c r="L188" s="4"/>
      <c r="M188" s="4"/>
    </row>
    <row r="189" spans="11:13" ht="21" x14ac:dyDescent="0.25">
      <c r="K189" s="4"/>
      <c r="L189" s="4"/>
      <c r="M189" s="4"/>
    </row>
    <row r="190" spans="11:13" ht="21" x14ac:dyDescent="0.25">
      <c r="K190" s="4"/>
      <c r="L190" s="4"/>
      <c r="M190" s="4"/>
    </row>
    <row r="191" spans="11:13" ht="21" x14ac:dyDescent="0.25">
      <c r="K191" s="4"/>
      <c r="L191" s="4"/>
      <c r="M191" s="4"/>
    </row>
    <row r="192" spans="11:13" ht="21" x14ac:dyDescent="0.25">
      <c r="K192" s="4"/>
      <c r="L192" s="4"/>
      <c r="M192" s="4"/>
    </row>
    <row r="193" spans="11:13" ht="21" x14ac:dyDescent="0.25">
      <c r="K193" s="4"/>
      <c r="L193" s="4"/>
      <c r="M193" s="4"/>
    </row>
    <row r="194" spans="11:13" ht="21" x14ac:dyDescent="0.25">
      <c r="K194" s="4"/>
      <c r="L194" s="4"/>
      <c r="M194" s="4"/>
    </row>
    <row r="195" spans="11:13" ht="21" x14ac:dyDescent="0.25">
      <c r="K195" s="4"/>
      <c r="L195" s="4"/>
      <c r="M195" s="4"/>
    </row>
    <row r="196" spans="11:13" ht="21" x14ac:dyDescent="0.25">
      <c r="K196" s="4"/>
      <c r="L196" s="4"/>
      <c r="M196" s="4"/>
    </row>
    <row r="197" spans="11:13" ht="21" x14ac:dyDescent="0.25">
      <c r="K197" s="4"/>
      <c r="L197" s="4"/>
      <c r="M197" s="4"/>
    </row>
    <row r="198" spans="11:13" ht="21" x14ac:dyDescent="0.25">
      <c r="K198" s="4"/>
      <c r="L198" s="4"/>
      <c r="M198" s="4"/>
    </row>
    <row r="199" spans="11:13" ht="21" x14ac:dyDescent="0.25">
      <c r="K199" s="4"/>
      <c r="L199" s="4"/>
      <c r="M199" s="4"/>
    </row>
    <row r="200" spans="11:13" ht="21" x14ac:dyDescent="0.25">
      <c r="K200" s="4"/>
      <c r="L200" s="4"/>
      <c r="M200" s="4"/>
    </row>
    <row r="201" spans="11:13" ht="21" x14ac:dyDescent="0.25">
      <c r="K201" s="4"/>
      <c r="L201" s="4"/>
      <c r="M201" s="4"/>
    </row>
    <row r="202" spans="11:13" ht="21" x14ac:dyDescent="0.25">
      <c r="K202" s="4"/>
      <c r="L202" s="4"/>
      <c r="M202" s="4"/>
    </row>
    <row r="203" spans="11:13" ht="21" x14ac:dyDescent="0.25">
      <c r="K203" s="4"/>
      <c r="L203" s="4"/>
      <c r="M203" s="4"/>
    </row>
    <row r="204" spans="11:13" ht="21" x14ac:dyDescent="0.25">
      <c r="K204" s="4"/>
      <c r="L204" s="4"/>
      <c r="M204" s="4"/>
    </row>
    <row r="205" spans="11:13" ht="21" x14ac:dyDescent="0.25">
      <c r="K205" s="4"/>
      <c r="L205" s="4"/>
      <c r="M205" s="4"/>
    </row>
    <row r="206" spans="11:13" ht="21" x14ac:dyDescent="0.25">
      <c r="K206" s="4"/>
      <c r="L206" s="4"/>
      <c r="M206" s="4"/>
    </row>
    <row r="207" spans="11:13" ht="21" x14ac:dyDescent="0.25">
      <c r="K207" s="4"/>
      <c r="L207" s="4"/>
      <c r="M207" s="4"/>
    </row>
    <row r="208" spans="11:13" ht="21" x14ac:dyDescent="0.25">
      <c r="K208" s="4"/>
      <c r="L208" s="4"/>
      <c r="M208" s="4"/>
    </row>
    <row r="209" spans="11:13" ht="21" x14ac:dyDescent="0.25">
      <c r="K209" s="4"/>
      <c r="L209" s="4"/>
      <c r="M209" s="4"/>
    </row>
    <row r="210" spans="11:13" ht="21" x14ac:dyDescent="0.25">
      <c r="K210" s="4"/>
      <c r="L210" s="4"/>
      <c r="M210" s="4"/>
    </row>
    <row r="211" spans="11:13" ht="21" x14ac:dyDescent="0.25">
      <c r="K211" s="4"/>
      <c r="L211" s="4"/>
      <c r="M211" s="4"/>
    </row>
    <row r="212" spans="11:13" ht="21" x14ac:dyDescent="0.25">
      <c r="K212" s="4"/>
      <c r="L212" s="4"/>
      <c r="M212" s="4"/>
    </row>
    <row r="213" spans="11:13" ht="21" x14ac:dyDescent="0.25">
      <c r="K213" s="4"/>
      <c r="L213" s="4"/>
      <c r="M213" s="4"/>
    </row>
    <row r="214" spans="11:13" ht="21" x14ac:dyDescent="0.25">
      <c r="K214" s="4"/>
      <c r="L214" s="4"/>
      <c r="M214" s="4"/>
    </row>
    <row r="215" spans="11:13" ht="21" x14ac:dyDescent="0.25">
      <c r="K215" s="4"/>
      <c r="L215" s="4"/>
      <c r="M215" s="4"/>
    </row>
    <row r="216" spans="11:13" ht="21" x14ac:dyDescent="0.25">
      <c r="K216" s="4"/>
      <c r="L216" s="4"/>
      <c r="M216" s="4"/>
    </row>
    <row r="217" spans="11:13" ht="21" x14ac:dyDescent="0.25">
      <c r="K217" s="4"/>
      <c r="L217" s="4"/>
      <c r="M217" s="4"/>
    </row>
    <row r="218" spans="11:13" ht="21" x14ac:dyDescent="0.25">
      <c r="K218" s="4"/>
      <c r="L218" s="4"/>
      <c r="M218" s="4"/>
    </row>
    <row r="219" spans="11:13" ht="21" x14ac:dyDescent="0.25">
      <c r="K219" s="4"/>
      <c r="L219" s="4"/>
      <c r="M219" s="4"/>
    </row>
    <row r="220" spans="11:13" ht="21" x14ac:dyDescent="0.25">
      <c r="K220" s="4"/>
      <c r="L220" s="4"/>
      <c r="M220" s="4"/>
    </row>
    <row r="221" spans="11:13" ht="21" x14ac:dyDescent="0.25">
      <c r="K221" s="4"/>
      <c r="L221" s="4"/>
      <c r="M221" s="4"/>
    </row>
    <row r="222" spans="11:13" ht="21" x14ac:dyDescent="0.25">
      <c r="K222" s="4"/>
      <c r="L222" s="4"/>
      <c r="M222" s="4"/>
    </row>
    <row r="223" spans="11:13" ht="21" x14ac:dyDescent="0.25">
      <c r="K223" s="4"/>
      <c r="L223" s="4"/>
      <c r="M223" s="4"/>
    </row>
    <row r="224" spans="11:13" ht="21" x14ac:dyDescent="0.25">
      <c r="K224" s="4"/>
      <c r="L224" s="4"/>
      <c r="M224" s="4"/>
    </row>
    <row r="225" spans="11:13" ht="21" x14ac:dyDescent="0.25">
      <c r="K225" s="4"/>
      <c r="L225" s="4"/>
      <c r="M225" s="4"/>
    </row>
    <row r="226" spans="11:13" ht="21" x14ac:dyDescent="0.25">
      <c r="K226" s="4"/>
      <c r="L226" s="4"/>
      <c r="M226" s="4"/>
    </row>
    <row r="227" spans="11:13" ht="21" x14ac:dyDescent="0.25">
      <c r="K227" s="4"/>
      <c r="L227" s="4"/>
      <c r="M227" s="4"/>
    </row>
    <row r="228" spans="11:13" ht="21" x14ac:dyDescent="0.25">
      <c r="K228" s="4"/>
      <c r="L228" s="4"/>
      <c r="M228" s="4"/>
    </row>
    <row r="229" spans="11:13" ht="21" x14ac:dyDescent="0.25">
      <c r="K229" s="4"/>
      <c r="L229" s="4"/>
      <c r="M229" s="4"/>
    </row>
    <row r="230" spans="11:13" ht="21" x14ac:dyDescent="0.25">
      <c r="K230" s="4"/>
      <c r="L230" s="4"/>
      <c r="M230" s="4"/>
    </row>
    <row r="231" spans="11:13" ht="21" x14ac:dyDescent="0.25">
      <c r="K231" s="4"/>
      <c r="L231" s="4"/>
      <c r="M231" s="4"/>
    </row>
    <row r="232" spans="11:13" ht="21" x14ac:dyDescent="0.25">
      <c r="K232" s="4"/>
      <c r="L232" s="4"/>
      <c r="M232" s="4"/>
    </row>
    <row r="233" spans="11:13" ht="21" x14ac:dyDescent="0.25">
      <c r="K233" s="4"/>
      <c r="L233" s="4"/>
      <c r="M233" s="4"/>
    </row>
    <row r="234" spans="11:13" ht="21" x14ac:dyDescent="0.25">
      <c r="K234" s="4"/>
      <c r="L234" s="4"/>
      <c r="M234" s="4"/>
    </row>
    <row r="235" spans="11:13" ht="21" x14ac:dyDescent="0.25">
      <c r="K235" s="4"/>
      <c r="L235" s="4"/>
      <c r="M235" s="4"/>
    </row>
    <row r="236" spans="11:13" ht="21" x14ac:dyDescent="0.25">
      <c r="K236" s="4"/>
      <c r="L236" s="4"/>
      <c r="M236" s="4"/>
    </row>
    <row r="237" spans="11:13" ht="21" x14ac:dyDescent="0.25">
      <c r="K237" s="4"/>
      <c r="L237" s="4"/>
      <c r="M237" s="4"/>
    </row>
    <row r="238" spans="11:13" ht="21" x14ac:dyDescent="0.25">
      <c r="K238" s="4"/>
      <c r="L238" s="4"/>
      <c r="M238" s="4"/>
    </row>
    <row r="239" spans="11:13" ht="21" x14ac:dyDescent="0.25">
      <c r="K239" s="4"/>
      <c r="L239" s="4"/>
      <c r="M239" s="4"/>
    </row>
    <row r="240" spans="11:13" ht="21" x14ac:dyDescent="0.25">
      <c r="K240" s="4"/>
      <c r="L240" s="4"/>
      <c r="M240" s="4"/>
    </row>
    <row r="241" spans="11:13" ht="21" x14ac:dyDescent="0.25">
      <c r="K241" s="4"/>
      <c r="L241" s="4"/>
      <c r="M241" s="4"/>
    </row>
    <row r="242" spans="11:13" ht="21" x14ac:dyDescent="0.25">
      <c r="K242" s="4"/>
      <c r="L242" s="4"/>
      <c r="M242" s="4"/>
    </row>
    <row r="243" spans="11:13" ht="21" x14ac:dyDescent="0.25">
      <c r="K243" s="4"/>
      <c r="L243" s="4"/>
      <c r="M243" s="4"/>
    </row>
    <row r="244" spans="11:13" ht="21" x14ac:dyDescent="0.25">
      <c r="K244" s="4"/>
      <c r="L244" s="4"/>
      <c r="M244" s="4"/>
    </row>
    <row r="245" spans="11:13" ht="21" x14ac:dyDescent="0.25">
      <c r="K245" s="4"/>
      <c r="L245" s="4"/>
      <c r="M245" s="4"/>
    </row>
    <row r="246" spans="11:13" ht="21" x14ac:dyDescent="0.25">
      <c r="K246" s="4"/>
      <c r="L246" s="4"/>
      <c r="M246" s="4"/>
    </row>
    <row r="247" spans="11:13" ht="21" x14ac:dyDescent="0.25">
      <c r="K247" s="4"/>
      <c r="L247" s="4"/>
      <c r="M247" s="4"/>
    </row>
    <row r="248" spans="11:13" ht="21" x14ac:dyDescent="0.25">
      <c r="K248" s="4"/>
      <c r="L248" s="4"/>
      <c r="M248" s="4"/>
    </row>
    <row r="249" spans="11:13" ht="21" x14ac:dyDescent="0.25">
      <c r="K249" s="4"/>
      <c r="L249" s="4"/>
      <c r="M249" s="4"/>
    </row>
    <row r="250" spans="11:13" ht="21" x14ac:dyDescent="0.25">
      <c r="K250" s="4"/>
      <c r="L250" s="4"/>
      <c r="M250" s="4"/>
    </row>
    <row r="251" spans="11:13" ht="21" x14ac:dyDescent="0.25">
      <c r="K251" s="4"/>
      <c r="L251" s="4"/>
      <c r="M251" s="4"/>
    </row>
    <row r="252" spans="11:13" ht="21" x14ac:dyDescent="0.25">
      <c r="K252" s="4"/>
      <c r="L252" s="4"/>
      <c r="M252" s="4"/>
    </row>
    <row r="253" spans="11:13" ht="21" x14ac:dyDescent="0.25">
      <c r="K253" s="4"/>
      <c r="L253" s="4"/>
      <c r="M253" s="4"/>
    </row>
    <row r="254" spans="11:13" ht="21" x14ac:dyDescent="0.25">
      <c r="K254" s="4"/>
      <c r="L254" s="4"/>
      <c r="M254" s="4"/>
    </row>
    <row r="255" spans="11:13" ht="21" x14ac:dyDescent="0.25">
      <c r="K255" s="4"/>
      <c r="L255" s="4"/>
      <c r="M255" s="4"/>
    </row>
    <row r="256" spans="11:13" ht="21" x14ac:dyDescent="0.25">
      <c r="K256" s="4"/>
      <c r="L256" s="4"/>
      <c r="M256" s="4"/>
    </row>
    <row r="257" spans="11:13" ht="21" x14ac:dyDescent="0.25">
      <c r="K257" s="4"/>
      <c r="L257" s="4"/>
      <c r="M257" s="4"/>
    </row>
    <row r="258" spans="11:13" ht="21" x14ac:dyDescent="0.25">
      <c r="K258" s="4"/>
      <c r="L258" s="4"/>
      <c r="M258" s="4"/>
    </row>
    <row r="259" spans="11:13" ht="21" x14ac:dyDescent="0.25">
      <c r="K259" s="4"/>
      <c r="L259" s="4"/>
      <c r="M259" s="4"/>
    </row>
    <row r="260" spans="11:13" ht="21" x14ac:dyDescent="0.25">
      <c r="K260" s="4"/>
      <c r="L260" s="4"/>
      <c r="M260" s="4"/>
    </row>
    <row r="261" spans="11:13" ht="21" x14ac:dyDescent="0.25">
      <c r="K261" s="4"/>
      <c r="L261" s="4"/>
      <c r="M261" s="4"/>
    </row>
    <row r="262" spans="11:13" ht="21" x14ac:dyDescent="0.25">
      <c r="K262" s="4"/>
      <c r="L262" s="4"/>
      <c r="M262" s="4"/>
    </row>
    <row r="263" spans="11:13" ht="21" x14ac:dyDescent="0.25">
      <c r="K263" s="4"/>
      <c r="L263" s="4"/>
      <c r="M263" s="4"/>
    </row>
    <row r="264" spans="11:13" ht="21" x14ac:dyDescent="0.25">
      <c r="K264" s="4"/>
      <c r="L264" s="4"/>
      <c r="M264" s="4"/>
    </row>
    <row r="265" spans="11:13" ht="21" x14ac:dyDescent="0.25">
      <c r="K265" s="4"/>
      <c r="L265" s="4"/>
      <c r="M265" s="4"/>
    </row>
    <row r="266" spans="11:13" ht="21" x14ac:dyDescent="0.25">
      <c r="K266" s="4"/>
      <c r="L266" s="4"/>
      <c r="M266" s="4"/>
    </row>
    <row r="267" spans="11:13" ht="21" x14ac:dyDescent="0.25">
      <c r="K267" s="4"/>
      <c r="L267" s="4"/>
      <c r="M267" s="4"/>
    </row>
    <row r="268" spans="11:13" ht="21" x14ac:dyDescent="0.25">
      <c r="K268" s="4"/>
      <c r="L268" s="4"/>
      <c r="M268" s="4"/>
    </row>
    <row r="269" spans="11:13" ht="21" x14ac:dyDescent="0.25">
      <c r="K269" s="4"/>
      <c r="L269" s="4"/>
      <c r="M269" s="4"/>
    </row>
    <row r="270" spans="11:13" ht="21" x14ac:dyDescent="0.25">
      <c r="K270" s="4"/>
      <c r="L270" s="4"/>
      <c r="M270" s="4"/>
    </row>
    <row r="271" spans="11:13" ht="21" x14ac:dyDescent="0.25">
      <c r="K271" s="4"/>
      <c r="L271" s="4"/>
      <c r="M271" s="4"/>
    </row>
    <row r="272" spans="11:13" ht="21" x14ac:dyDescent="0.25">
      <c r="K272" s="4"/>
      <c r="L272" s="4"/>
      <c r="M272" s="4"/>
    </row>
    <row r="273" spans="11:13" ht="21" x14ac:dyDescent="0.25">
      <c r="K273" s="4"/>
      <c r="L273" s="4"/>
      <c r="M273" s="4"/>
    </row>
    <row r="274" spans="11:13" ht="21" x14ac:dyDescent="0.25">
      <c r="K274" s="4"/>
      <c r="L274" s="4"/>
      <c r="M274" s="4"/>
    </row>
    <row r="275" spans="11:13" ht="21" x14ac:dyDescent="0.25">
      <c r="K275" s="4"/>
      <c r="L275" s="4"/>
      <c r="M275" s="4"/>
    </row>
    <row r="276" spans="11:13" ht="21" x14ac:dyDescent="0.25">
      <c r="K276" s="4"/>
      <c r="L276" s="4"/>
      <c r="M276" s="4"/>
    </row>
    <row r="277" spans="11:13" ht="21" x14ac:dyDescent="0.25">
      <c r="K277" s="4"/>
      <c r="L277" s="4"/>
      <c r="M277" s="4"/>
    </row>
    <row r="278" spans="11:13" ht="21" x14ac:dyDescent="0.25">
      <c r="K278" s="4"/>
      <c r="L278" s="4"/>
      <c r="M278" s="4"/>
    </row>
    <row r="279" spans="11:13" ht="21" x14ac:dyDescent="0.25">
      <c r="K279" s="4"/>
      <c r="L279" s="4"/>
      <c r="M279" s="4"/>
    </row>
    <row r="280" spans="11:13" ht="21" x14ac:dyDescent="0.25">
      <c r="K280" s="4"/>
      <c r="L280" s="4"/>
      <c r="M280" s="4"/>
    </row>
    <row r="281" spans="11:13" ht="21" x14ac:dyDescent="0.25">
      <c r="K281" s="4"/>
      <c r="L281" s="4"/>
      <c r="M281" s="4"/>
    </row>
    <row r="282" spans="11:13" ht="21" x14ac:dyDescent="0.25">
      <c r="K282" s="4"/>
      <c r="L282" s="4"/>
      <c r="M282" s="4"/>
    </row>
    <row r="283" spans="11:13" ht="21" x14ac:dyDescent="0.25">
      <c r="K283" s="4"/>
      <c r="L283" s="4"/>
      <c r="M283" s="4"/>
    </row>
    <row r="284" spans="11:13" ht="21" x14ac:dyDescent="0.25">
      <c r="K284" s="4"/>
      <c r="L284" s="4"/>
      <c r="M284" s="4"/>
    </row>
    <row r="285" spans="11:13" ht="21" x14ac:dyDescent="0.25">
      <c r="K285" s="4"/>
      <c r="L285" s="4"/>
      <c r="M285" s="4"/>
    </row>
    <row r="286" spans="11:13" ht="21" x14ac:dyDescent="0.25">
      <c r="K286" s="4"/>
      <c r="L286" s="4"/>
      <c r="M286" s="4"/>
    </row>
    <row r="287" spans="11:13" ht="21" x14ac:dyDescent="0.25">
      <c r="K287" s="4"/>
      <c r="L287" s="4"/>
      <c r="M287" s="4"/>
    </row>
    <row r="288" spans="11:13" ht="21" x14ac:dyDescent="0.25">
      <c r="K288" s="4"/>
      <c r="L288" s="4"/>
      <c r="M288" s="4"/>
    </row>
    <row r="289" spans="11:13" ht="21" x14ac:dyDescent="0.25">
      <c r="K289" s="4"/>
      <c r="L289" s="4"/>
      <c r="M289" s="4"/>
    </row>
    <row r="290" spans="11:13" ht="21" x14ac:dyDescent="0.25">
      <c r="K290" s="4"/>
      <c r="L290" s="4"/>
      <c r="M290" s="4"/>
    </row>
    <row r="291" spans="11:13" ht="21" x14ac:dyDescent="0.25">
      <c r="K291" s="4"/>
      <c r="L291" s="4"/>
      <c r="M291" s="4"/>
    </row>
    <row r="292" spans="11:13" ht="21" x14ac:dyDescent="0.25">
      <c r="K292" s="4"/>
      <c r="L292" s="4"/>
      <c r="M292" s="4"/>
    </row>
    <row r="293" spans="11:13" ht="21" x14ac:dyDescent="0.25">
      <c r="K293" s="4"/>
      <c r="L293" s="4"/>
      <c r="M293" s="4"/>
    </row>
    <row r="294" spans="11:13" ht="21" x14ac:dyDescent="0.25">
      <c r="K294" s="4"/>
      <c r="L294" s="4"/>
      <c r="M294" s="4"/>
    </row>
    <row r="295" spans="11:13" ht="21" x14ac:dyDescent="0.25">
      <c r="K295" s="4"/>
      <c r="L295" s="4"/>
      <c r="M295" s="4"/>
    </row>
    <row r="296" spans="11:13" ht="21" x14ac:dyDescent="0.25">
      <c r="K296" s="4"/>
      <c r="L296" s="4"/>
      <c r="M296" s="4"/>
    </row>
    <row r="297" spans="11:13" ht="21" x14ac:dyDescent="0.25">
      <c r="K297" s="4"/>
      <c r="L297" s="4"/>
      <c r="M297" s="4"/>
    </row>
    <row r="298" spans="11:13" ht="21" x14ac:dyDescent="0.25">
      <c r="K298" s="4"/>
      <c r="L298" s="4"/>
      <c r="M298" s="4"/>
    </row>
    <row r="299" spans="11:13" ht="21" x14ac:dyDescent="0.25">
      <c r="K299" s="4"/>
      <c r="L299" s="4"/>
      <c r="M299" s="4"/>
    </row>
    <row r="300" spans="11:13" ht="21" x14ac:dyDescent="0.25">
      <c r="K300" s="4"/>
      <c r="L300" s="4"/>
      <c r="M300" s="4"/>
    </row>
    <row r="301" spans="11:13" ht="21" x14ac:dyDescent="0.25">
      <c r="K301" s="4"/>
      <c r="L301" s="4"/>
      <c r="M301" s="4"/>
    </row>
    <row r="302" spans="11:13" ht="21" x14ac:dyDescent="0.25">
      <c r="K302" s="4"/>
      <c r="L302" s="4"/>
      <c r="M302" s="4"/>
    </row>
    <row r="303" spans="11:13" ht="21" x14ac:dyDescent="0.25">
      <c r="K303" s="4"/>
      <c r="L303" s="4"/>
      <c r="M303" s="4"/>
    </row>
    <row r="304" spans="11:13" ht="21" x14ac:dyDescent="0.25">
      <c r="K304" s="4"/>
      <c r="L304" s="4"/>
      <c r="M304" s="4"/>
    </row>
    <row r="305" spans="11:13" ht="21" x14ac:dyDescent="0.25">
      <c r="K305" s="4"/>
      <c r="L305" s="4"/>
      <c r="M305" s="4"/>
    </row>
    <row r="306" spans="11:13" ht="21" x14ac:dyDescent="0.25">
      <c r="K306" s="4"/>
      <c r="L306" s="4"/>
      <c r="M306" s="4"/>
    </row>
    <row r="307" spans="11:13" ht="21" x14ac:dyDescent="0.25">
      <c r="K307" s="4"/>
      <c r="L307" s="4"/>
      <c r="M307" s="4"/>
    </row>
    <row r="308" spans="11:13" ht="21" x14ac:dyDescent="0.25">
      <c r="K308" s="4"/>
      <c r="L308" s="4"/>
      <c r="M308" s="4"/>
    </row>
    <row r="309" spans="11:13" ht="21" x14ac:dyDescent="0.25">
      <c r="K309" s="4"/>
      <c r="L309" s="4"/>
      <c r="M309" s="4"/>
    </row>
    <row r="310" spans="11:13" ht="21" x14ac:dyDescent="0.25">
      <c r="K310" s="4"/>
      <c r="L310" s="4"/>
      <c r="M310" s="4"/>
    </row>
    <row r="311" spans="11:13" ht="21" x14ac:dyDescent="0.25">
      <c r="K311" s="4"/>
      <c r="L311" s="4"/>
      <c r="M311" s="4"/>
    </row>
    <row r="312" spans="11:13" ht="21" x14ac:dyDescent="0.25">
      <c r="K312" s="4"/>
      <c r="L312" s="4"/>
      <c r="M312" s="4"/>
    </row>
    <row r="313" spans="11:13" ht="21" x14ac:dyDescent="0.25">
      <c r="K313" s="4"/>
      <c r="L313" s="4"/>
      <c r="M313" s="4"/>
    </row>
    <row r="314" spans="11:13" ht="21" x14ac:dyDescent="0.25">
      <c r="K314" s="4"/>
      <c r="L314" s="4"/>
      <c r="M314" s="4"/>
    </row>
    <row r="315" spans="11:13" ht="21" x14ac:dyDescent="0.25">
      <c r="K315" s="4"/>
      <c r="L315" s="4"/>
      <c r="M315" s="4"/>
    </row>
    <row r="316" spans="11:13" ht="21" x14ac:dyDescent="0.25">
      <c r="K316" s="4"/>
      <c r="L316" s="4"/>
      <c r="M316" s="4"/>
    </row>
    <row r="317" spans="11:13" ht="21" x14ac:dyDescent="0.25">
      <c r="K317" s="4"/>
      <c r="L317" s="4"/>
      <c r="M317" s="4"/>
    </row>
    <row r="318" spans="11:13" ht="21" x14ac:dyDescent="0.25">
      <c r="K318" s="4"/>
      <c r="L318" s="4"/>
      <c r="M318" s="4"/>
    </row>
    <row r="319" spans="11:13" ht="21" x14ac:dyDescent="0.25">
      <c r="K319" s="4"/>
      <c r="L319" s="4"/>
      <c r="M319" s="4"/>
    </row>
    <row r="320" spans="11:13" ht="21" x14ac:dyDescent="0.25">
      <c r="K320" s="4"/>
      <c r="L320" s="4"/>
      <c r="M320" s="4"/>
    </row>
    <row r="321" spans="11:13" ht="21" x14ac:dyDescent="0.25">
      <c r="K321" s="4"/>
      <c r="L321" s="4"/>
      <c r="M321" s="4"/>
    </row>
    <row r="322" spans="11:13" ht="21" x14ac:dyDescent="0.25">
      <c r="K322" s="4"/>
      <c r="L322" s="4"/>
      <c r="M322" s="4"/>
    </row>
    <row r="323" spans="11:13" ht="21" x14ac:dyDescent="0.25">
      <c r="K323" s="4"/>
      <c r="L323" s="4"/>
      <c r="M323" s="4"/>
    </row>
    <row r="324" spans="11:13" ht="21" x14ac:dyDescent="0.25">
      <c r="K324" s="4"/>
      <c r="L324" s="4"/>
      <c r="M324" s="4"/>
    </row>
    <row r="325" spans="11:13" ht="21" x14ac:dyDescent="0.25">
      <c r="K325" s="4"/>
      <c r="L325" s="4"/>
      <c r="M325" s="4"/>
    </row>
    <row r="326" spans="11:13" ht="21" x14ac:dyDescent="0.25">
      <c r="K326" s="4"/>
      <c r="L326" s="4"/>
      <c r="M326" s="4"/>
    </row>
    <row r="327" spans="11:13" ht="21" x14ac:dyDescent="0.25">
      <c r="K327" s="4"/>
      <c r="L327" s="4"/>
      <c r="M327" s="4"/>
    </row>
    <row r="328" spans="11:13" ht="21" x14ac:dyDescent="0.25">
      <c r="K328" s="4"/>
      <c r="L328" s="4"/>
      <c r="M328" s="4"/>
    </row>
    <row r="329" spans="11:13" ht="21" x14ac:dyDescent="0.25">
      <c r="K329" s="4"/>
      <c r="L329" s="4"/>
      <c r="M329" s="4"/>
    </row>
    <row r="330" spans="11:13" ht="21" x14ac:dyDescent="0.25">
      <c r="K330" s="4"/>
      <c r="L330" s="4"/>
      <c r="M330" s="4"/>
    </row>
    <row r="331" spans="11:13" ht="21" x14ac:dyDescent="0.25">
      <c r="K331" s="4"/>
      <c r="L331" s="4"/>
      <c r="M331" s="4"/>
    </row>
    <row r="332" spans="11:13" ht="21" x14ac:dyDescent="0.25">
      <c r="K332" s="4"/>
      <c r="L332" s="4"/>
      <c r="M332" s="4"/>
    </row>
    <row r="333" spans="11:13" ht="21" x14ac:dyDescent="0.25">
      <c r="K333" s="4"/>
      <c r="L333" s="4"/>
      <c r="M333" s="4"/>
    </row>
    <row r="334" spans="11:13" ht="21" x14ac:dyDescent="0.25">
      <c r="K334" s="4"/>
      <c r="L334" s="4"/>
      <c r="M334" s="4"/>
    </row>
    <row r="335" spans="11:13" ht="21" x14ac:dyDescent="0.25">
      <c r="K335" s="4"/>
      <c r="L335" s="4"/>
      <c r="M335" s="4"/>
    </row>
    <row r="336" spans="11:13" ht="21" x14ac:dyDescent="0.25">
      <c r="K336" s="4"/>
      <c r="L336" s="4"/>
      <c r="M336" s="4"/>
    </row>
    <row r="337" spans="11:13" ht="21" x14ac:dyDescent="0.25">
      <c r="K337" s="4"/>
      <c r="L337" s="4"/>
      <c r="M337" s="4"/>
    </row>
    <row r="338" spans="11:13" ht="21" x14ac:dyDescent="0.25">
      <c r="K338" s="4"/>
      <c r="L338" s="4"/>
      <c r="M338" s="4"/>
    </row>
    <row r="339" spans="11:13" ht="21" x14ac:dyDescent="0.25">
      <c r="K339" s="4"/>
      <c r="L339" s="4"/>
      <c r="M339" s="4"/>
    </row>
    <row r="340" spans="11:13" ht="21" x14ac:dyDescent="0.25">
      <c r="K340" s="4"/>
      <c r="L340" s="4"/>
      <c r="M340" s="4"/>
    </row>
    <row r="341" spans="11:13" ht="21" x14ac:dyDescent="0.25">
      <c r="K341" s="4"/>
      <c r="L341" s="4"/>
      <c r="M341" s="4"/>
    </row>
    <row r="342" spans="11:13" ht="21" x14ac:dyDescent="0.25">
      <c r="K342" s="4"/>
      <c r="L342" s="4"/>
      <c r="M342" s="4"/>
    </row>
    <row r="343" spans="11:13" ht="21" x14ac:dyDescent="0.25">
      <c r="K343" s="4"/>
      <c r="L343" s="4"/>
      <c r="M343" s="4"/>
    </row>
    <row r="344" spans="11:13" ht="21" x14ac:dyDescent="0.25">
      <c r="K344" s="4"/>
      <c r="L344" s="4"/>
      <c r="M344" s="4"/>
    </row>
    <row r="345" spans="11:13" ht="21" x14ac:dyDescent="0.25">
      <c r="K345" s="4"/>
      <c r="L345" s="4"/>
      <c r="M345" s="4"/>
    </row>
    <row r="346" spans="11:13" ht="21" x14ac:dyDescent="0.25">
      <c r="K346" s="4"/>
      <c r="L346" s="4"/>
      <c r="M346" s="4"/>
    </row>
    <row r="347" spans="11:13" ht="21" x14ac:dyDescent="0.25">
      <c r="K347" s="4"/>
      <c r="L347" s="4"/>
      <c r="M347" s="4"/>
    </row>
    <row r="348" spans="11:13" ht="21" x14ac:dyDescent="0.25">
      <c r="K348" s="4"/>
      <c r="L348" s="4"/>
      <c r="M348" s="4"/>
    </row>
    <row r="349" spans="11:13" ht="21" x14ac:dyDescent="0.25">
      <c r="K349" s="4"/>
      <c r="L349" s="4"/>
      <c r="M349" s="4"/>
    </row>
    <row r="350" spans="11:13" ht="21" x14ac:dyDescent="0.25">
      <c r="K350" s="4"/>
      <c r="L350" s="4"/>
      <c r="M350" s="4"/>
    </row>
    <row r="351" spans="11:13" ht="21" x14ac:dyDescent="0.25">
      <c r="K351" s="4"/>
      <c r="L351" s="4"/>
      <c r="M351" s="4"/>
    </row>
    <row r="352" spans="11:13" ht="21" x14ac:dyDescent="0.25">
      <c r="K352" s="4"/>
      <c r="L352" s="4"/>
      <c r="M352" s="4"/>
    </row>
    <row r="353" spans="11:13" ht="21" x14ac:dyDescent="0.25">
      <c r="K353" s="4"/>
      <c r="L353" s="4"/>
      <c r="M353" s="4"/>
    </row>
    <row r="354" spans="11:13" ht="21" x14ac:dyDescent="0.25">
      <c r="K354" s="4"/>
      <c r="L354" s="4"/>
      <c r="M354" s="4"/>
    </row>
    <row r="355" spans="11:13" ht="21" x14ac:dyDescent="0.25">
      <c r="K355" s="4"/>
      <c r="L355" s="4"/>
      <c r="M355" s="4"/>
    </row>
    <row r="356" spans="11:13" ht="21" x14ac:dyDescent="0.25">
      <c r="K356" s="4"/>
      <c r="L356" s="4"/>
      <c r="M356" s="4"/>
    </row>
    <row r="357" spans="11:13" ht="21" x14ac:dyDescent="0.25">
      <c r="K357" s="4"/>
      <c r="L357" s="4"/>
      <c r="M357" s="4"/>
    </row>
    <row r="358" spans="11:13" ht="21" x14ac:dyDescent="0.25">
      <c r="K358" s="4"/>
      <c r="L358" s="4"/>
      <c r="M358" s="4"/>
    </row>
    <row r="359" spans="11:13" ht="21" x14ac:dyDescent="0.25">
      <c r="K359" s="4"/>
      <c r="L359" s="4"/>
      <c r="M359" s="4"/>
    </row>
    <row r="360" spans="11:13" ht="21" x14ac:dyDescent="0.25">
      <c r="K360" s="4"/>
      <c r="L360" s="4"/>
      <c r="M360" s="4"/>
    </row>
    <row r="361" spans="11:13" ht="21" x14ac:dyDescent="0.25">
      <c r="K361" s="4"/>
      <c r="L361" s="4"/>
      <c r="M361" s="4"/>
    </row>
    <row r="362" spans="11:13" ht="21" x14ac:dyDescent="0.25">
      <c r="K362" s="4"/>
      <c r="L362" s="4"/>
      <c r="M362" s="4"/>
    </row>
    <row r="363" spans="11:13" ht="21" x14ac:dyDescent="0.25">
      <c r="K363" s="4"/>
      <c r="L363" s="4"/>
      <c r="M363" s="4"/>
    </row>
    <row r="364" spans="11:13" ht="21" x14ac:dyDescent="0.25">
      <c r="K364" s="4"/>
      <c r="L364" s="4"/>
      <c r="M364" s="4"/>
    </row>
    <row r="365" spans="11:13" ht="21" x14ac:dyDescent="0.25">
      <c r="K365" s="4"/>
      <c r="L365" s="4"/>
      <c r="M365" s="4"/>
    </row>
    <row r="366" spans="11:13" ht="21" x14ac:dyDescent="0.25">
      <c r="K366" s="4"/>
      <c r="L366" s="4"/>
      <c r="M366" s="4"/>
    </row>
    <row r="367" spans="11:13" ht="21" x14ac:dyDescent="0.25">
      <c r="K367" s="4"/>
      <c r="L367" s="4"/>
      <c r="M367" s="4"/>
    </row>
    <row r="368" spans="11:13" ht="21" x14ac:dyDescent="0.25">
      <c r="K368" s="4"/>
      <c r="L368" s="4"/>
      <c r="M368" s="4"/>
    </row>
    <row r="369" spans="11:13" ht="21" x14ac:dyDescent="0.25">
      <c r="K369" s="4"/>
      <c r="L369" s="4"/>
      <c r="M369" s="4"/>
    </row>
    <row r="370" spans="11:13" ht="21" x14ac:dyDescent="0.25">
      <c r="K370" s="4"/>
      <c r="L370" s="4"/>
      <c r="M370" s="4"/>
    </row>
    <row r="371" spans="11:13" ht="21" x14ac:dyDescent="0.25">
      <c r="K371" s="4"/>
      <c r="L371" s="4"/>
      <c r="M371" s="4"/>
    </row>
    <row r="372" spans="11:13" ht="21" x14ac:dyDescent="0.25">
      <c r="K372" s="4"/>
      <c r="L372" s="4"/>
      <c r="M372" s="4"/>
    </row>
    <row r="373" spans="11:13" ht="21" x14ac:dyDescent="0.25">
      <c r="K373" s="4"/>
      <c r="L373" s="4"/>
      <c r="M373" s="4"/>
    </row>
    <row r="374" spans="11:13" ht="21" x14ac:dyDescent="0.25">
      <c r="K374" s="4"/>
      <c r="L374" s="4"/>
      <c r="M374" s="4"/>
    </row>
    <row r="375" spans="11:13" ht="21" x14ac:dyDescent="0.25">
      <c r="K375" s="4"/>
      <c r="L375" s="4"/>
      <c r="M375" s="4"/>
    </row>
    <row r="376" spans="11:13" ht="21" x14ac:dyDescent="0.25">
      <c r="K376" s="4"/>
      <c r="L376" s="4"/>
      <c r="M376" s="4"/>
    </row>
    <row r="377" spans="11:13" ht="21" x14ac:dyDescent="0.25">
      <c r="K377" s="4"/>
      <c r="L377" s="4"/>
      <c r="M377" s="4"/>
    </row>
    <row r="378" spans="11:13" ht="21" x14ac:dyDescent="0.25">
      <c r="K378" s="4"/>
      <c r="L378" s="4"/>
      <c r="M378" s="4"/>
    </row>
    <row r="379" spans="11:13" ht="21" x14ac:dyDescent="0.25">
      <c r="K379" s="4"/>
      <c r="L379" s="4"/>
      <c r="M379" s="4"/>
    </row>
    <row r="380" spans="11:13" ht="21" x14ac:dyDescent="0.25">
      <c r="K380" s="4"/>
      <c r="L380" s="4"/>
      <c r="M380" s="4"/>
    </row>
    <row r="381" spans="11:13" ht="21" x14ac:dyDescent="0.25">
      <c r="K381" s="4"/>
      <c r="L381" s="4"/>
      <c r="M381" s="4"/>
    </row>
    <row r="382" spans="11:13" ht="21" x14ac:dyDescent="0.25">
      <c r="K382" s="4"/>
      <c r="L382" s="4"/>
      <c r="M382" s="4"/>
    </row>
    <row r="383" spans="11:13" ht="21" x14ac:dyDescent="0.25">
      <c r="K383" s="4"/>
      <c r="L383" s="4"/>
      <c r="M383" s="4"/>
    </row>
    <row r="384" spans="11:13" ht="21" x14ac:dyDescent="0.25">
      <c r="K384" s="4"/>
      <c r="L384" s="4"/>
      <c r="M384" s="4"/>
    </row>
    <row r="385" spans="11:13" ht="21" x14ac:dyDescent="0.25">
      <c r="K385" s="4"/>
      <c r="L385" s="4"/>
      <c r="M385" s="4"/>
    </row>
    <row r="386" spans="11:13" ht="21" x14ac:dyDescent="0.25">
      <c r="K386" s="4"/>
      <c r="L386" s="4"/>
      <c r="M386" s="4"/>
    </row>
    <row r="387" spans="11:13" ht="21" x14ac:dyDescent="0.25">
      <c r="K387" s="4"/>
      <c r="L387" s="4"/>
      <c r="M387" s="4"/>
    </row>
    <row r="388" spans="11:13" ht="21" x14ac:dyDescent="0.25">
      <c r="K388" s="4"/>
      <c r="L388" s="4"/>
      <c r="M388" s="4"/>
    </row>
    <row r="389" spans="11:13" ht="21" x14ac:dyDescent="0.25">
      <c r="K389" s="4"/>
      <c r="L389" s="4"/>
      <c r="M389" s="4"/>
    </row>
    <row r="390" spans="11:13" ht="21" x14ac:dyDescent="0.25">
      <c r="K390" s="4"/>
      <c r="L390" s="4"/>
      <c r="M390" s="4"/>
    </row>
    <row r="391" spans="11:13" ht="21" x14ac:dyDescent="0.25">
      <c r="K391" s="4"/>
      <c r="L391" s="4"/>
      <c r="M391" s="4"/>
    </row>
    <row r="392" spans="11:13" ht="21" x14ac:dyDescent="0.25">
      <c r="K392" s="4"/>
      <c r="L392" s="4"/>
      <c r="M392" s="4"/>
    </row>
    <row r="393" spans="11:13" ht="21" x14ac:dyDescent="0.25">
      <c r="K393" s="4"/>
      <c r="L393" s="4"/>
      <c r="M393" s="4"/>
    </row>
    <row r="394" spans="11:13" ht="21" x14ac:dyDescent="0.25">
      <c r="K394" s="4"/>
      <c r="L394" s="4"/>
      <c r="M394" s="4"/>
    </row>
    <row r="395" spans="11:13" ht="21" x14ac:dyDescent="0.25">
      <c r="K395" s="4"/>
      <c r="L395" s="4"/>
      <c r="M395" s="4"/>
    </row>
    <row r="396" spans="11:13" ht="21" x14ac:dyDescent="0.25">
      <c r="K396" s="4"/>
      <c r="L396" s="4"/>
      <c r="M396" s="4"/>
    </row>
    <row r="397" spans="11:13" ht="21" x14ac:dyDescent="0.25">
      <c r="K397" s="4"/>
      <c r="L397" s="4"/>
      <c r="M397" s="4"/>
    </row>
    <row r="398" spans="11:13" ht="21" x14ac:dyDescent="0.25">
      <c r="K398" s="4"/>
      <c r="L398" s="4"/>
      <c r="M398" s="4"/>
    </row>
    <row r="399" spans="11:13" ht="21" x14ac:dyDescent="0.25">
      <c r="K399" s="4"/>
      <c r="L399" s="4"/>
      <c r="M399" s="4"/>
    </row>
    <row r="400" spans="11:13" ht="21" x14ac:dyDescent="0.25">
      <c r="K400" s="4"/>
      <c r="L400" s="4"/>
      <c r="M400" s="4"/>
    </row>
    <row r="401" spans="11:13" ht="21" x14ac:dyDescent="0.25">
      <c r="K401" s="4"/>
      <c r="L401" s="4"/>
      <c r="M401" s="4"/>
    </row>
    <row r="402" spans="11:13" ht="21" x14ac:dyDescent="0.25">
      <c r="K402" s="4"/>
      <c r="L402" s="4"/>
      <c r="M402" s="4"/>
    </row>
    <row r="403" spans="11:13" ht="21" x14ac:dyDescent="0.25">
      <c r="K403" s="4"/>
      <c r="L403" s="4"/>
      <c r="M403" s="4"/>
    </row>
    <row r="404" spans="11:13" ht="21" x14ac:dyDescent="0.25">
      <c r="K404" s="4"/>
      <c r="L404" s="4"/>
      <c r="M404" s="4"/>
    </row>
    <row r="405" spans="11:13" ht="21" x14ac:dyDescent="0.25">
      <c r="K405" s="4"/>
      <c r="L405" s="4"/>
      <c r="M405" s="4"/>
    </row>
    <row r="406" spans="11:13" ht="21" x14ac:dyDescent="0.25">
      <c r="K406" s="4"/>
      <c r="L406" s="4"/>
      <c r="M406" s="4"/>
    </row>
    <row r="407" spans="11:13" ht="21" x14ac:dyDescent="0.25">
      <c r="K407" s="4"/>
      <c r="L407" s="4"/>
      <c r="M407" s="4"/>
    </row>
    <row r="408" spans="11:13" ht="21" x14ac:dyDescent="0.25">
      <c r="K408" s="4"/>
      <c r="L408" s="4"/>
      <c r="M408" s="4"/>
    </row>
    <row r="409" spans="11:13" ht="21" x14ac:dyDescent="0.25">
      <c r="K409" s="4"/>
      <c r="L409" s="4"/>
      <c r="M409" s="4"/>
    </row>
    <row r="410" spans="11:13" ht="21" x14ac:dyDescent="0.25">
      <c r="K410" s="4"/>
      <c r="L410" s="4"/>
      <c r="M410" s="4"/>
    </row>
    <row r="411" spans="11:13" ht="21" x14ac:dyDescent="0.25">
      <c r="K411" s="4"/>
      <c r="L411" s="4"/>
      <c r="M411" s="4"/>
    </row>
    <row r="412" spans="11:13" ht="21" x14ac:dyDescent="0.25">
      <c r="K412" s="4"/>
      <c r="L412" s="4"/>
      <c r="M412" s="4"/>
    </row>
    <row r="413" spans="11:13" ht="21" x14ac:dyDescent="0.25">
      <c r="K413" s="4"/>
      <c r="L413" s="4"/>
      <c r="M413" s="4"/>
    </row>
    <row r="414" spans="11:13" ht="21" x14ac:dyDescent="0.25">
      <c r="K414" s="4"/>
      <c r="L414" s="4"/>
      <c r="M414" s="4"/>
    </row>
    <row r="415" spans="11:13" ht="21" x14ac:dyDescent="0.25">
      <c r="K415" s="4"/>
      <c r="L415" s="4"/>
      <c r="M415" s="4"/>
    </row>
    <row r="416" spans="11:13" ht="21" x14ac:dyDescent="0.25">
      <c r="K416" s="4"/>
      <c r="L416" s="4"/>
      <c r="M416" s="4"/>
    </row>
    <row r="417" spans="11:13" ht="21" x14ac:dyDescent="0.25">
      <c r="K417" s="4"/>
      <c r="L417" s="4"/>
      <c r="M417" s="4"/>
    </row>
    <row r="418" spans="11:13" ht="21" x14ac:dyDescent="0.25">
      <c r="K418" s="4"/>
      <c r="L418" s="4"/>
      <c r="M418" s="4"/>
    </row>
    <row r="419" spans="11:13" ht="21" x14ac:dyDescent="0.25">
      <c r="K419" s="4"/>
      <c r="L419" s="4"/>
      <c r="M419" s="4"/>
    </row>
    <row r="420" spans="11:13" ht="21" x14ac:dyDescent="0.25">
      <c r="K420" s="4"/>
      <c r="L420" s="4"/>
      <c r="M420" s="4"/>
    </row>
    <row r="421" spans="11:13" ht="21" x14ac:dyDescent="0.25">
      <c r="K421" s="4"/>
      <c r="L421" s="4"/>
      <c r="M421" s="4"/>
    </row>
    <row r="422" spans="11:13" ht="21" x14ac:dyDescent="0.25">
      <c r="K422" s="4"/>
      <c r="L422" s="4"/>
      <c r="M422" s="4"/>
    </row>
    <row r="423" spans="11:13" ht="21" x14ac:dyDescent="0.25">
      <c r="K423" s="4"/>
      <c r="L423" s="4"/>
      <c r="M423" s="4"/>
    </row>
    <row r="424" spans="11:13" ht="21" x14ac:dyDescent="0.25">
      <c r="K424" s="4"/>
      <c r="L424" s="4"/>
      <c r="M424" s="4"/>
    </row>
    <row r="425" spans="11:13" ht="21" x14ac:dyDescent="0.25">
      <c r="K425" s="4"/>
      <c r="L425" s="4"/>
      <c r="M425" s="4"/>
    </row>
    <row r="426" spans="11:13" ht="21" x14ac:dyDescent="0.25">
      <c r="K426" s="4"/>
      <c r="L426" s="4"/>
      <c r="M426" s="4"/>
    </row>
    <row r="427" spans="11:13" ht="21" x14ac:dyDescent="0.25">
      <c r="K427" s="4"/>
      <c r="L427" s="4"/>
      <c r="M427" s="4"/>
    </row>
    <row r="428" spans="11:13" ht="21" x14ac:dyDescent="0.25">
      <c r="K428" s="4"/>
      <c r="L428" s="4"/>
      <c r="M428" s="4"/>
    </row>
    <row r="429" spans="11:13" ht="21" x14ac:dyDescent="0.25">
      <c r="K429" s="4"/>
      <c r="L429" s="4"/>
      <c r="M429" s="4"/>
    </row>
    <row r="430" spans="11:13" ht="21" x14ac:dyDescent="0.25">
      <c r="K430" s="4"/>
      <c r="L430" s="4"/>
      <c r="M430" s="4"/>
    </row>
    <row r="431" spans="11:13" ht="21" x14ac:dyDescent="0.25">
      <c r="K431" s="4"/>
      <c r="L431" s="4"/>
      <c r="M431" s="4"/>
    </row>
    <row r="432" spans="11:13" ht="21" x14ac:dyDescent="0.25">
      <c r="K432" s="4"/>
      <c r="L432" s="4"/>
      <c r="M432" s="4"/>
    </row>
    <row r="433" spans="11:13" ht="21" x14ac:dyDescent="0.25">
      <c r="K433" s="4"/>
      <c r="L433" s="4"/>
      <c r="M433" s="4"/>
    </row>
    <row r="434" spans="11:13" ht="21" x14ac:dyDescent="0.25">
      <c r="K434" s="4"/>
      <c r="L434" s="4"/>
      <c r="M434" s="4"/>
    </row>
    <row r="435" spans="11:13" ht="21" x14ac:dyDescent="0.25">
      <c r="K435" s="4"/>
      <c r="L435" s="4"/>
      <c r="M435" s="4"/>
    </row>
    <row r="436" spans="11:13" ht="21" x14ac:dyDescent="0.25">
      <c r="K436" s="4"/>
      <c r="L436" s="4"/>
      <c r="M436" s="4"/>
    </row>
    <row r="437" spans="11:13" ht="21" x14ac:dyDescent="0.25">
      <c r="K437" s="4"/>
      <c r="L437" s="4"/>
      <c r="M437" s="4"/>
    </row>
    <row r="438" spans="11:13" ht="21" x14ac:dyDescent="0.25">
      <c r="K438" s="4"/>
      <c r="L438" s="4"/>
      <c r="M438" s="4"/>
    </row>
    <row r="439" spans="11:13" ht="21" x14ac:dyDescent="0.25">
      <c r="K439" s="4"/>
      <c r="L439" s="4"/>
      <c r="M439" s="4"/>
    </row>
    <row r="440" spans="11:13" ht="21" x14ac:dyDescent="0.25">
      <c r="K440" s="4"/>
      <c r="L440" s="4"/>
      <c r="M440" s="4"/>
    </row>
    <row r="441" spans="11:13" ht="21" x14ac:dyDescent="0.25">
      <c r="K441" s="4"/>
      <c r="L441" s="4"/>
      <c r="M441" s="4"/>
    </row>
    <row r="442" spans="11:13" ht="21" x14ac:dyDescent="0.25">
      <c r="K442" s="4"/>
      <c r="L442" s="4"/>
      <c r="M442" s="4"/>
    </row>
    <row r="443" spans="11:13" ht="21" x14ac:dyDescent="0.25">
      <c r="K443" s="4"/>
      <c r="L443" s="4"/>
      <c r="M443" s="4"/>
    </row>
    <row r="444" spans="11:13" ht="21" x14ac:dyDescent="0.25">
      <c r="K444" s="4"/>
      <c r="L444" s="4"/>
      <c r="M444" s="4"/>
    </row>
    <row r="445" spans="11:13" ht="21" x14ac:dyDescent="0.25">
      <c r="K445" s="4"/>
      <c r="L445" s="4"/>
      <c r="M445" s="4"/>
    </row>
    <row r="446" spans="11:13" ht="21" x14ac:dyDescent="0.25">
      <c r="K446" s="4"/>
      <c r="L446" s="4"/>
      <c r="M446" s="4"/>
    </row>
    <row r="447" spans="11:13" ht="21" x14ac:dyDescent="0.25">
      <c r="K447" s="4"/>
      <c r="L447" s="4"/>
      <c r="M447" s="4"/>
    </row>
    <row r="448" spans="11:13" ht="21" x14ac:dyDescent="0.25">
      <c r="K448" s="4"/>
      <c r="L448" s="4"/>
      <c r="M448" s="4"/>
    </row>
    <row r="449" spans="11:13" ht="21" x14ac:dyDescent="0.25">
      <c r="K449" s="4"/>
      <c r="L449" s="4"/>
      <c r="M449" s="4"/>
    </row>
    <row r="450" spans="11:13" ht="21" x14ac:dyDescent="0.25">
      <c r="K450" s="4"/>
      <c r="L450" s="4"/>
      <c r="M450" s="4"/>
    </row>
    <row r="451" spans="11:13" ht="21" x14ac:dyDescent="0.25">
      <c r="K451" s="4"/>
      <c r="L451" s="4"/>
      <c r="M451" s="4"/>
    </row>
    <row r="452" spans="11:13" ht="21" x14ac:dyDescent="0.25">
      <c r="K452" s="4"/>
      <c r="L452" s="4"/>
      <c r="M452" s="4"/>
    </row>
    <row r="453" spans="11:13" ht="21" x14ac:dyDescent="0.25">
      <c r="K453" s="4"/>
      <c r="L453" s="4"/>
      <c r="M453" s="4"/>
    </row>
    <row r="454" spans="11:13" ht="21" x14ac:dyDescent="0.25">
      <c r="K454" s="4"/>
      <c r="L454" s="4"/>
      <c r="M454" s="4"/>
    </row>
    <row r="455" spans="11:13" ht="21" x14ac:dyDescent="0.25">
      <c r="K455" s="4"/>
      <c r="L455" s="4"/>
      <c r="M455" s="4"/>
    </row>
    <row r="456" spans="11:13" ht="21" x14ac:dyDescent="0.25">
      <c r="K456" s="4"/>
      <c r="L456" s="4"/>
      <c r="M456" s="4"/>
    </row>
    <row r="457" spans="11:13" ht="21" x14ac:dyDescent="0.25">
      <c r="K457" s="4"/>
      <c r="L457" s="4"/>
      <c r="M457" s="4"/>
    </row>
    <row r="458" spans="11:13" ht="21" x14ac:dyDescent="0.25">
      <c r="K458" s="4"/>
      <c r="L458" s="4"/>
      <c r="M458" s="4"/>
    </row>
    <row r="459" spans="11:13" ht="21" x14ac:dyDescent="0.25">
      <c r="K459" s="4"/>
      <c r="L459" s="4"/>
      <c r="M459" s="4"/>
    </row>
    <row r="460" spans="11:13" ht="21" x14ac:dyDescent="0.25">
      <c r="K460" s="4"/>
      <c r="L460" s="4"/>
      <c r="M460" s="4"/>
    </row>
    <row r="461" spans="11:13" ht="21" x14ac:dyDescent="0.25">
      <c r="K461" s="4"/>
      <c r="L461" s="4"/>
      <c r="M461" s="4"/>
    </row>
    <row r="462" spans="11:13" ht="21" x14ac:dyDescent="0.25">
      <c r="K462" s="4"/>
      <c r="L462" s="4"/>
      <c r="M462" s="4"/>
    </row>
    <row r="463" spans="11:13" ht="21" x14ac:dyDescent="0.25">
      <c r="K463" s="4"/>
      <c r="L463" s="4"/>
      <c r="M463" s="4"/>
    </row>
    <row r="464" spans="11:13" ht="21" x14ac:dyDescent="0.25">
      <c r="K464" s="4"/>
      <c r="L464" s="4"/>
      <c r="M464" s="4"/>
    </row>
    <row r="465" spans="11:13" ht="21" x14ac:dyDescent="0.25">
      <c r="K465" s="4"/>
      <c r="L465" s="4"/>
      <c r="M465" s="4"/>
    </row>
    <row r="466" spans="11:13" ht="21" x14ac:dyDescent="0.25">
      <c r="K466" s="4"/>
      <c r="L466" s="4"/>
      <c r="M466" s="4"/>
    </row>
    <row r="467" spans="11:13" ht="21" x14ac:dyDescent="0.25">
      <c r="K467" s="4"/>
      <c r="L467" s="4"/>
      <c r="M467" s="4"/>
    </row>
    <row r="468" spans="11:13" ht="21" x14ac:dyDescent="0.25">
      <c r="K468" s="4"/>
      <c r="L468" s="4"/>
      <c r="M468" s="4"/>
    </row>
    <row r="469" spans="11:13" ht="21" x14ac:dyDescent="0.25">
      <c r="K469" s="4"/>
      <c r="L469" s="4"/>
      <c r="M469" s="4"/>
    </row>
    <row r="470" spans="11:13" ht="21" x14ac:dyDescent="0.25">
      <c r="K470" s="4"/>
      <c r="L470" s="4"/>
      <c r="M470" s="4"/>
    </row>
    <row r="471" spans="11:13" ht="21" x14ac:dyDescent="0.25">
      <c r="K471" s="4"/>
      <c r="L471" s="4"/>
      <c r="M471" s="4"/>
    </row>
    <row r="472" spans="11:13" ht="21" x14ac:dyDescent="0.25">
      <c r="K472" s="4"/>
      <c r="L472" s="4"/>
      <c r="M472" s="4"/>
    </row>
    <row r="473" spans="11:13" ht="21" x14ac:dyDescent="0.25">
      <c r="K473" s="4"/>
      <c r="L473" s="4"/>
      <c r="M473" s="4"/>
    </row>
    <row r="474" spans="11:13" ht="21" x14ac:dyDescent="0.25">
      <c r="K474" s="4"/>
      <c r="L474" s="4"/>
      <c r="M474" s="4"/>
    </row>
    <row r="475" spans="11:13" ht="21" x14ac:dyDescent="0.25">
      <c r="K475" s="4"/>
      <c r="L475" s="4"/>
      <c r="M475" s="4"/>
    </row>
    <row r="476" spans="11:13" ht="21" x14ac:dyDescent="0.25">
      <c r="K476" s="4"/>
      <c r="L476" s="4"/>
      <c r="M476" s="4"/>
    </row>
    <row r="477" spans="11:13" ht="21" x14ac:dyDescent="0.25">
      <c r="K477" s="4"/>
      <c r="L477" s="4"/>
      <c r="M477" s="4"/>
    </row>
    <row r="478" spans="11:13" ht="21" x14ac:dyDescent="0.25">
      <c r="K478" s="4"/>
      <c r="L478" s="4"/>
      <c r="M478" s="4"/>
    </row>
    <row r="479" spans="11:13" ht="21" x14ac:dyDescent="0.25">
      <c r="K479" s="4"/>
      <c r="L479" s="4"/>
      <c r="M479" s="4"/>
    </row>
    <row r="480" spans="11:13" ht="21" x14ac:dyDescent="0.25">
      <c r="K480" s="4"/>
      <c r="L480" s="4"/>
      <c r="M480" s="4"/>
    </row>
    <row r="481" spans="11:13" ht="21" x14ac:dyDescent="0.25">
      <c r="K481" s="4"/>
      <c r="L481" s="4"/>
      <c r="M481" s="4"/>
    </row>
    <row r="482" spans="11:13" ht="21" x14ac:dyDescent="0.25">
      <c r="K482" s="4"/>
      <c r="L482" s="4"/>
      <c r="M482" s="4"/>
    </row>
    <row r="483" spans="11:13" ht="21" x14ac:dyDescent="0.25">
      <c r="K483" s="4"/>
      <c r="L483" s="4"/>
      <c r="M483" s="4"/>
    </row>
    <row r="484" spans="11:13" ht="21" x14ac:dyDescent="0.25">
      <c r="K484" s="4"/>
      <c r="L484" s="4"/>
      <c r="M484" s="4"/>
    </row>
    <row r="485" spans="11:13" ht="21" x14ac:dyDescent="0.25">
      <c r="K485" s="4"/>
      <c r="L485" s="4"/>
      <c r="M485" s="4"/>
    </row>
    <row r="486" spans="11:13" ht="21" x14ac:dyDescent="0.25">
      <c r="K486" s="4"/>
      <c r="L486" s="4"/>
      <c r="M486" s="4"/>
    </row>
    <row r="487" spans="11:13" ht="21" x14ac:dyDescent="0.25">
      <c r="K487" s="4"/>
      <c r="L487" s="4"/>
      <c r="M487" s="4"/>
    </row>
    <row r="488" spans="11:13" ht="21" x14ac:dyDescent="0.25">
      <c r="K488" s="4"/>
      <c r="L488" s="4"/>
      <c r="M488" s="4"/>
    </row>
    <row r="489" spans="11:13" ht="21" x14ac:dyDescent="0.25">
      <c r="K489" s="4"/>
      <c r="L489" s="4"/>
      <c r="M489" s="4"/>
    </row>
    <row r="490" spans="11:13" ht="21" x14ac:dyDescent="0.25">
      <c r="K490" s="4"/>
      <c r="L490" s="4"/>
      <c r="M490" s="4"/>
    </row>
    <row r="491" spans="11:13" ht="21" x14ac:dyDescent="0.25">
      <c r="K491" s="4"/>
      <c r="L491" s="4"/>
      <c r="M491" s="4"/>
    </row>
    <row r="492" spans="11:13" ht="21" x14ac:dyDescent="0.25">
      <c r="K492" s="4"/>
      <c r="L492" s="4"/>
      <c r="M492" s="4"/>
    </row>
    <row r="493" spans="11:13" ht="21" x14ac:dyDescent="0.25">
      <c r="K493" s="4"/>
      <c r="L493" s="4"/>
      <c r="M493" s="4"/>
    </row>
    <row r="494" spans="11:13" ht="21" x14ac:dyDescent="0.25">
      <c r="K494" s="4"/>
      <c r="L494" s="4"/>
      <c r="M494" s="4"/>
    </row>
    <row r="495" spans="11:13" ht="21" x14ac:dyDescent="0.25">
      <c r="K495" s="4"/>
      <c r="L495" s="4"/>
      <c r="M495" s="4"/>
    </row>
    <row r="496" spans="11:13" ht="21" x14ac:dyDescent="0.25">
      <c r="K496" s="4"/>
      <c r="L496" s="4"/>
      <c r="M496" s="4"/>
    </row>
    <row r="497" spans="11:13" ht="21" x14ac:dyDescent="0.25">
      <c r="K497" s="4"/>
      <c r="L497" s="4"/>
      <c r="M497" s="4"/>
    </row>
    <row r="498" spans="11:13" ht="21" x14ac:dyDescent="0.25">
      <c r="K498" s="4"/>
      <c r="L498" s="4"/>
      <c r="M498" s="4"/>
    </row>
    <row r="499" spans="11:13" ht="21" x14ac:dyDescent="0.25">
      <c r="K499" s="4"/>
      <c r="L499" s="4"/>
      <c r="M499" s="4"/>
    </row>
    <row r="500" spans="11:13" ht="21" x14ac:dyDescent="0.25">
      <c r="K500" s="4"/>
      <c r="L500" s="4"/>
      <c r="M500" s="4"/>
    </row>
    <row r="501" spans="11:13" ht="21" x14ac:dyDescent="0.25">
      <c r="K501" s="4"/>
      <c r="L501" s="4"/>
      <c r="M501" s="4"/>
    </row>
    <row r="502" spans="11:13" ht="21" x14ac:dyDescent="0.25">
      <c r="K502" s="4"/>
      <c r="L502" s="4"/>
      <c r="M502" s="4"/>
    </row>
    <row r="503" spans="11:13" ht="21" x14ac:dyDescent="0.25">
      <c r="K503" s="4"/>
      <c r="L503" s="4"/>
      <c r="M503" s="4"/>
    </row>
    <row r="504" spans="11:13" ht="21" x14ac:dyDescent="0.25">
      <c r="K504" s="4"/>
      <c r="L504" s="4"/>
      <c r="M504" s="4"/>
    </row>
    <row r="505" spans="11:13" ht="21" x14ac:dyDescent="0.25">
      <c r="K505" s="4"/>
      <c r="L505" s="4"/>
      <c r="M505" s="4"/>
    </row>
    <row r="506" spans="11:13" ht="21" x14ac:dyDescent="0.25">
      <c r="K506" s="4"/>
      <c r="L506" s="4"/>
      <c r="M506" s="4"/>
    </row>
    <row r="507" spans="11:13" ht="21" x14ac:dyDescent="0.25">
      <c r="K507" s="4"/>
      <c r="L507" s="4"/>
      <c r="M507" s="4"/>
    </row>
    <row r="508" spans="11:13" ht="21" x14ac:dyDescent="0.25">
      <c r="K508" s="4"/>
      <c r="L508" s="4"/>
      <c r="M508" s="4"/>
    </row>
    <row r="509" spans="11:13" ht="21" x14ac:dyDescent="0.25">
      <c r="K509" s="4"/>
      <c r="L509" s="4"/>
      <c r="M509" s="4"/>
    </row>
    <row r="510" spans="11:13" ht="21" x14ac:dyDescent="0.25">
      <c r="K510" s="4"/>
      <c r="L510" s="4"/>
      <c r="M510" s="4"/>
    </row>
    <row r="511" spans="11:13" ht="21" x14ac:dyDescent="0.25">
      <c r="K511" s="4"/>
      <c r="L511" s="4"/>
      <c r="M511" s="4"/>
    </row>
    <row r="512" spans="11:13" ht="21" x14ac:dyDescent="0.25">
      <c r="K512" s="4"/>
      <c r="L512" s="4"/>
      <c r="M512" s="4"/>
    </row>
    <row r="513" spans="11:13" ht="21" x14ac:dyDescent="0.25">
      <c r="K513" s="4"/>
      <c r="L513" s="4"/>
      <c r="M513" s="4"/>
    </row>
    <row r="514" spans="11:13" ht="21" x14ac:dyDescent="0.25">
      <c r="K514" s="4"/>
      <c r="L514" s="4"/>
      <c r="M514" s="4"/>
    </row>
    <row r="515" spans="11:13" ht="21" x14ac:dyDescent="0.25">
      <c r="K515" s="4"/>
      <c r="L515" s="4"/>
      <c r="M515" s="4"/>
    </row>
    <row r="516" spans="11:13" ht="21" x14ac:dyDescent="0.25">
      <c r="K516" s="4"/>
      <c r="L516" s="4"/>
      <c r="M516" s="4"/>
    </row>
    <row r="517" spans="11:13" ht="21" x14ac:dyDescent="0.25">
      <c r="K517" s="4"/>
      <c r="L517" s="4"/>
      <c r="M517" s="4"/>
    </row>
    <row r="518" spans="11:13" ht="21" x14ac:dyDescent="0.25">
      <c r="K518" s="4"/>
      <c r="L518" s="4"/>
      <c r="M518" s="4"/>
    </row>
    <row r="519" spans="11:13" ht="21" x14ac:dyDescent="0.25">
      <c r="K519" s="4"/>
      <c r="L519" s="4"/>
      <c r="M519" s="4"/>
    </row>
    <row r="520" spans="11:13" ht="21" x14ac:dyDescent="0.25">
      <c r="K520" s="4"/>
      <c r="L520" s="4"/>
      <c r="M520" s="4"/>
    </row>
    <row r="521" spans="11:13" ht="21" x14ac:dyDescent="0.25">
      <c r="K521" s="4"/>
      <c r="L521" s="4"/>
      <c r="M521" s="4"/>
    </row>
    <row r="522" spans="11:13" ht="21" x14ac:dyDescent="0.25">
      <c r="K522" s="4"/>
      <c r="L522" s="4"/>
      <c r="M522" s="4"/>
    </row>
    <row r="523" spans="11:13" ht="21" x14ac:dyDescent="0.25">
      <c r="K523" s="4"/>
      <c r="L523" s="4"/>
      <c r="M523" s="4"/>
    </row>
    <row r="524" spans="11:13" ht="21" x14ac:dyDescent="0.25">
      <c r="K524" s="4"/>
      <c r="L524" s="4"/>
      <c r="M524" s="4"/>
    </row>
    <row r="525" spans="11:13" ht="21" x14ac:dyDescent="0.25">
      <c r="K525" s="4"/>
      <c r="L525" s="4"/>
      <c r="M525" s="4"/>
    </row>
    <row r="526" spans="11:13" ht="21" x14ac:dyDescent="0.25">
      <c r="K526" s="4"/>
      <c r="L526" s="4"/>
      <c r="M526" s="4"/>
    </row>
    <row r="527" spans="11:13" ht="21" x14ac:dyDescent="0.25">
      <c r="K527" s="4"/>
      <c r="L527" s="4"/>
      <c r="M527" s="4"/>
    </row>
    <row r="528" spans="11:13" ht="21" x14ac:dyDescent="0.25">
      <c r="K528" s="4"/>
      <c r="L528" s="4"/>
      <c r="M528" s="4"/>
    </row>
    <row r="529" spans="11:13" ht="21" x14ac:dyDescent="0.25">
      <c r="K529" s="4"/>
      <c r="L529" s="4"/>
      <c r="M529" s="4"/>
    </row>
    <row r="530" spans="11:13" ht="21" x14ac:dyDescent="0.25">
      <c r="K530" s="4"/>
      <c r="L530" s="4"/>
      <c r="M530" s="4"/>
    </row>
    <row r="531" spans="11:13" ht="21" x14ac:dyDescent="0.25">
      <c r="K531" s="4"/>
      <c r="L531" s="4"/>
      <c r="M531" s="4"/>
    </row>
    <row r="532" spans="11:13" ht="21" x14ac:dyDescent="0.25">
      <c r="K532" s="4"/>
      <c r="L532" s="4"/>
      <c r="M532" s="4"/>
    </row>
    <row r="533" spans="11:13" ht="21" x14ac:dyDescent="0.25">
      <c r="K533" s="4"/>
      <c r="L533" s="4"/>
      <c r="M533" s="4"/>
    </row>
    <row r="534" spans="11:13" ht="21" x14ac:dyDescent="0.25">
      <c r="K534" s="4"/>
      <c r="L534" s="4"/>
      <c r="M534" s="4"/>
    </row>
    <row r="535" spans="11:13" ht="21" x14ac:dyDescent="0.25">
      <c r="K535" s="4"/>
      <c r="L535" s="4"/>
      <c r="M535" s="4"/>
    </row>
    <row r="536" spans="11:13" ht="21" x14ac:dyDescent="0.25">
      <c r="K536" s="4"/>
      <c r="L536" s="4"/>
      <c r="M536" s="4"/>
    </row>
    <row r="537" spans="11:13" ht="21" x14ac:dyDescent="0.25">
      <c r="K537" s="4"/>
      <c r="L537" s="4"/>
      <c r="M537" s="4"/>
    </row>
    <row r="538" spans="11:13" ht="21" x14ac:dyDescent="0.25">
      <c r="K538" s="4"/>
      <c r="L538" s="4"/>
      <c r="M538" s="4"/>
    </row>
    <row r="539" spans="11:13" ht="21" x14ac:dyDescent="0.25">
      <c r="K539" s="4"/>
      <c r="L539" s="4"/>
      <c r="M539" s="4"/>
    </row>
    <row r="540" spans="11:13" ht="21" x14ac:dyDescent="0.25">
      <c r="K540" s="4"/>
      <c r="L540" s="4"/>
      <c r="M540" s="4"/>
    </row>
    <row r="541" spans="11:13" ht="21" x14ac:dyDescent="0.25">
      <c r="K541" s="4"/>
      <c r="L541" s="4"/>
      <c r="M541" s="4"/>
    </row>
    <row r="542" spans="11:13" ht="21" x14ac:dyDescent="0.25">
      <c r="K542" s="4"/>
      <c r="L542" s="4"/>
      <c r="M542" s="4"/>
    </row>
    <row r="543" spans="11:13" ht="21" x14ac:dyDescent="0.25">
      <c r="K543" s="4"/>
      <c r="L543" s="4"/>
      <c r="M543" s="4"/>
    </row>
    <row r="544" spans="11:13" ht="21" x14ac:dyDescent="0.25">
      <c r="K544" s="4"/>
      <c r="L544" s="4"/>
      <c r="M544" s="4"/>
    </row>
    <row r="545" spans="11:13" ht="21" x14ac:dyDescent="0.25">
      <c r="K545" s="4"/>
      <c r="L545" s="4"/>
      <c r="M545" s="4"/>
    </row>
    <row r="546" spans="11:13" ht="21" x14ac:dyDescent="0.25">
      <c r="K546" s="4"/>
      <c r="L546" s="4"/>
      <c r="M546" s="4"/>
    </row>
    <row r="547" spans="11:13" ht="21" x14ac:dyDescent="0.25">
      <c r="K547" s="4"/>
      <c r="L547" s="4"/>
      <c r="M547" s="4"/>
    </row>
    <row r="548" spans="11:13" ht="21" x14ac:dyDescent="0.25">
      <c r="K548" s="4"/>
      <c r="L548" s="4"/>
      <c r="M548" s="4"/>
    </row>
    <row r="549" spans="11:13" ht="21" x14ac:dyDescent="0.25">
      <c r="K549" s="4"/>
      <c r="L549" s="4"/>
      <c r="M549" s="4"/>
    </row>
    <row r="550" spans="11:13" ht="21" x14ac:dyDescent="0.25">
      <c r="K550" s="4"/>
      <c r="L550" s="4"/>
      <c r="M550" s="4"/>
    </row>
    <row r="551" spans="11:13" ht="21" x14ac:dyDescent="0.25">
      <c r="K551" s="4"/>
      <c r="L551" s="4"/>
      <c r="M551" s="4"/>
    </row>
    <row r="552" spans="11:13" ht="21" x14ac:dyDescent="0.25">
      <c r="K552" s="4"/>
      <c r="L552" s="4"/>
      <c r="M552" s="4"/>
    </row>
    <row r="553" spans="11:13" ht="21" x14ac:dyDescent="0.25">
      <c r="K553" s="4"/>
      <c r="L553" s="4"/>
      <c r="M553" s="4"/>
    </row>
    <row r="554" spans="11:13" ht="21" x14ac:dyDescent="0.25">
      <c r="K554" s="4"/>
      <c r="L554" s="4"/>
      <c r="M554" s="4"/>
    </row>
    <row r="555" spans="11:13" ht="21" x14ac:dyDescent="0.25">
      <c r="K555" s="4"/>
      <c r="L555" s="4"/>
      <c r="M555" s="4"/>
    </row>
    <row r="556" spans="11:13" ht="21" x14ac:dyDescent="0.25">
      <c r="K556" s="4"/>
      <c r="L556" s="4"/>
      <c r="M556" s="4"/>
    </row>
    <row r="557" spans="11:13" ht="21" x14ac:dyDescent="0.25">
      <c r="K557" s="4"/>
      <c r="L557" s="4"/>
      <c r="M557" s="4"/>
    </row>
    <row r="558" spans="11:13" ht="21" x14ac:dyDescent="0.25">
      <c r="K558" s="4"/>
      <c r="L558" s="4"/>
      <c r="M558" s="4"/>
    </row>
    <row r="559" spans="11:13" ht="21" x14ac:dyDescent="0.25">
      <c r="K559" s="4"/>
      <c r="L559" s="4"/>
      <c r="M559" s="4"/>
    </row>
    <row r="560" spans="11:13" ht="21" x14ac:dyDescent="0.25">
      <c r="K560" s="4"/>
      <c r="L560" s="4"/>
      <c r="M560" s="4"/>
    </row>
    <row r="561" spans="11:13" ht="21" x14ac:dyDescent="0.25">
      <c r="K561" s="4"/>
      <c r="L561" s="4"/>
      <c r="M561" s="4"/>
    </row>
    <row r="562" spans="11:13" ht="21" x14ac:dyDescent="0.25">
      <c r="K562" s="4"/>
      <c r="L562" s="4"/>
      <c r="M562" s="4"/>
    </row>
    <row r="563" spans="11:13" ht="21" x14ac:dyDescent="0.25">
      <c r="K563" s="4"/>
      <c r="L563" s="4"/>
      <c r="M563" s="4"/>
    </row>
    <row r="564" spans="11:13" ht="21" x14ac:dyDescent="0.25">
      <c r="K564" s="4"/>
      <c r="L564" s="4"/>
      <c r="M564" s="4"/>
    </row>
    <row r="565" spans="11:13" ht="21" x14ac:dyDescent="0.25">
      <c r="K565" s="4"/>
      <c r="L565" s="4"/>
      <c r="M565" s="4"/>
    </row>
    <row r="566" spans="11:13" ht="21" x14ac:dyDescent="0.25">
      <c r="K566" s="4"/>
      <c r="L566" s="4"/>
      <c r="M566" s="4"/>
    </row>
    <row r="567" spans="11:13" ht="21" x14ac:dyDescent="0.25">
      <c r="K567" s="4"/>
      <c r="L567" s="4"/>
      <c r="M567" s="4"/>
    </row>
    <row r="568" spans="11:13" ht="21" x14ac:dyDescent="0.25">
      <c r="K568" s="4"/>
      <c r="L568" s="4"/>
      <c r="M568" s="4"/>
    </row>
    <row r="569" spans="11:13" ht="21" x14ac:dyDescent="0.25">
      <c r="K569" s="4"/>
      <c r="L569" s="4"/>
      <c r="M569" s="4"/>
    </row>
    <row r="570" spans="11:13" ht="21" x14ac:dyDescent="0.25">
      <c r="K570" s="4"/>
      <c r="L570" s="4"/>
      <c r="M570" s="4"/>
    </row>
    <row r="571" spans="11:13" ht="21" x14ac:dyDescent="0.25">
      <c r="K571" s="4"/>
      <c r="L571" s="4"/>
      <c r="M571" s="4"/>
    </row>
    <row r="572" spans="11:13" ht="21" x14ac:dyDescent="0.25">
      <c r="K572" s="4"/>
      <c r="L572" s="4"/>
      <c r="M572" s="4"/>
    </row>
    <row r="573" spans="11:13" ht="21" x14ac:dyDescent="0.25">
      <c r="K573" s="4"/>
      <c r="L573" s="4"/>
      <c r="M573" s="4"/>
    </row>
    <row r="574" spans="11:13" ht="21" x14ac:dyDescent="0.25">
      <c r="K574" s="4"/>
      <c r="L574" s="4"/>
      <c r="M574" s="4"/>
    </row>
    <row r="575" spans="11:13" ht="21" x14ac:dyDescent="0.25">
      <c r="K575" s="4"/>
      <c r="L575" s="4"/>
      <c r="M575" s="4"/>
    </row>
    <row r="576" spans="11:13" ht="21" x14ac:dyDescent="0.25">
      <c r="K576" s="4"/>
      <c r="L576" s="4"/>
      <c r="M576" s="4"/>
    </row>
    <row r="577" spans="11:13" ht="21" x14ac:dyDescent="0.25">
      <c r="K577" s="4"/>
      <c r="L577" s="4"/>
      <c r="M577" s="4"/>
    </row>
    <row r="578" spans="11:13" ht="21" x14ac:dyDescent="0.25">
      <c r="K578" s="4"/>
      <c r="L578" s="4"/>
      <c r="M578" s="4"/>
    </row>
    <row r="579" spans="11:13" ht="21" x14ac:dyDescent="0.25">
      <c r="K579" s="4"/>
      <c r="L579" s="4"/>
      <c r="M579" s="4"/>
    </row>
    <row r="580" spans="11:13" ht="21" x14ac:dyDescent="0.25">
      <c r="K580" s="4"/>
      <c r="L580" s="4"/>
      <c r="M580" s="4"/>
    </row>
    <row r="581" spans="11:13" ht="21" x14ac:dyDescent="0.25">
      <c r="K581" s="4"/>
      <c r="L581" s="4"/>
      <c r="M581" s="4"/>
    </row>
    <row r="582" spans="11:13" ht="21" x14ac:dyDescent="0.25">
      <c r="K582" s="4"/>
      <c r="L582" s="4"/>
      <c r="M582" s="4"/>
    </row>
    <row r="583" spans="11:13" ht="21" x14ac:dyDescent="0.25">
      <c r="K583" s="4"/>
      <c r="L583" s="4"/>
      <c r="M583" s="4"/>
    </row>
    <row r="584" spans="11:13" ht="21" x14ac:dyDescent="0.25">
      <c r="K584" s="4"/>
      <c r="L584" s="4"/>
      <c r="M584" s="4"/>
    </row>
    <row r="585" spans="11:13" ht="21" x14ac:dyDescent="0.25">
      <c r="K585" s="4"/>
      <c r="L585" s="4"/>
      <c r="M585" s="4"/>
    </row>
    <row r="586" spans="11:13" ht="21" x14ac:dyDescent="0.25">
      <c r="K586" s="4"/>
      <c r="L586" s="4"/>
      <c r="M586" s="4"/>
    </row>
    <row r="587" spans="11:13" ht="21" x14ac:dyDescent="0.25">
      <c r="K587" s="4"/>
      <c r="L587" s="4"/>
      <c r="M587" s="4"/>
    </row>
    <row r="588" spans="11:13" ht="21" x14ac:dyDescent="0.25">
      <c r="K588" s="4"/>
      <c r="L588" s="4"/>
      <c r="M588" s="4"/>
    </row>
    <row r="589" spans="11:13" ht="21" x14ac:dyDescent="0.25">
      <c r="K589" s="4"/>
      <c r="L589" s="4"/>
      <c r="M589" s="4"/>
    </row>
    <row r="590" spans="11:13" ht="21" x14ac:dyDescent="0.25">
      <c r="K590" s="4"/>
      <c r="L590" s="4"/>
      <c r="M590" s="4"/>
    </row>
    <row r="591" spans="11:13" ht="21" x14ac:dyDescent="0.25">
      <c r="K591" s="4"/>
      <c r="L591" s="4"/>
      <c r="M591" s="4"/>
    </row>
    <row r="592" spans="11:13" ht="21" x14ac:dyDescent="0.25">
      <c r="K592" s="4"/>
      <c r="L592" s="4"/>
      <c r="M592" s="4"/>
    </row>
    <row r="593" spans="11:13" ht="21" x14ac:dyDescent="0.25">
      <c r="K593" s="4"/>
      <c r="L593" s="4"/>
      <c r="M593" s="4"/>
    </row>
    <row r="594" spans="11:13" ht="21" x14ac:dyDescent="0.25">
      <c r="K594" s="4"/>
      <c r="L594" s="4"/>
      <c r="M594" s="4"/>
    </row>
    <row r="595" spans="11:13" ht="21" x14ac:dyDescent="0.25">
      <c r="K595" s="4"/>
      <c r="L595" s="4"/>
      <c r="M595" s="4"/>
    </row>
    <row r="596" spans="11:13" ht="21" x14ac:dyDescent="0.25">
      <c r="K596" s="4"/>
      <c r="L596" s="4"/>
      <c r="M596" s="4"/>
    </row>
    <row r="597" spans="11:13" ht="21" x14ac:dyDescent="0.25">
      <c r="K597" s="4"/>
      <c r="L597" s="4"/>
      <c r="M597" s="4"/>
    </row>
    <row r="598" spans="11:13" ht="21" x14ac:dyDescent="0.25">
      <c r="K598" s="4"/>
      <c r="L598" s="4"/>
      <c r="M598" s="4"/>
    </row>
    <row r="599" spans="11:13" ht="21" x14ac:dyDescent="0.25">
      <c r="K599" s="4"/>
      <c r="L599" s="4"/>
      <c r="M599" s="4"/>
    </row>
    <row r="600" spans="11:13" ht="21" x14ac:dyDescent="0.25">
      <c r="K600" s="4"/>
      <c r="L600" s="4"/>
      <c r="M600" s="4"/>
    </row>
    <row r="601" spans="11:13" ht="21" x14ac:dyDescent="0.25">
      <c r="K601" s="4"/>
      <c r="L601" s="4"/>
      <c r="M601" s="4"/>
    </row>
    <row r="602" spans="11:13" ht="21" x14ac:dyDescent="0.25">
      <c r="K602" s="4"/>
      <c r="L602" s="4"/>
      <c r="M602" s="4"/>
    </row>
    <row r="603" spans="11:13" ht="21" x14ac:dyDescent="0.25">
      <c r="K603" s="4"/>
      <c r="L603" s="4"/>
      <c r="M603" s="4"/>
    </row>
    <row r="604" spans="11:13" ht="21" x14ac:dyDescent="0.25">
      <c r="K604" s="4"/>
      <c r="L604" s="4"/>
      <c r="M604" s="4"/>
    </row>
    <row r="605" spans="11:13" ht="21" x14ac:dyDescent="0.25">
      <c r="K605" s="4"/>
      <c r="L605" s="4"/>
      <c r="M605" s="4"/>
    </row>
    <row r="606" spans="11:13" ht="21" x14ac:dyDescent="0.25">
      <c r="K606" s="4"/>
      <c r="L606" s="4"/>
      <c r="M606" s="4"/>
    </row>
    <row r="607" spans="11:13" ht="21" x14ac:dyDescent="0.25">
      <c r="K607" s="4"/>
      <c r="L607" s="4"/>
      <c r="M607" s="4"/>
    </row>
    <row r="608" spans="11:13" ht="21" x14ac:dyDescent="0.25">
      <c r="K608" s="4"/>
      <c r="L608" s="4"/>
      <c r="M608" s="4"/>
    </row>
    <row r="609" spans="11:13" ht="21" x14ac:dyDescent="0.25">
      <c r="K609" s="4"/>
      <c r="L609" s="4"/>
      <c r="M609" s="4"/>
    </row>
    <row r="610" spans="11:13" ht="21" x14ac:dyDescent="0.25">
      <c r="K610" s="4"/>
      <c r="L610" s="4"/>
      <c r="M610" s="4"/>
    </row>
  </sheetData>
  <autoFilter ref="A1:W87"/>
  <phoneticPr fontId="1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7"/>
  <sheetViews>
    <sheetView topLeftCell="E19" workbookViewId="0">
      <selection activeCell="R55" sqref="R55"/>
    </sheetView>
  </sheetViews>
  <sheetFormatPr baseColWidth="10" defaultRowHeight="15" x14ac:dyDescent="0.15"/>
  <cols>
    <col min="3" max="3" width="15.33203125" customWidth="1"/>
    <col min="4" max="4" width="16.83203125" customWidth="1"/>
    <col min="5" max="5" width="30.1640625" customWidth="1"/>
    <col min="9" max="9" width="29.1640625" customWidth="1"/>
    <col min="18" max="18" width="35.33203125" customWidth="1"/>
  </cols>
  <sheetData>
    <row r="2" spans="2:19" ht="21" x14ac:dyDescent="0.25">
      <c r="B2" s="40" t="s">
        <v>135</v>
      </c>
      <c r="C2" s="40" t="s">
        <v>136</v>
      </c>
      <c r="D2" s="40"/>
      <c r="E2" s="43" t="s">
        <v>137</v>
      </c>
    </row>
    <row r="3" spans="2:19" x14ac:dyDescent="0.15">
      <c r="B3" s="44" t="s">
        <v>38</v>
      </c>
      <c r="C3" s="44" t="s">
        <v>39</v>
      </c>
      <c r="D3" s="44" t="s">
        <v>40</v>
      </c>
      <c r="E3" s="44" t="s">
        <v>41</v>
      </c>
      <c r="F3" s="44" t="s">
        <v>42</v>
      </c>
      <c r="G3" s="44" t="s">
        <v>43</v>
      </c>
      <c r="H3" s="44" t="s">
        <v>44</v>
      </c>
      <c r="I3" s="44" t="s">
        <v>2</v>
      </c>
      <c r="J3" s="44" t="s">
        <v>45</v>
      </c>
      <c r="K3" s="44" t="s">
        <v>46</v>
      </c>
      <c r="L3" s="44" t="s">
        <v>47</v>
      </c>
      <c r="M3" s="44" t="s">
        <v>48</v>
      </c>
      <c r="N3" s="44" t="s">
        <v>49</v>
      </c>
      <c r="O3" s="44" t="s">
        <v>50</v>
      </c>
      <c r="P3" s="44" t="s">
        <v>51</v>
      </c>
      <c r="Q3" s="44" t="s">
        <v>52</v>
      </c>
      <c r="R3" s="44" t="s">
        <v>53</v>
      </c>
    </row>
    <row r="4" spans="2:19" x14ac:dyDescent="0.15">
      <c r="B4" s="44" t="s">
        <v>54</v>
      </c>
      <c r="C4" s="44" t="s">
        <v>55</v>
      </c>
    </row>
    <row r="5" spans="2:19" ht="20" x14ac:dyDescent="0.25">
      <c r="B5" s="40">
        <v>1</v>
      </c>
      <c r="C5" s="45">
        <v>43647</v>
      </c>
      <c r="D5" s="45">
        <v>43647</v>
      </c>
      <c r="E5" s="40" t="s">
        <v>36</v>
      </c>
      <c r="F5" s="40">
        <v>201907</v>
      </c>
      <c r="G5" s="40"/>
      <c r="H5" s="40"/>
      <c r="I5" s="40">
        <v>2</v>
      </c>
      <c r="J5" s="40">
        <v>2</v>
      </c>
      <c r="K5" s="46">
        <v>10597</v>
      </c>
      <c r="L5" s="47">
        <v>-6000</v>
      </c>
      <c r="M5" s="40"/>
      <c r="N5" s="40" t="s">
        <v>56</v>
      </c>
      <c r="O5" s="47">
        <v>-6000</v>
      </c>
      <c r="P5" s="40">
        <v>72</v>
      </c>
      <c r="Q5" s="40">
        <v>84</v>
      </c>
      <c r="R5" s="47">
        <v>-6312</v>
      </c>
      <c r="S5" s="40" t="s">
        <v>57</v>
      </c>
    </row>
    <row r="6" spans="2:19" ht="20" x14ac:dyDescent="0.25">
      <c r="B6" s="40">
        <v>2</v>
      </c>
      <c r="C6" s="45">
        <v>43647</v>
      </c>
      <c r="D6" s="45">
        <v>43647</v>
      </c>
      <c r="E6" s="40" t="s">
        <v>36</v>
      </c>
      <c r="F6" s="40">
        <v>201908</v>
      </c>
      <c r="G6" s="40"/>
      <c r="H6" s="40"/>
      <c r="I6" s="40"/>
      <c r="J6" s="40">
        <v>2</v>
      </c>
      <c r="K6" s="46">
        <v>10452</v>
      </c>
      <c r="L6" s="40"/>
      <c r="M6" s="40"/>
      <c r="N6" s="40" t="s">
        <v>56</v>
      </c>
      <c r="O6" s="40"/>
      <c r="P6" s="40">
        <v>72</v>
      </c>
      <c r="Q6" s="40">
        <v>84</v>
      </c>
      <c r="R6" s="47">
        <v>-9112</v>
      </c>
      <c r="S6" s="40" t="s">
        <v>57</v>
      </c>
    </row>
    <row r="7" spans="2:19" ht="20" x14ac:dyDescent="0.25">
      <c r="B7" s="40">
        <v>3</v>
      </c>
      <c r="C7" s="45">
        <v>43648</v>
      </c>
      <c r="D7" s="45">
        <v>43648</v>
      </c>
      <c r="E7" s="40" t="s">
        <v>36</v>
      </c>
      <c r="F7" s="40">
        <v>201907</v>
      </c>
      <c r="G7" s="40"/>
      <c r="H7" s="40"/>
      <c r="I7" s="40">
        <v>2</v>
      </c>
      <c r="J7" s="40">
        <v>2</v>
      </c>
      <c r="K7" s="46">
        <v>10752</v>
      </c>
      <c r="L7" s="47">
        <v>-8000</v>
      </c>
      <c r="M7" s="40"/>
      <c r="N7" s="40" t="s">
        <v>56</v>
      </c>
      <c r="O7" s="47">
        <v>-8000</v>
      </c>
      <c r="P7" s="40">
        <v>72</v>
      </c>
      <c r="Q7" s="40">
        <v>86</v>
      </c>
      <c r="R7" s="47">
        <v>-8316</v>
      </c>
      <c r="S7" s="40" t="s">
        <v>57</v>
      </c>
    </row>
    <row r="8" spans="2:19" ht="20" x14ac:dyDescent="0.25">
      <c r="B8" s="40">
        <v>4</v>
      </c>
      <c r="C8" s="45">
        <v>43649</v>
      </c>
      <c r="D8" s="45">
        <v>43649</v>
      </c>
      <c r="E8" s="40" t="s">
        <v>36</v>
      </c>
      <c r="F8" s="40">
        <v>201907</v>
      </c>
      <c r="G8" s="40"/>
      <c r="H8" s="40"/>
      <c r="I8" s="40">
        <v>2</v>
      </c>
      <c r="J8" s="40">
        <v>2</v>
      </c>
      <c r="K8" s="46">
        <v>10749</v>
      </c>
      <c r="L8" s="47">
        <v>-12000</v>
      </c>
      <c r="M8" s="40"/>
      <c r="N8" s="40" t="s">
        <v>56</v>
      </c>
      <c r="O8" s="47">
        <v>-12000</v>
      </c>
      <c r="P8" s="40">
        <v>72</v>
      </c>
      <c r="Q8" s="40">
        <v>86</v>
      </c>
      <c r="R8" s="47">
        <v>-12316</v>
      </c>
      <c r="S8" s="40" t="s">
        <v>57</v>
      </c>
    </row>
    <row r="9" spans="2:19" ht="20" x14ac:dyDescent="0.25">
      <c r="B9" s="40">
        <v>5</v>
      </c>
      <c r="C9" s="45">
        <v>43650</v>
      </c>
      <c r="D9" s="45">
        <v>43650</v>
      </c>
      <c r="E9" s="40" t="s">
        <v>36</v>
      </c>
      <c r="F9" s="40">
        <v>201907</v>
      </c>
      <c r="G9" s="40"/>
      <c r="H9" s="40"/>
      <c r="I9" s="40">
        <v>2</v>
      </c>
      <c r="J9" s="40">
        <v>2</v>
      </c>
      <c r="K9" s="46">
        <v>10693</v>
      </c>
      <c r="L9" s="47">
        <v>-5000</v>
      </c>
      <c r="M9" s="40"/>
      <c r="N9" s="40" t="s">
        <v>56</v>
      </c>
      <c r="O9" s="47">
        <v>-5000</v>
      </c>
      <c r="P9" s="40">
        <v>72</v>
      </c>
      <c r="Q9" s="40">
        <v>86</v>
      </c>
      <c r="R9" s="47">
        <v>-5316</v>
      </c>
      <c r="S9" s="40" t="s">
        <v>57</v>
      </c>
    </row>
    <row r="10" spans="2:19" ht="20" x14ac:dyDescent="0.25">
      <c r="B10" s="40">
        <v>6</v>
      </c>
      <c r="C10" s="45">
        <v>43650</v>
      </c>
      <c r="D10" s="45">
        <v>43650</v>
      </c>
      <c r="E10" s="40" t="s">
        <v>36</v>
      </c>
      <c r="F10" s="40">
        <v>201907</v>
      </c>
      <c r="G10" s="40"/>
      <c r="H10" s="40"/>
      <c r="I10" s="40"/>
      <c r="J10" s="40">
        <v>1</v>
      </c>
      <c r="K10" s="46">
        <v>10692</v>
      </c>
      <c r="L10" s="40"/>
      <c r="M10" s="40"/>
      <c r="N10" s="40" t="s">
        <v>56</v>
      </c>
      <c r="O10" s="40"/>
      <c r="P10" s="40">
        <v>36</v>
      </c>
      <c r="Q10" s="40">
        <v>43</v>
      </c>
      <c r="R10" s="47">
        <v>-7158</v>
      </c>
      <c r="S10" s="40" t="s">
        <v>57</v>
      </c>
    </row>
    <row r="11" spans="2:19" ht="20" x14ac:dyDescent="0.25">
      <c r="B11" s="40">
        <v>7</v>
      </c>
      <c r="C11" s="45">
        <v>43650</v>
      </c>
      <c r="D11" s="45">
        <v>43650</v>
      </c>
      <c r="E11" s="40" t="s">
        <v>36</v>
      </c>
      <c r="F11" s="40">
        <v>201907</v>
      </c>
      <c r="G11" s="40"/>
      <c r="H11" s="40"/>
      <c r="I11" s="40"/>
      <c r="J11" s="40">
        <v>1</v>
      </c>
      <c r="K11" s="46">
        <v>10691</v>
      </c>
      <c r="L11" s="40"/>
      <c r="M11" s="40"/>
      <c r="N11" s="40" t="s">
        <v>56</v>
      </c>
      <c r="O11" s="40"/>
      <c r="P11" s="40">
        <v>36</v>
      </c>
      <c r="Q11" s="40">
        <v>43</v>
      </c>
      <c r="R11" s="47">
        <v>-7358</v>
      </c>
      <c r="S11" s="40" t="s">
        <v>57</v>
      </c>
    </row>
    <row r="12" spans="2:19" ht="20" x14ac:dyDescent="0.25">
      <c r="B12" s="40">
        <v>8</v>
      </c>
      <c r="C12" s="45">
        <v>43654</v>
      </c>
      <c r="D12" s="45">
        <v>43654</v>
      </c>
      <c r="E12" s="40" t="s">
        <v>36</v>
      </c>
      <c r="F12" s="40">
        <v>201907</v>
      </c>
      <c r="G12" s="40"/>
      <c r="H12" s="40"/>
      <c r="I12" s="40"/>
      <c r="J12" s="40">
        <v>2</v>
      </c>
      <c r="K12" s="46">
        <v>10689</v>
      </c>
      <c r="L12" s="40"/>
      <c r="M12" s="40"/>
      <c r="N12" s="40" t="s">
        <v>56</v>
      </c>
      <c r="O12" s="40"/>
      <c r="P12" s="40">
        <v>72</v>
      </c>
      <c r="Q12" s="40">
        <v>86</v>
      </c>
      <c r="R12" s="47">
        <v>-15116</v>
      </c>
      <c r="S12" s="40" t="s">
        <v>57</v>
      </c>
    </row>
    <row r="13" spans="2:19" ht="20" x14ac:dyDescent="0.25">
      <c r="B13" s="40">
        <v>9</v>
      </c>
      <c r="C13" s="45">
        <v>43654</v>
      </c>
      <c r="D13" s="45">
        <v>43654</v>
      </c>
      <c r="E13" s="40" t="s">
        <v>36</v>
      </c>
      <c r="F13" s="40">
        <v>201907</v>
      </c>
      <c r="G13" s="40"/>
      <c r="H13" s="40"/>
      <c r="I13" s="40"/>
      <c r="J13" s="40">
        <v>2</v>
      </c>
      <c r="K13" s="46">
        <v>10651</v>
      </c>
      <c r="L13" s="40"/>
      <c r="M13" s="40"/>
      <c r="N13" s="40" t="s">
        <v>56</v>
      </c>
      <c r="O13" s="40"/>
      <c r="P13" s="40">
        <v>72</v>
      </c>
      <c r="Q13" s="40">
        <v>86</v>
      </c>
      <c r="R13" s="47">
        <v>-7916</v>
      </c>
      <c r="S13" s="40" t="s">
        <v>57</v>
      </c>
    </row>
    <row r="14" spans="2:19" ht="20" x14ac:dyDescent="0.25">
      <c r="B14" s="40">
        <v>10</v>
      </c>
      <c r="C14" s="45">
        <v>43663</v>
      </c>
      <c r="D14" s="45">
        <v>43663</v>
      </c>
      <c r="E14" s="40" t="s">
        <v>36</v>
      </c>
      <c r="F14" s="40">
        <v>201908</v>
      </c>
      <c r="G14" s="40"/>
      <c r="H14" s="40"/>
      <c r="I14" s="40"/>
      <c r="J14" s="40">
        <v>2</v>
      </c>
      <c r="K14" s="46">
        <v>10696</v>
      </c>
      <c r="L14" s="40"/>
      <c r="M14" s="40"/>
      <c r="N14" s="40" t="s">
        <v>56</v>
      </c>
      <c r="O14" s="40"/>
      <c r="P14" s="40">
        <v>72</v>
      </c>
      <c r="Q14" s="40">
        <v>86</v>
      </c>
      <c r="R14" s="48">
        <v>-316</v>
      </c>
      <c r="S14" s="40" t="s">
        <v>57</v>
      </c>
    </row>
    <row r="15" spans="2:19" ht="20" x14ac:dyDescent="0.25">
      <c r="B15" s="40">
        <v>11</v>
      </c>
      <c r="C15" s="45">
        <v>43663</v>
      </c>
      <c r="D15" s="45">
        <v>43663</v>
      </c>
      <c r="E15" s="40" t="s">
        <v>36</v>
      </c>
      <c r="F15" s="40">
        <v>201907</v>
      </c>
      <c r="G15" s="40"/>
      <c r="H15" s="40"/>
      <c r="I15" s="40"/>
      <c r="J15" s="40">
        <v>2</v>
      </c>
      <c r="K15" s="46">
        <v>10843</v>
      </c>
      <c r="L15" s="40"/>
      <c r="M15" s="40"/>
      <c r="N15" s="40" t="s">
        <v>56</v>
      </c>
      <c r="O15" s="40"/>
      <c r="P15" s="40">
        <v>72</v>
      </c>
      <c r="Q15" s="40">
        <v>86</v>
      </c>
      <c r="R15" s="46">
        <v>70884</v>
      </c>
      <c r="S15" s="40" t="s">
        <v>57</v>
      </c>
    </row>
    <row r="16" spans="2:19" ht="20" x14ac:dyDescent="0.25">
      <c r="B16" s="40">
        <v>12</v>
      </c>
      <c r="C16" s="45">
        <v>43664</v>
      </c>
      <c r="D16" s="45">
        <v>43664</v>
      </c>
      <c r="E16" s="40" t="s">
        <v>36</v>
      </c>
      <c r="F16" s="40">
        <v>201908</v>
      </c>
      <c r="G16" s="40"/>
      <c r="H16" s="40"/>
      <c r="I16" s="40">
        <v>2</v>
      </c>
      <c r="J16" s="40">
        <v>2</v>
      </c>
      <c r="K16" s="46">
        <v>10671</v>
      </c>
      <c r="L16" s="47">
        <v>-10000</v>
      </c>
      <c r="M16" s="40"/>
      <c r="N16" s="40" t="s">
        <v>56</v>
      </c>
      <c r="O16" s="47">
        <v>-10000</v>
      </c>
      <c r="P16" s="40">
        <v>72</v>
      </c>
      <c r="Q16" s="40">
        <v>86</v>
      </c>
      <c r="R16" s="47">
        <v>-10316</v>
      </c>
      <c r="S16" s="40" t="s">
        <v>57</v>
      </c>
    </row>
    <row r="17" spans="2:21" ht="20" x14ac:dyDescent="0.25">
      <c r="B17" s="40">
        <v>13</v>
      </c>
      <c r="C17" s="45">
        <v>43665</v>
      </c>
      <c r="D17" s="45">
        <v>43665</v>
      </c>
      <c r="E17" s="40" t="s">
        <v>36</v>
      </c>
      <c r="F17" s="40">
        <v>201908</v>
      </c>
      <c r="G17" s="40"/>
      <c r="H17" s="40"/>
      <c r="I17" s="40"/>
      <c r="J17" s="40">
        <v>2</v>
      </c>
      <c r="K17" s="46">
        <v>10734</v>
      </c>
      <c r="L17" s="40"/>
      <c r="M17" s="40"/>
      <c r="N17" s="40" t="s">
        <v>56</v>
      </c>
      <c r="O17" s="40"/>
      <c r="P17" s="40">
        <v>72</v>
      </c>
      <c r="Q17" s="40">
        <v>86</v>
      </c>
      <c r="R17" s="46">
        <v>16884</v>
      </c>
      <c r="S17" s="40" t="s">
        <v>57</v>
      </c>
    </row>
    <row r="18" spans="2:21" ht="20" x14ac:dyDescent="0.25">
      <c r="B18" s="40">
        <v>14</v>
      </c>
      <c r="C18" s="45">
        <v>43668</v>
      </c>
      <c r="D18" s="45">
        <v>43668</v>
      </c>
      <c r="E18" s="40" t="s">
        <v>36</v>
      </c>
      <c r="F18" s="40">
        <v>201908</v>
      </c>
      <c r="G18" s="40"/>
      <c r="H18" s="40"/>
      <c r="I18" s="40">
        <v>2</v>
      </c>
      <c r="J18" s="40">
        <v>2</v>
      </c>
      <c r="K18" s="46">
        <v>10745</v>
      </c>
      <c r="L18" s="47">
        <v>-3200</v>
      </c>
      <c r="M18" s="40"/>
      <c r="N18" s="40" t="s">
        <v>56</v>
      </c>
      <c r="O18" s="47">
        <v>-3200</v>
      </c>
      <c r="P18" s="40">
        <v>72</v>
      </c>
      <c r="Q18" s="40">
        <v>86</v>
      </c>
      <c r="R18" s="47">
        <v>-3516</v>
      </c>
      <c r="S18" s="40" t="s">
        <v>57</v>
      </c>
    </row>
    <row r="19" spans="2:21" ht="20" x14ac:dyDescent="0.25">
      <c r="B19" s="40">
        <v>15</v>
      </c>
      <c r="C19" s="45">
        <v>43668</v>
      </c>
      <c r="D19" s="45">
        <v>43668</v>
      </c>
      <c r="E19" s="40" t="s">
        <v>36</v>
      </c>
      <c r="F19" s="40">
        <v>201908</v>
      </c>
      <c r="G19" s="40"/>
      <c r="H19" s="40"/>
      <c r="I19" s="40"/>
      <c r="J19" s="40">
        <v>2</v>
      </c>
      <c r="K19" s="46">
        <v>10719</v>
      </c>
      <c r="L19" s="40"/>
      <c r="M19" s="40"/>
      <c r="N19" s="40" t="s">
        <v>56</v>
      </c>
      <c r="O19" s="40"/>
      <c r="P19" s="40">
        <v>72</v>
      </c>
      <c r="Q19" s="40">
        <v>86</v>
      </c>
      <c r="R19" s="47">
        <v>-10716</v>
      </c>
      <c r="S19" s="40" t="s">
        <v>57</v>
      </c>
    </row>
    <row r="20" spans="2:21" ht="20" x14ac:dyDescent="0.25">
      <c r="B20" s="40">
        <v>16</v>
      </c>
      <c r="C20" s="45">
        <v>43669</v>
      </c>
      <c r="D20" s="45">
        <v>43669</v>
      </c>
      <c r="E20" s="40" t="s">
        <v>36</v>
      </c>
      <c r="F20" s="40">
        <v>201908</v>
      </c>
      <c r="G20" s="40"/>
      <c r="H20" s="40"/>
      <c r="I20" s="40"/>
      <c r="J20" s="40">
        <v>2</v>
      </c>
      <c r="K20" s="46">
        <v>10791</v>
      </c>
      <c r="L20" s="40"/>
      <c r="M20" s="40"/>
      <c r="N20" s="40" t="s">
        <v>56</v>
      </c>
      <c r="O20" s="40"/>
      <c r="P20" s="40">
        <v>72</v>
      </c>
      <c r="Q20" s="40">
        <v>86</v>
      </c>
      <c r="R20" s="47">
        <v>-8716</v>
      </c>
      <c r="S20" s="40" t="s">
        <v>57</v>
      </c>
    </row>
    <row r="21" spans="2:21" ht="20" x14ac:dyDescent="0.25">
      <c r="B21" s="40">
        <v>18</v>
      </c>
      <c r="C21" s="45">
        <v>43670</v>
      </c>
      <c r="D21" s="45">
        <v>43670</v>
      </c>
      <c r="E21" s="40" t="s">
        <v>36</v>
      </c>
      <c r="F21" s="40">
        <v>201908</v>
      </c>
      <c r="G21" s="40"/>
      <c r="H21" s="40"/>
      <c r="I21" s="40"/>
      <c r="J21" s="40">
        <v>2</v>
      </c>
      <c r="K21" s="46">
        <v>10804</v>
      </c>
      <c r="L21" s="40"/>
      <c r="M21" s="40"/>
      <c r="N21" s="40" t="s">
        <v>56</v>
      </c>
      <c r="O21" s="40"/>
      <c r="P21" s="40">
        <v>72</v>
      </c>
      <c r="Q21" s="40">
        <v>86</v>
      </c>
      <c r="R21" s="47">
        <v>-8316</v>
      </c>
      <c r="S21" s="40" t="s">
        <v>57</v>
      </c>
    </row>
    <row r="22" spans="2:21" ht="20" x14ac:dyDescent="0.25">
      <c r="B22" s="40">
        <v>19</v>
      </c>
      <c r="C22" s="45">
        <v>43671</v>
      </c>
      <c r="D22" s="45">
        <v>43671</v>
      </c>
      <c r="E22" s="40" t="s">
        <v>36</v>
      </c>
      <c r="F22" s="40">
        <v>201908</v>
      </c>
      <c r="G22" s="40"/>
      <c r="H22" s="40"/>
      <c r="I22" s="40"/>
      <c r="J22" s="40">
        <v>2</v>
      </c>
      <c r="K22" s="46">
        <v>10809</v>
      </c>
      <c r="L22" s="40"/>
      <c r="M22" s="40"/>
      <c r="N22" s="40" t="s">
        <v>56</v>
      </c>
      <c r="O22" s="40"/>
      <c r="P22" s="40">
        <v>72</v>
      </c>
      <c r="Q22" s="40">
        <v>86</v>
      </c>
      <c r="R22" s="47">
        <v>-3916</v>
      </c>
      <c r="S22" s="40" t="s">
        <v>57</v>
      </c>
    </row>
    <row r="23" spans="2:21" ht="20" x14ac:dyDescent="0.25">
      <c r="B23" s="40">
        <v>20</v>
      </c>
      <c r="C23" s="45">
        <v>43675</v>
      </c>
      <c r="D23" s="45">
        <v>43675</v>
      </c>
      <c r="E23" s="40" t="s">
        <v>36</v>
      </c>
      <c r="F23" s="40">
        <v>201908</v>
      </c>
      <c r="G23" s="40"/>
      <c r="H23" s="40"/>
      <c r="I23" s="40"/>
      <c r="J23" s="40">
        <v>2</v>
      </c>
      <c r="K23" s="46">
        <v>10756</v>
      </c>
      <c r="L23" s="40"/>
      <c r="M23" s="40"/>
      <c r="N23" s="40" t="s">
        <v>56</v>
      </c>
      <c r="O23" s="40"/>
      <c r="P23" s="40">
        <v>72</v>
      </c>
      <c r="Q23" s="40">
        <v>86</v>
      </c>
      <c r="R23" s="47">
        <v>-23516</v>
      </c>
      <c r="S23" s="40" t="s">
        <v>57</v>
      </c>
      <c r="U23" s="34"/>
    </row>
    <row r="24" spans="2:21" ht="20" x14ac:dyDescent="0.25">
      <c r="B24" s="40">
        <v>22</v>
      </c>
      <c r="C24" s="45">
        <v>43676</v>
      </c>
      <c r="D24" s="45">
        <v>43676</v>
      </c>
      <c r="E24" s="40" t="s">
        <v>36</v>
      </c>
      <c r="F24" s="40">
        <v>201908</v>
      </c>
      <c r="G24" s="40"/>
      <c r="H24" s="40"/>
      <c r="I24" s="40"/>
      <c r="J24" s="40">
        <v>2</v>
      </c>
      <c r="K24" s="46">
        <v>10767</v>
      </c>
      <c r="L24" s="40"/>
      <c r="M24" s="40"/>
      <c r="N24" s="40" t="s">
        <v>56</v>
      </c>
      <c r="O24" s="40"/>
      <c r="P24" s="40">
        <v>72</v>
      </c>
      <c r="Q24" s="40">
        <v>86</v>
      </c>
      <c r="R24" s="47">
        <v>-11916</v>
      </c>
      <c r="S24" s="40" t="s">
        <v>57</v>
      </c>
      <c r="U24" s="34"/>
    </row>
    <row r="25" spans="2:21" ht="20" x14ac:dyDescent="0.25">
      <c r="B25" s="40">
        <v>23</v>
      </c>
      <c r="C25" s="45">
        <v>43677</v>
      </c>
      <c r="D25" s="45">
        <v>43677</v>
      </c>
      <c r="E25" s="40" t="s">
        <v>36</v>
      </c>
      <c r="F25" s="40">
        <v>201908</v>
      </c>
      <c r="G25" s="40"/>
      <c r="H25" s="40"/>
      <c r="I25" s="40"/>
      <c r="J25" s="40">
        <v>2</v>
      </c>
      <c r="K25" s="46">
        <v>10710</v>
      </c>
      <c r="L25" s="40"/>
      <c r="M25" s="40"/>
      <c r="N25" s="40" t="s">
        <v>56</v>
      </c>
      <c r="O25" s="40"/>
      <c r="P25" s="40">
        <v>72</v>
      </c>
      <c r="Q25" s="40">
        <v>86</v>
      </c>
      <c r="R25" s="46">
        <v>7284</v>
      </c>
      <c r="S25" s="40" t="s">
        <v>57</v>
      </c>
      <c r="U25" s="41"/>
    </row>
    <row r="26" spans="2:21" ht="20" x14ac:dyDescent="0.25">
      <c r="B26" s="40">
        <v>28</v>
      </c>
      <c r="C26" s="45">
        <v>43677</v>
      </c>
      <c r="D26" s="45">
        <v>43677</v>
      </c>
      <c r="E26" s="40" t="s">
        <v>36</v>
      </c>
      <c r="F26" s="40">
        <v>201908</v>
      </c>
      <c r="G26" s="40"/>
      <c r="H26" s="40"/>
      <c r="I26" s="40">
        <v>2</v>
      </c>
      <c r="J26" s="40">
        <v>2</v>
      </c>
      <c r="K26" s="46">
        <v>10737</v>
      </c>
      <c r="L26" s="47">
        <v>-14400</v>
      </c>
      <c r="M26" s="40"/>
      <c r="N26" s="40" t="s">
        <v>56</v>
      </c>
      <c r="O26" s="47">
        <v>-14400</v>
      </c>
      <c r="P26" s="40">
        <v>72</v>
      </c>
      <c r="Q26" s="40">
        <v>86</v>
      </c>
      <c r="R26" s="47">
        <v>-14716</v>
      </c>
      <c r="S26" s="40" t="s">
        <v>57</v>
      </c>
    </row>
    <row r="27" spans="2:21" ht="20" x14ac:dyDescent="0.25">
      <c r="B27" s="40">
        <v>29</v>
      </c>
      <c r="C27" s="45">
        <v>43677</v>
      </c>
      <c r="D27" s="45">
        <v>43677</v>
      </c>
      <c r="E27" s="40" t="s">
        <v>36</v>
      </c>
      <c r="F27" s="40">
        <v>201909</v>
      </c>
      <c r="G27" s="40"/>
      <c r="H27" s="40"/>
      <c r="I27" s="40">
        <v>2</v>
      </c>
      <c r="J27" s="40">
        <v>2</v>
      </c>
      <c r="K27" s="46">
        <v>10711</v>
      </c>
      <c r="L27" s="47">
        <v>-14000</v>
      </c>
      <c r="M27" s="40"/>
      <c r="N27" s="40" t="s">
        <v>56</v>
      </c>
      <c r="O27" s="47">
        <v>-14000</v>
      </c>
      <c r="P27" s="40">
        <v>72</v>
      </c>
      <c r="Q27" s="40">
        <v>86</v>
      </c>
      <c r="R27" s="47">
        <v>-14316</v>
      </c>
      <c r="S27" s="40" t="s">
        <v>57</v>
      </c>
    </row>
    <row r="28" spans="2:21" x14ac:dyDescent="0.15">
      <c r="R28" s="25">
        <f>SUM(R5:R27)</f>
        <v>-94144</v>
      </c>
    </row>
    <row r="34" spans="21:21" ht="16" x14ac:dyDescent="0.2">
      <c r="U34" s="34">
        <v>1918</v>
      </c>
    </row>
    <row r="35" spans="21:21" ht="16" x14ac:dyDescent="0.2">
      <c r="U35" s="34">
        <v>3027</v>
      </c>
    </row>
    <row r="36" spans="21:21" ht="16" x14ac:dyDescent="0.2">
      <c r="U36" s="34">
        <v>4065</v>
      </c>
    </row>
    <row r="37" spans="21:21" ht="16" x14ac:dyDescent="0.2">
      <c r="U37" s="34">
        <v>2825</v>
      </c>
    </row>
    <row r="38" spans="21:21" ht="16" x14ac:dyDescent="0.2">
      <c r="U38" s="34">
        <v>5170</v>
      </c>
    </row>
    <row r="39" spans="21:21" ht="16" x14ac:dyDescent="0.2">
      <c r="U39" s="34">
        <v>11540</v>
      </c>
    </row>
    <row r="40" spans="21:21" ht="16" x14ac:dyDescent="0.2">
      <c r="U40" s="35">
        <v>-1992</v>
      </c>
    </row>
    <row r="41" spans="21:21" ht="16" x14ac:dyDescent="0.2">
      <c r="U41" s="41">
        <v>340</v>
      </c>
    </row>
    <row r="42" spans="21:21" ht="16" x14ac:dyDescent="0.2">
      <c r="U42" s="35">
        <v>-5034</v>
      </c>
    </row>
    <row r="43" spans="21:21" ht="16" x14ac:dyDescent="0.2">
      <c r="U43" s="34">
        <v>17695</v>
      </c>
    </row>
    <row r="44" spans="21:21" ht="16" x14ac:dyDescent="0.2">
      <c r="U44" s="34">
        <v>24748</v>
      </c>
    </row>
    <row r="45" spans="21:21" ht="16" x14ac:dyDescent="0.2">
      <c r="U45" s="34">
        <v>6212</v>
      </c>
    </row>
    <row r="46" spans="21:21" ht="16" x14ac:dyDescent="0.2">
      <c r="U46" s="41">
        <v>205</v>
      </c>
    </row>
    <row r="47" spans="21:21" ht="16" x14ac:dyDescent="0.2">
      <c r="U47" s="41">
        <v>320</v>
      </c>
    </row>
    <row r="48" spans="21:21" ht="16" x14ac:dyDescent="0.2">
      <c r="U48" s="41">
        <v>24</v>
      </c>
    </row>
    <row r="49" spans="21:21" ht="16" x14ac:dyDescent="0.2">
      <c r="U49" s="41">
        <v>36</v>
      </c>
    </row>
    <row r="50" spans="21:21" ht="16" x14ac:dyDescent="0.2">
      <c r="U50" s="42">
        <v>-710</v>
      </c>
    </row>
    <row r="51" spans="21:21" ht="20" x14ac:dyDescent="0.25">
      <c r="U51" s="47">
        <v>-1430</v>
      </c>
    </row>
    <row r="52" spans="21:21" ht="20" x14ac:dyDescent="0.25">
      <c r="U52" s="40">
        <v>160</v>
      </c>
    </row>
    <row r="53" spans="21:21" ht="20" x14ac:dyDescent="0.25">
      <c r="U53" s="46">
        <v>3195</v>
      </c>
    </row>
    <row r="54" spans="21:21" ht="20" x14ac:dyDescent="0.25">
      <c r="U54" s="48">
        <v>-107</v>
      </c>
    </row>
    <row r="55" spans="21:21" ht="20" x14ac:dyDescent="0.25">
      <c r="U55" s="48">
        <v>-528</v>
      </c>
    </row>
    <row r="56" spans="21:21" ht="20" x14ac:dyDescent="0.25">
      <c r="U56" s="46">
        <v>4770</v>
      </c>
    </row>
    <row r="57" spans="21:21" x14ac:dyDescent="0.15">
      <c r="U57" s="25">
        <f>SUM(U34:U56)</f>
        <v>76449</v>
      </c>
    </row>
  </sheetData>
  <autoFilter ref="B4:U27"/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105"/>
  <sheetViews>
    <sheetView workbookViewId="0">
      <selection activeCell="O49" sqref="O49"/>
    </sheetView>
  </sheetViews>
  <sheetFormatPr baseColWidth="10" defaultRowHeight="15" x14ac:dyDescent="0.15"/>
  <sheetData>
    <row r="1" spans="1:18" x14ac:dyDescent="0.1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2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</row>
    <row r="2" spans="1:18" x14ac:dyDescent="0.15">
      <c r="A2">
        <v>1</v>
      </c>
      <c r="B2" s="24">
        <v>43472</v>
      </c>
      <c r="C2" s="24">
        <v>43472</v>
      </c>
      <c r="D2" t="s">
        <v>36</v>
      </c>
      <c r="E2">
        <v>201902</v>
      </c>
      <c r="H2">
        <v>1</v>
      </c>
      <c r="J2" s="25">
        <v>9452</v>
      </c>
      <c r="K2" s="25">
        <v>-18200</v>
      </c>
      <c r="M2" t="s">
        <v>56</v>
      </c>
      <c r="N2" s="25">
        <v>-18200</v>
      </c>
      <c r="O2">
        <v>36</v>
      </c>
      <c r="P2">
        <v>38</v>
      </c>
      <c r="Q2" s="25">
        <v>-18347</v>
      </c>
      <c r="R2" t="s">
        <v>57</v>
      </c>
    </row>
    <row r="3" spans="1:18" hidden="1" x14ac:dyDescent="0.15">
      <c r="A3" s="24">
        <v>43472</v>
      </c>
      <c r="B3" s="24">
        <v>43469</v>
      </c>
      <c r="C3" t="s">
        <v>36</v>
      </c>
      <c r="D3">
        <v>201902</v>
      </c>
      <c r="H3">
        <v>1</v>
      </c>
      <c r="I3" s="25">
        <v>9361</v>
      </c>
      <c r="L3" t="s">
        <v>56</v>
      </c>
      <c r="N3">
        <v>36</v>
      </c>
      <c r="O3">
        <v>37</v>
      </c>
      <c r="Q3" t="s">
        <v>57</v>
      </c>
    </row>
    <row r="4" spans="1:18" x14ac:dyDescent="0.15">
      <c r="A4">
        <v>2</v>
      </c>
      <c r="B4" s="24">
        <v>43472</v>
      </c>
      <c r="C4" s="24">
        <v>43472</v>
      </c>
      <c r="D4" t="s">
        <v>76</v>
      </c>
      <c r="E4">
        <v>201901</v>
      </c>
      <c r="H4">
        <v>1</v>
      </c>
      <c r="J4" s="36">
        <v>1175.8</v>
      </c>
      <c r="K4" s="25">
        <v>-10400</v>
      </c>
      <c r="M4" t="s">
        <v>56</v>
      </c>
      <c r="N4" s="25">
        <v>-10400</v>
      </c>
      <c r="O4">
        <v>36</v>
      </c>
      <c r="P4">
        <v>24</v>
      </c>
      <c r="Q4" s="25">
        <v>-10519</v>
      </c>
      <c r="R4" t="s">
        <v>57</v>
      </c>
    </row>
    <row r="5" spans="1:18" hidden="1" x14ac:dyDescent="0.15">
      <c r="A5" s="24">
        <v>43472</v>
      </c>
      <c r="B5" s="24">
        <v>43469</v>
      </c>
      <c r="C5" t="s">
        <v>76</v>
      </c>
      <c r="D5">
        <v>201901</v>
      </c>
      <c r="H5">
        <v>1</v>
      </c>
      <c r="I5" s="36">
        <v>1165.4000000000001</v>
      </c>
      <c r="L5" t="s">
        <v>56</v>
      </c>
      <c r="N5">
        <v>36</v>
      </c>
      <c r="O5">
        <v>23</v>
      </c>
      <c r="Q5" t="s">
        <v>57</v>
      </c>
    </row>
    <row r="6" spans="1:18" x14ac:dyDescent="0.15">
      <c r="A6">
        <v>3</v>
      </c>
      <c r="B6" s="24">
        <v>43472</v>
      </c>
      <c r="C6" s="24">
        <v>43472</v>
      </c>
      <c r="D6" t="s">
        <v>36</v>
      </c>
      <c r="E6">
        <v>201901</v>
      </c>
      <c r="H6">
        <v>1</v>
      </c>
      <c r="J6" s="25">
        <v>9569</v>
      </c>
      <c r="K6" s="25">
        <v>-14600</v>
      </c>
      <c r="M6" t="s">
        <v>56</v>
      </c>
      <c r="N6" s="25">
        <v>-14600</v>
      </c>
      <c r="O6">
        <v>36</v>
      </c>
      <c r="P6">
        <v>38</v>
      </c>
      <c r="Q6" s="25">
        <v>-14748</v>
      </c>
      <c r="R6" t="s">
        <v>57</v>
      </c>
    </row>
    <row r="7" spans="1:18" hidden="1" x14ac:dyDescent="0.15">
      <c r="A7" s="24">
        <v>43472</v>
      </c>
      <c r="B7" s="24">
        <v>43472</v>
      </c>
      <c r="C7" t="s">
        <v>36</v>
      </c>
      <c r="D7">
        <v>201901</v>
      </c>
      <c r="H7">
        <v>1</v>
      </c>
      <c r="I7" s="25">
        <v>9496</v>
      </c>
      <c r="L7" t="s">
        <v>56</v>
      </c>
      <c r="N7">
        <v>36</v>
      </c>
      <c r="O7">
        <v>38</v>
      </c>
      <c r="Q7" t="s">
        <v>57</v>
      </c>
    </row>
    <row r="8" spans="1:18" x14ac:dyDescent="0.15">
      <c r="A8">
        <v>4</v>
      </c>
      <c r="B8" s="24">
        <v>43475</v>
      </c>
      <c r="C8" s="24">
        <v>43475</v>
      </c>
      <c r="D8" t="s">
        <v>36</v>
      </c>
      <c r="E8">
        <v>201901</v>
      </c>
      <c r="H8">
        <v>1</v>
      </c>
      <c r="J8" s="25">
        <v>9708</v>
      </c>
      <c r="K8" s="25">
        <v>-5800</v>
      </c>
      <c r="M8" t="s">
        <v>56</v>
      </c>
      <c r="N8" s="25">
        <v>-5800</v>
      </c>
      <c r="O8">
        <v>36</v>
      </c>
      <c r="P8">
        <v>39</v>
      </c>
      <c r="Q8" s="25">
        <v>-5950</v>
      </c>
      <c r="R8" t="s">
        <v>57</v>
      </c>
    </row>
    <row r="9" spans="1:18" hidden="1" x14ac:dyDescent="0.15">
      <c r="A9" s="24">
        <v>43475</v>
      </c>
      <c r="B9" s="24">
        <v>43475</v>
      </c>
      <c r="C9" t="s">
        <v>36</v>
      </c>
      <c r="D9">
        <v>201901</v>
      </c>
      <c r="H9">
        <v>1</v>
      </c>
      <c r="I9" s="25">
        <v>9679</v>
      </c>
      <c r="L9" t="s">
        <v>56</v>
      </c>
      <c r="N9">
        <v>36</v>
      </c>
      <c r="O9">
        <v>39</v>
      </c>
      <c r="Q9" t="s">
        <v>57</v>
      </c>
    </row>
    <row r="10" spans="1:18" x14ac:dyDescent="0.15">
      <c r="A10">
        <v>5</v>
      </c>
      <c r="B10" s="24">
        <v>43476</v>
      </c>
      <c r="C10" s="24">
        <v>43476</v>
      </c>
      <c r="D10" t="s">
        <v>36</v>
      </c>
      <c r="E10">
        <v>201901</v>
      </c>
      <c r="H10">
        <v>1</v>
      </c>
      <c r="J10" s="25">
        <v>9712</v>
      </c>
      <c r="K10" s="25">
        <v>-4600</v>
      </c>
      <c r="M10" t="s">
        <v>56</v>
      </c>
      <c r="N10" s="25">
        <v>-4600</v>
      </c>
      <c r="O10">
        <v>36</v>
      </c>
      <c r="P10">
        <v>39</v>
      </c>
      <c r="Q10" s="25">
        <v>-4750</v>
      </c>
      <c r="R10" t="s">
        <v>57</v>
      </c>
    </row>
    <row r="11" spans="1:18" hidden="1" x14ac:dyDescent="0.15">
      <c r="A11" s="24">
        <v>43476</v>
      </c>
      <c r="B11" s="24">
        <v>43476</v>
      </c>
      <c r="C11" t="s">
        <v>36</v>
      </c>
      <c r="D11">
        <v>201901</v>
      </c>
      <c r="H11">
        <v>1</v>
      </c>
      <c r="I11" s="25">
        <v>9689</v>
      </c>
      <c r="L11" t="s">
        <v>56</v>
      </c>
      <c r="N11">
        <v>36</v>
      </c>
      <c r="O11">
        <v>39</v>
      </c>
      <c r="Q11" t="s">
        <v>57</v>
      </c>
    </row>
    <row r="12" spans="1:18" x14ac:dyDescent="0.15">
      <c r="A12">
        <v>6</v>
      </c>
      <c r="B12" s="24">
        <v>43476</v>
      </c>
      <c r="C12" s="24">
        <v>43476</v>
      </c>
      <c r="D12" t="s">
        <v>36</v>
      </c>
      <c r="E12">
        <v>201901</v>
      </c>
      <c r="H12">
        <v>1</v>
      </c>
      <c r="I12">
        <v>1</v>
      </c>
      <c r="J12" s="25">
        <v>9733</v>
      </c>
      <c r="M12" t="s">
        <v>56</v>
      </c>
      <c r="O12">
        <v>36</v>
      </c>
      <c r="P12">
        <v>39</v>
      </c>
      <c r="Q12" s="25">
        <v>-1950</v>
      </c>
      <c r="R12" t="s">
        <v>57</v>
      </c>
    </row>
    <row r="13" spans="1:18" hidden="1" x14ac:dyDescent="0.15">
      <c r="A13" s="24">
        <v>43476</v>
      </c>
      <c r="B13" s="24">
        <v>43476</v>
      </c>
      <c r="C13" t="s">
        <v>36</v>
      </c>
      <c r="D13">
        <v>201901</v>
      </c>
      <c r="G13">
        <v>1</v>
      </c>
      <c r="H13">
        <v>1</v>
      </c>
      <c r="I13" s="25">
        <v>9742</v>
      </c>
      <c r="J13" s="25">
        <v>-1800</v>
      </c>
      <c r="L13" t="s">
        <v>56</v>
      </c>
      <c r="M13" s="25">
        <v>-1800</v>
      </c>
      <c r="N13">
        <v>36</v>
      </c>
      <c r="O13">
        <v>39</v>
      </c>
      <c r="Q13" t="s">
        <v>57</v>
      </c>
    </row>
    <row r="14" spans="1:18" x14ac:dyDescent="0.15">
      <c r="A14">
        <v>7</v>
      </c>
      <c r="B14" s="24">
        <v>43479</v>
      </c>
      <c r="C14" s="24">
        <v>43479</v>
      </c>
      <c r="D14" t="s">
        <v>36</v>
      </c>
      <c r="E14">
        <v>201901</v>
      </c>
      <c r="H14">
        <v>1</v>
      </c>
      <c r="I14">
        <v>1</v>
      </c>
      <c r="J14" s="25">
        <v>9731</v>
      </c>
      <c r="M14" t="s">
        <v>56</v>
      </c>
      <c r="O14">
        <v>36</v>
      </c>
      <c r="P14">
        <v>39</v>
      </c>
      <c r="Q14" s="25">
        <v>-10750</v>
      </c>
      <c r="R14" t="s">
        <v>57</v>
      </c>
    </row>
    <row r="15" spans="1:18" hidden="1" x14ac:dyDescent="0.15">
      <c r="A15" s="24">
        <v>43479</v>
      </c>
      <c r="B15" s="24">
        <v>43476</v>
      </c>
      <c r="C15" t="s">
        <v>36</v>
      </c>
      <c r="D15">
        <v>201901</v>
      </c>
      <c r="G15">
        <v>1</v>
      </c>
      <c r="I15" s="25">
        <v>9784</v>
      </c>
      <c r="J15" s="25">
        <v>-10600</v>
      </c>
      <c r="L15" t="s">
        <v>56</v>
      </c>
      <c r="M15" s="25">
        <v>-10600</v>
      </c>
      <c r="N15">
        <v>36</v>
      </c>
      <c r="O15">
        <v>39</v>
      </c>
      <c r="Q15" t="s">
        <v>57</v>
      </c>
    </row>
    <row r="16" spans="1:18" x14ac:dyDescent="0.15">
      <c r="A16">
        <v>8</v>
      </c>
      <c r="B16" s="24">
        <v>43479</v>
      </c>
      <c r="C16" s="24">
        <v>43479</v>
      </c>
      <c r="D16" t="s">
        <v>36</v>
      </c>
      <c r="E16">
        <v>201902</v>
      </c>
      <c r="H16">
        <v>1</v>
      </c>
      <c r="I16">
        <v>1</v>
      </c>
      <c r="J16" s="25">
        <v>9717</v>
      </c>
      <c r="M16" t="s">
        <v>56</v>
      </c>
      <c r="O16">
        <v>36</v>
      </c>
      <c r="P16">
        <v>39</v>
      </c>
      <c r="Q16" s="25">
        <v>-7150</v>
      </c>
      <c r="R16" t="s">
        <v>57</v>
      </c>
    </row>
    <row r="17" spans="1:20" hidden="1" x14ac:dyDescent="0.15">
      <c r="A17" s="24">
        <v>43479</v>
      </c>
      <c r="B17" s="24">
        <v>43479</v>
      </c>
      <c r="C17" t="s">
        <v>36</v>
      </c>
      <c r="D17">
        <v>201902</v>
      </c>
      <c r="G17">
        <v>1</v>
      </c>
      <c r="I17" s="25">
        <v>9752</v>
      </c>
      <c r="J17" s="25">
        <v>-7000</v>
      </c>
      <c r="L17" t="s">
        <v>56</v>
      </c>
      <c r="M17" s="25">
        <v>-7000</v>
      </c>
      <c r="N17">
        <v>36</v>
      </c>
      <c r="O17">
        <v>39</v>
      </c>
      <c r="Q17" t="s">
        <v>57</v>
      </c>
    </row>
    <row r="18" spans="1:20" x14ac:dyDescent="0.15">
      <c r="A18">
        <v>9</v>
      </c>
      <c r="B18" s="24">
        <v>43480</v>
      </c>
      <c r="C18" s="24">
        <v>43480</v>
      </c>
      <c r="D18" t="s">
        <v>36</v>
      </c>
      <c r="E18">
        <v>201901</v>
      </c>
      <c r="H18">
        <v>1</v>
      </c>
      <c r="J18" s="25">
        <v>9709</v>
      </c>
      <c r="K18" s="25">
        <v>1000</v>
      </c>
      <c r="M18" t="s">
        <v>56</v>
      </c>
      <c r="N18" s="25">
        <v>1000</v>
      </c>
      <c r="O18">
        <v>36</v>
      </c>
      <c r="P18">
        <v>39</v>
      </c>
      <c r="Q18">
        <v>850</v>
      </c>
      <c r="R18" t="s">
        <v>57</v>
      </c>
    </row>
    <row r="19" spans="1:20" hidden="1" x14ac:dyDescent="0.15">
      <c r="A19" s="24">
        <v>43480</v>
      </c>
      <c r="B19" s="24">
        <v>43479</v>
      </c>
      <c r="C19" t="s">
        <v>36</v>
      </c>
      <c r="D19">
        <v>201901</v>
      </c>
      <c r="H19">
        <v>1</v>
      </c>
      <c r="I19" s="25">
        <v>9714</v>
      </c>
      <c r="L19" t="s">
        <v>56</v>
      </c>
      <c r="N19">
        <v>36</v>
      </c>
      <c r="O19">
        <v>39</v>
      </c>
      <c r="Q19" t="s">
        <v>57</v>
      </c>
    </row>
    <row r="20" spans="1:20" ht="16" x14ac:dyDescent="0.2">
      <c r="A20">
        <v>10</v>
      </c>
      <c r="B20" s="24">
        <v>43481</v>
      </c>
      <c r="C20" s="24">
        <v>43481</v>
      </c>
      <c r="D20" t="s">
        <v>36</v>
      </c>
      <c r="E20">
        <v>201901</v>
      </c>
      <c r="H20">
        <v>1</v>
      </c>
      <c r="J20" s="25">
        <v>9804</v>
      </c>
      <c r="K20" s="25">
        <v>-4000</v>
      </c>
      <c r="M20" t="s">
        <v>59</v>
      </c>
      <c r="N20" s="25">
        <v>-4000</v>
      </c>
      <c r="O20">
        <v>36</v>
      </c>
      <c r="P20">
        <v>39</v>
      </c>
      <c r="Q20" s="25">
        <v>-4150</v>
      </c>
      <c r="R20" t="s">
        <v>57</v>
      </c>
      <c r="T20" s="34">
        <v>1918</v>
      </c>
    </row>
    <row r="21" spans="1:20" ht="16" hidden="1" x14ac:dyDescent="0.2">
      <c r="A21" s="24">
        <v>43481</v>
      </c>
      <c r="B21" s="24">
        <v>43481</v>
      </c>
      <c r="C21" t="s">
        <v>36</v>
      </c>
      <c r="D21">
        <v>201901</v>
      </c>
      <c r="H21">
        <v>1</v>
      </c>
      <c r="I21" s="25">
        <v>9784</v>
      </c>
      <c r="L21" t="s">
        <v>59</v>
      </c>
      <c r="N21">
        <v>36</v>
      </c>
      <c r="O21">
        <v>39</v>
      </c>
      <c r="Q21" t="s">
        <v>57</v>
      </c>
      <c r="T21" s="34">
        <v>3027</v>
      </c>
    </row>
    <row r="22" spans="1:20" ht="16" x14ac:dyDescent="0.2">
      <c r="A22">
        <v>11</v>
      </c>
      <c r="B22" s="24">
        <v>43482</v>
      </c>
      <c r="C22" s="24">
        <v>43482</v>
      </c>
      <c r="D22" t="s">
        <v>36</v>
      </c>
      <c r="E22">
        <v>201903</v>
      </c>
      <c r="H22">
        <v>1</v>
      </c>
      <c r="I22">
        <v>1</v>
      </c>
      <c r="J22" s="25">
        <v>9717</v>
      </c>
      <c r="M22" t="s">
        <v>56</v>
      </c>
      <c r="O22">
        <v>36</v>
      </c>
      <c r="P22">
        <v>39</v>
      </c>
      <c r="Q22" s="25">
        <v>-13550</v>
      </c>
      <c r="R22" t="s">
        <v>57</v>
      </c>
      <c r="T22" s="34">
        <v>4065</v>
      </c>
    </row>
    <row r="23" spans="1:20" ht="16" hidden="1" x14ac:dyDescent="0.2">
      <c r="A23" s="24">
        <v>43482</v>
      </c>
      <c r="B23" s="24">
        <v>43482</v>
      </c>
      <c r="C23" t="s">
        <v>36</v>
      </c>
      <c r="D23">
        <v>201903</v>
      </c>
      <c r="G23">
        <v>1</v>
      </c>
      <c r="H23">
        <v>1</v>
      </c>
      <c r="I23" s="25">
        <v>9784</v>
      </c>
      <c r="J23" s="25">
        <v>-13400</v>
      </c>
      <c r="L23" t="s">
        <v>56</v>
      </c>
      <c r="M23" s="25">
        <v>-13400</v>
      </c>
      <c r="N23">
        <v>36</v>
      </c>
      <c r="O23">
        <v>39</v>
      </c>
      <c r="Q23" t="s">
        <v>57</v>
      </c>
      <c r="T23" s="34">
        <v>2825</v>
      </c>
    </row>
    <row r="24" spans="1:20" ht="16" x14ac:dyDescent="0.2">
      <c r="A24">
        <v>12</v>
      </c>
      <c r="B24" s="24">
        <v>43483</v>
      </c>
      <c r="C24" s="24">
        <v>43483</v>
      </c>
      <c r="D24" t="s">
        <v>36</v>
      </c>
      <c r="E24">
        <v>201903</v>
      </c>
      <c r="H24">
        <v>1</v>
      </c>
      <c r="I24">
        <v>1</v>
      </c>
      <c r="J24" s="25">
        <v>9741</v>
      </c>
      <c r="M24" t="s">
        <v>56</v>
      </c>
      <c r="O24">
        <v>36</v>
      </c>
      <c r="P24">
        <v>39</v>
      </c>
      <c r="Q24" s="25">
        <v>-6750</v>
      </c>
      <c r="R24" t="s">
        <v>57</v>
      </c>
      <c r="T24" s="34">
        <v>5170</v>
      </c>
    </row>
    <row r="25" spans="1:20" ht="16" hidden="1" x14ac:dyDescent="0.2">
      <c r="A25" s="24">
        <v>43483</v>
      </c>
      <c r="B25" s="24">
        <v>43482</v>
      </c>
      <c r="C25" t="s">
        <v>36</v>
      </c>
      <c r="D25">
        <v>201903</v>
      </c>
      <c r="G25">
        <v>1</v>
      </c>
      <c r="H25">
        <v>1</v>
      </c>
      <c r="I25" s="25">
        <v>9774</v>
      </c>
      <c r="J25" s="25">
        <v>-6600</v>
      </c>
      <c r="L25" t="s">
        <v>56</v>
      </c>
      <c r="M25" s="25">
        <v>-6600</v>
      </c>
      <c r="N25">
        <v>36</v>
      </c>
      <c r="O25">
        <v>39</v>
      </c>
      <c r="Q25" t="s">
        <v>57</v>
      </c>
      <c r="T25" s="34">
        <v>11540</v>
      </c>
    </row>
    <row r="26" spans="1:20" ht="16" x14ac:dyDescent="0.2">
      <c r="A26">
        <v>13</v>
      </c>
      <c r="B26" s="24">
        <v>43487</v>
      </c>
      <c r="C26" s="24">
        <v>43487</v>
      </c>
      <c r="D26" t="s">
        <v>36</v>
      </c>
      <c r="E26">
        <v>201902</v>
      </c>
      <c r="H26">
        <v>1</v>
      </c>
      <c r="I26">
        <v>1</v>
      </c>
      <c r="J26" s="25">
        <v>9828</v>
      </c>
      <c r="M26" t="s">
        <v>56</v>
      </c>
      <c r="O26">
        <v>36</v>
      </c>
      <c r="P26">
        <v>39</v>
      </c>
      <c r="Q26" s="25">
        <v>9650</v>
      </c>
      <c r="R26" t="s">
        <v>57</v>
      </c>
      <c r="T26" s="35">
        <v>-1992</v>
      </c>
    </row>
    <row r="27" spans="1:20" ht="16" hidden="1" x14ac:dyDescent="0.2">
      <c r="A27" s="24">
        <v>43487</v>
      </c>
      <c r="B27" s="24">
        <v>43483</v>
      </c>
      <c r="C27" t="s">
        <v>36</v>
      </c>
      <c r="D27">
        <v>201902</v>
      </c>
      <c r="G27">
        <v>1</v>
      </c>
      <c r="H27">
        <v>1</v>
      </c>
      <c r="I27" s="25">
        <v>9779</v>
      </c>
      <c r="J27" s="25">
        <v>9800</v>
      </c>
      <c r="L27" t="s">
        <v>56</v>
      </c>
      <c r="M27" s="25">
        <v>9800</v>
      </c>
      <c r="N27">
        <v>36</v>
      </c>
      <c r="O27">
        <v>39</v>
      </c>
      <c r="Q27" t="s">
        <v>57</v>
      </c>
      <c r="T27" s="41">
        <v>340</v>
      </c>
    </row>
    <row r="28" spans="1:20" ht="16" x14ac:dyDescent="0.2">
      <c r="A28">
        <v>14</v>
      </c>
      <c r="B28" s="24">
        <v>43487</v>
      </c>
      <c r="C28" s="24">
        <v>43487</v>
      </c>
      <c r="D28" t="s">
        <v>36</v>
      </c>
      <c r="E28">
        <v>201903</v>
      </c>
      <c r="H28">
        <v>1</v>
      </c>
      <c r="I28">
        <v>1</v>
      </c>
      <c r="J28" s="25">
        <v>9818</v>
      </c>
      <c r="M28" t="s">
        <v>56</v>
      </c>
      <c r="O28">
        <v>36</v>
      </c>
      <c r="P28">
        <v>39</v>
      </c>
      <c r="Q28" s="25">
        <v>10050</v>
      </c>
      <c r="R28" t="s">
        <v>57</v>
      </c>
      <c r="T28" s="35">
        <v>-5034</v>
      </c>
    </row>
    <row r="29" spans="1:20" ht="16" hidden="1" x14ac:dyDescent="0.2">
      <c r="A29" s="24">
        <v>43487</v>
      </c>
      <c r="B29" s="24">
        <v>43483</v>
      </c>
      <c r="C29" t="s">
        <v>36</v>
      </c>
      <c r="D29">
        <v>201903</v>
      </c>
      <c r="G29">
        <v>1</v>
      </c>
      <c r="I29" s="25">
        <v>9767</v>
      </c>
      <c r="J29" s="25">
        <v>10200</v>
      </c>
      <c r="L29" t="s">
        <v>56</v>
      </c>
      <c r="M29" s="25">
        <v>10200</v>
      </c>
      <c r="N29">
        <v>36</v>
      </c>
      <c r="O29">
        <v>39</v>
      </c>
      <c r="Q29" t="s">
        <v>57</v>
      </c>
      <c r="T29" s="34">
        <v>17695</v>
      </c>
    </row>
    <row r="30" spans="1:20" ht="16" x14ac:dyDescent="0.2">
      <c r="A30">
        <v>15</v>
      </c>
      <c r="B30" s="24">
        <v>43488</v>
      </c>
      <c r="C30" s="24">
        <v>43488</v>
      </c>
      <c r="D30" t="s">
        <v>36</v>
      </c>
      <c r="E30">
        <v>201902</v>
      </c>
      <c r="H30">
        <v>1</v>
      </c>
      <c r="I30">
        <v>1</v>
      </c>
      <c r="J30" s="25">
        <v>9845</v>
      </c>
      <c r="M30" t="s">
        <v>56</v>
      </c>
      <c r="O30">
        <v>36</v>
      </c>
      <c r="P30">
        <v>39</v>
      </c>
      <c r="Q30" s="25">
        <v>-1550</v>
      </c>
      <c r="R30" t="s">
        <v>57</v>
      </c>
      <c r="T30" s="34">
        <v>24748</v>
      </c>
    </row>
    <row r="31" spans="1:20" ht="16" hidden="1" x14ac:dyDescent="0.2">
      <c r="A31" s="24">
        <v>43488</v>
      </c>
      <c r="B31" s="24">
        <v>43487</v>
      </c>
      <c r="C31" t="s">
        <v>36</v>
      </c>
      <c r="D31">
        <v>201902</v>
      </c>
      <c r="G31">
        <v>1</v>
      </c>
      <c r="I31" s="25">
        <v>9852</v>
      </c>
      <c r="J31" s="25">
        <v>-1400</v>
      </c>
      <c r="L31" t="s">
        <v>56</v>
      </c>
      <c r="M31" s="25">
        <v>-1400</v>
      </c>
      <c r="N31">
        <v>36</v>
      </c>
      <c r="O31">
        <v>39</v>
      </c>
      <c r="Q31" t="s">
        <v>57</v>
      </c>
      <c r="T31" s="34">
        <v>6212</v>
      </c>
    </row>
    <row r="32" spans="1:20" ht="16" x14ac:dyDescent="0.2">
      <c r="A32">
        <v>16</v>
      </c>
      <c r="B32" s="24">
        <v>43488</v>
      </c>
      <c r="C32" s="24">
        <v>43488</v>
      </c>
      <c r="D32" t="s">
        <v>36</v>
      </c>
      <c r="E32">
        <v>201903</v>
      </c>
      <c r="H32">
        <v>1</v>
      </c>
      <c r="I32">
        <v>1</v>
      </c>
      <c r="J32" s="25">
        <v>9787</v>
      </c>
      <c r="M32" t="s">
        <v>56</v>
      </c>
      <c r="O32">
        <v>36</v>
      </c>
      <c r="P32">
        <v>39</v>
      </c>
      <c r="Q32" s="25">
        <v>-10950</v>
      </c>
      <c r="R32" t="s">
        <v>57</v>
      </c>
      <c r="T32" s="41">
        <v>205</v>
      </c>
    </row>
    <row r="33" spans="1:20" ht="16" hidden="1" x14ac:dyDescent="0.2">
      <c r="A33" s="24">
        <v>43488</v>
      </c>
      <c r="B33" s="24">
        <v>43487</v>
      </c>
      <c r="C33" t="s">
        <v>36</v>
      </c>
      <c r="D33">
        <v>201903</v>
      </c>
      <c r="G33">
        <v>1</v>
      </c>
      <c r="I33" s="25">
        <v>9841</v>
      </c>
      <c r="J33" s="25">
        <v>-10800</v>
      </c>
      <c r="L33" t="s">
        <v>56</v>
      </c>
      <c r="M33" s="25">
        <v>-10800</v>
      </c>
      <c r="N33">
        <v>36</v>
      </c>
      <c r="O33">
        <v>39</v>
      </c>
      <c r="Q33" t="s">
        <v>57</v>
      </c>
      <c r="T33" s="41">
        <v>320</v>
      </c>
    </row>
    <row r="34" spans="1:20" ht="16" x14ac:dyDescent="0.2">
      <c r="A34">
        <v>17</v>
      </c>
      <c r="B34" s="24">
        <v>43489</v>
      </c>
      <c r="C34" s="24">
        <v>43489</v>
      </c>
      <c r="D34" t="s">
        <v>36</v>
      </c>
      <c r="E34">
        <v>201902</v>
      </c>
      <c r="H34">
        <v>1</v>
      </c>
      <c r="J34" s="25">
        <v>9853</v>
      </c>
      <c r="K34" s="25">
        <v>-6000</v>
      </c>
      <c r="M34" t="s">
        <v>56</v>
      </c>
      <c r="N34" s="25">
        <v>-6000</v>
      </c>
      <c r="O34">
        <v>36</v>
      </c>
      <c r="P34">
        <v>39</v>
      </c>
      <c r="Q34" s="25">
        <v>-6150</v>
      </c>
      <c r="R34" t="s">
        <v>57</v>
      </c>
      <c r="T34" s="41">
        <v>24</v>
      </c>
    </row>
    <row r="35" spans="1:20" ht="16" hidden="1" x14ac:dyDescent="0.2">
      <c r="A35" s="24">
        <v>43489</v>
      </c>
      <c r="B35" s="24">
        <v>43488</v>
      </c>
      <c r="C35" t="s">
        <v>36</v>
      </c>
      <c r="D35">
        <v>201902</v>
      </c>
      <c r="H35">
        <v>1</v>
      </c>
      <c r="I35" s="25">
        <v>9823</v>
      </c>
      <c r="L35" t="s">
        <v>56</v>
      </c>
      <c r="N35">
        <v>36</v>
      </c>
      <c r="O35">
        <v>39</v>
      </c>
      <c r="Q35" t="s">
        <v>57</v>
      </c>
      <c r="T35" s="41">
        <v>36</v>
      </c>
    </row>
    <row r="36" spans="1:20" ht="16" x14ac:dyDescent="0.2">
      <c r="A36">
        <v>18</v>
      </c>
      <c r="B36" s="24">
        <v>43489</v>
      </c>
      <c r="C36" s="24">
        <v>43489</v>
      </c>
      <c r="D36" t="s">
        <v>36</v>
      </c>
      <c r="E36">
        <v>201902</v>
      </c>
      <c r="H36">
        <v>1</v>
      </c>
      <c r="I36">
        <v>1</v>
      </c>
      <c r="J36" s="25">
        <v>9832</v>
      </c>
      <c r="M36" t="s">
        <v>56</v>
      </c>
      <c r="O36">
        <v>36</v>
      </c>
      <c r="P36">
        <v>39</v>
      </c>
      <c r="Q36">
        <v>250</v>
      </c>
      <c r="R36" t="s">
        <v>57</v>
      </c>
      <c r="T36" s="42">
        <v>-710</v>
      </c>
    </row>
    <row r="37" spans="1:20" hidden="1" x14ac:dyDescent="0.15">
      <c r="A37" s="24">
        <v>43489</v>
      </c>
      <c r="B37" s="24">
        <v>43489</v>
      </c>
      <c r="C37" t="s">
        <v>36</v>
      </c>
      <c r="D37">
        <v>201902</v>
      </c>
      <c r="G37">
        <v>1</v>
      </c>
      <c r="I37" s="25">
        <v>9830</v>
      </c>
      <c r="J37">
        <v>400</v>
      </c>
      <c r="L37" t="s">
        <v>56</v>
      </c>
      <c r="M37">
        <v>400</v>
      </c>
      <c r="N37">
        <v>36</v>
      </c>
      <c r="O37">
        <v>39</v>
      </c>
      <c r="Q37" t="s">
        <v>57</v>
      </c>
    </row>
    <row r="38" spans="1:20" x14ac:dyDescent="0.15">
      <c r="A38">
        <v>19</v>
      </c>
      <c r="B38" s="24">
        <v>43493</v>
      </c>
      <c r="C38" s="24">
        <v>43493</v>
      </c>
      <c r="D38" t="s">
        <v>36</v>
      </c>
      <c r="E38">
        <v>201903</v>
      </c>
      <c r="H38">
        <v>1</v>
      </c>
      <c r="I38">
        <v>1</v>
      </c>
      <c r="J38" s="25">
        <v>9984</v>
      </c>
      <c r="M38" t="s">
        <v>56</v>
      </c>
      <c r="O38">
        <v>36</v>
      </c>
      <c r="P38">
        <v>40</v>
      </c>
      <c r="Q38" s="25">
        <v>-3952</v>
      </c>
      <c r="R38" t="s">
        <v>57</v>
      </c>
    </row>
    <row r="39" spans="1:20" hidden="1" x14ac:dyDescent="0.15">
      <c r="A39" s="24">
        <v>43493</v>
      </c>
      <c r="B39" s="24">
        <v>43493</v>
      </c>
      <c r="C39" t="s">
        <v>36</v>
      </c>
      <c r="D39">
        <v>201903</v>
      </c>
      <c r="G39">
        <v>1</v>
      </c>
      <c r="I39" s="25">
        <v>10003</v>
      </c>
      <c r="J39" s="25">
        <v>-3800</v>
      </c>
      <c r="L39" t="s">
        <v>56</v>
      </c>
      <c r="M39" s="25">
        <v>-3800</v>
      </c>
      <c r="N39">
        <v>36</v>
      </c>
      <c r="O39">
        <v>40</v>
      </c>
      <c r="Q39" t="s">
        <v>57</v>
      </c>
    </row>
    <row r="40" spans="1:20" x14ac:dyDescent="0.15">
      <c r="A40">
        <v>20</v>
      </c>
      <c r="B40" s="24">
        <v>43493</v>
      </c>
      <c r="C40" s="24">
        <v>43493</v>
      </c>
      <c r="D40" t="s">
        <v>36</v>
      </c>
      <c r="E40">
        <v>201902</v>
      </c>
      <c r="H40">
        <v>1</v>
      </c>
      <c r="I40">
        <v>1</v>
      </c>
      <c r="J40" s="25">
        <v>9982</v>
      </c>
      <c r="M40" t="s">
        <v>56</v>
      </c>
      <c r="O40">
        <v>36</v>
      </c>
      <c r="P40">
        <v>40</v>
      </c>
      <c r="Q40" s="25">
        <v>26449</v>
      </c>
      <c r="R40" t="s">
        <v>57</v>
      </c>
    </row>
    <row r="41" spans="1:20" hidden="1" x14ac:dyDescent="0.15">
      <c r="A41" s="24">
        <v>43493</v>
      </c>
      <c r="B41" s="24">
        <v>43489</v>
      </c>
      <c r="C41" t="s">
        <v>36</v>
      </c>
      <c r="D41">
        <v>201902</v>
      </c>
      <c r="G41">
        <v>1</v>
      </c>
      <c r="I41" s="25">
        <v>9849</v>
      </c>
      <c r="J41" s="25">
        <v>26600</v>
      </c>
      <c r="L41" t="s">
        <v>56</v>
      </c>
      <c r="M41" s="25">
        <v>26600</v>
      </c>
      <c r="N41">
        <v>36</v>
      </c>
      <c r="O41">
        <v>39</v>
      </c>
      <c r="Q41" t="s">
        <v>57</v>
      </c>
    </row>
    <row r="42" spans="1:20" x14ac:dyDescent="0.15">
      <c r="A42">
        <v>21</v>
      </c>
      <c r="B42" s="24">
        <v>43494</v>
      </c>
      <c r="C42" s="24">
        <v>43494</v>
      </c>
      <c r="D42" t="s">
        <v>36</v>
      </c>
      <c r="E42">
        <v>201902</v>
      </c>
      <c r="H42">
        <v>1</v>
      </c>
      <c r="J42" s="25">
        <v>9896</v>
      </c>
      <c r="K42" s="25">
        <v>7800</v>
      </c>
      <c r="M42" t="s">
        <v>56</v>
      </c>
      <c r="N42" s="25">
        <v>7800</v>
      </c>
      <c r="O42">
        <v>36</v>
      </c>
      <c r="P42">
        <v>40</v>
      </c>
      <c r="Q42" s="25">
        <v>7648</v>
      </c>
      <c r="R42" t="s">
        <v>57</v>
      </c>
    </row>
    <row r="43" spans="1:20" hidden="1" x14ac:dyDescent="0.15">
      <c r="A43" s="24">
        <v>43494</v>
      </c>
      <c r="B43" s="24">
        <v>43494</v>
      </c>
      <c r="C43" t="s">
        <v>36</v>
      </c>
      <c r="D43">
        <v>201902</v>
      </c>
      <c r="H43">
        <v>1</v>
      </c>
      <c r="I43" s="25">
        <v>9935</v>
      </c>
      <c r="L43" t="s">
        <v>56</v>
      </c>
      <c r="N43">
        <v>36</v>
      </c>
      <c r="O43">
        <v>40</v>
      </c>
      <c r="Q43" t="s">
        <v>57</v>
      </c>
    </row>
    <row r="44" spans="1:20" x14ac:dyDescent="0.15">
      <c r="A44">
        <v>22</v>
      </c>
      <c r="B44" s="24">
        <v>43494</v>
      </c>
      <c r="C44" s="24">
        <v>43494</v>
      </c>
      <c r="D44" t="s">
        <v>36</v>
      </c>
      <c r="E44">
        <v>201902</v>
      </c>
      <c r="H44">
        <v>1</v>
      </c>
      <c r="I44">
        <v>1</v>
      </c>
      <c r="J44" s="25">
        <v>9899</v>
      </c>
      <c r="M44" t="s">
        <v>56</v>
      </c>
      <c r="O44">
        <v>36</v>
      </c>
      <c r="P44">
        <v>40</v>
      </c>
      <c r="Q44">
        <v>-952</v>
      </c>
      <c r="R44" t="s">
        <v>57</v>
      </c>
    </row>
    <row r="45" spans="1:20" hidden="1" x14ac:dyDescent="0.15">
      <c r="A45" s="24">
        <v>43494</v>
      </c>
      <c r="B45" s="24">
        <v>43494</v>
      </c>
      <c r="C45" t="s">
        <v>36</v>
      </c>
      <c r="D45">
        <v>201902</v>
      </c>
      <c r="G45">
        <v>1</v>
      </c>
      <c r="I45" s="25">
        <v>9903</v>
      </c>
      <c r="J45">
        <v>-800</v>
      </c>
      <c r="L45" t="s">
        <v>56</v>
      </c>
      <c r="M45">
        <v>-800</v>
      </c>
      <c r="N45">
        <v>36</v>
      </c>
      <c r="O45">
        <v>40</v>
      </c>
      <c r="Q45" t="s">
        <v>57</v>
      </c>
    </row>
    <row r="46" spans="1:20" x14ac:dyDescent="0.15">
      <c r="A46">
        <v>23</v>
      </c>
      <c r="B46" s="24">
        <v>43495</v>
      </c>
      <c r="C46" s="24">
        <v>43495</v>
      </c>
      <c r="D46" t="s">
        <v>36</v>
      </c>
      <c r="E46">
        <v>201903</v>
      </c>
      <c r="H46">
        <v>1</v>
      </c>
      <c r="J46" s="25">
        <v>9899</v>
      </c>
      <c r="K46" s="25">
        <v>-1400</v>
      </c>
      <c r="M46" t="s">
        <v>56</v>
      </c>
      <c r="N46" s="25">
        <v>-1400</v>
      </c>
      <c r="O46">
        <v>36</v>
      </c>
      <c r="P46">
        <v>40</v>
      </c>
      <c r="Q46" s="25">
        <v>-1552</v>
      </c>
      <c r="R46" t="s">
        <v>57</v>
      </c>
    </row>
    <row r="47" spans="1:20" hidden="1" x14ac:dyDescent="0.15">
      <c r="A47" s="24">
        <v>43495</v>
      </c>
      <c r="B47" s="24">
        <v>43495</v>
      </c>
      <c r="C47" t="s">
        <v>36</v>
      </c>
      <c r="D47">
        <v>201903</v>
      </c>
      <c r="H47">
        <v>1</v>
      </c>
      <c r="I47" s="25">
        <v>9892</v>
      </c>
      <c r="L47" t="s">
        <v>56</v>
      </c>
      <c r="N47">
        <v>36</v>
      </c>
      <c r="O47">
        <v>40</v>
      </c>
      <c r="Q47" t="s">
        <v>57</v>
      </c>
    </row>
    <row r="48" spans="1:20" x14ac:dyDescent="0.15">
      <c r="A48">
        <v>24</v>
      </c>
      <c r="B48" s="24">
        <v>43495</v>
      </c>
      <c r="C48" s="24">
        <v>43493</v>
      </c>
      <c r="D48" t="s">
        <v>77</v>
      </c>
      <c r="E48">
        <v>201901</v>
      </c>
      <c r="F48" t="s">
        <v>60</v>
      </c>
      <c r="G48">
        <v>9850</v>
      </c>
      <c r="H48">
        <v>1</v>
      </c>
      <c r="J48" s="25">
        <v>9930</v>
      </c>
      <c r="L48">
        <v>-490</v>
      </c>
      <c r="M48" t="s">
        <v>78</v>
      </c>
      <c r="N48">
        <v>-490</v>
      </c>
      <c r="O48">
        <v>15</v>
      </c>
      <c r="P48">
        <v>0</v>
      </c>
      <c r="Q48">
        <v>-505</v>
      </c>
      <c r="R48" t="s">
        <v>57</v>
      </c>
    </row>
    <row r="49" spans="1:18" x14ac:dyDescent="0.15">
      <c r="A49">
        <v>25</v>
      </c>
      <c r="B49" s="24">
        <v>43495</v>
      </c>
      <c r="C49" s="24">
        <v>43493</v>
      </c>
      <c r="D49" t="s">
        <v>77</v>
      </c>
      <c r="E49">
        <v>201901</v>
      </c>
      <c r="F49" t="s">
        <v>60</v>
      </c>
      <c r="G49">
        <v>9850</v>
      </c>
      <c r="H49">
        <v>3</v>
      </c>
      <c r="J49" s="25">
        <v>9930</v>
      </c>
      <c r="L49" s="25">
        <v>-1500</v>
      </c>
      <c r="M49" t="s">
        <v>78</v>
      </c>
      <c r="N49" s="25">
        <v>-1500</v>
      </c>
      <c r="O49">
        <v>45</v>
      </c>
      <c r="P49">
        <v>3</v>
      </c>
      <c r="Q49" s="25">
        <v>-1548</v>
      </c>
      <c r="R49" t="s">
        <v>57</v>
      </c>
    </row>
    <row r="50" spans="1:18" x14ac:dyDescent="0.15">
      <c r="A50">
        <v>26</v>
      </c>
      <c r="B50" s="24">
        <v>43510</v>
      </c>
      <c r="C50" s="24">
        <v>43510</v>
      </c>
      <c r="D50" t="s">
        <v>36</v>
      </c>
      <c r="E50">
        <v>201903</v>
      </c>
      <c r="H50">
        <v>1</v>
      </c>
      <c r="I50">
        <v>1</v>
      </c>
      <c r="J50" s="25">
        <v>10047</v>
      </c>
      <c r="M50" t="s">
        <v>56</v>
      </c>
      <c r="O50">
        <v>36</v>
      </c>
      <c r="P50">
        <v>40</v>
      </c>
      <c r="Q50" s="25">
        <v>23048</v>
      </c>
      <c r="R50" t="s">
        <v>57</v>
      </c>
    </row>
    <row r="51" spans="1:18" hidden="1" x14ac:dyDescent="0.15">
      <c r="A51" s="24">
        <v>43510</v>
      </c>
      <c r="B51" s="24">
        <v>43496</v>
      </c>
      <c r="C51" t="s">
        <v>36</v>
      </c>
      <c r="D51">
        <v>201903</v>
      </c>
      <c r="G51">
        <v>1</v>
      </c>
      <c r="I51" s="25">
        <v>9931</v>
      </c>
      <c r="J51" s="25">
        <v>23200</v>
      </c>
      <c r="L51" t="s">
        <v>56</v>
      </c>
      <c r="M51" s="25">
        <v>23200</v>
      </c>
      <c r="N51">
        <v>36</v>
      </c>
      <c r="O51">
        <v>40</v>
      </c>
      <c r="Q51" t="s">
        <v>57</v>
      </c>
    </row>
    <row r="52" spans="1:18" x14ac:dyDescent="0.15">
      <c r="A52">
        <v>27</v>
      </c>
      <c r="B52" s="24">
        <v>43510</v>
      </c>
      <c r="C52" s="24">
        <v>43510</v>
      </c>
      <c r="D52" t="s">
        <v>79</v>
      </c>
      <c r="E52">
        <v>201902</v>
      </c>
      <c r="H52">
        <v>1</v>
      </c>
      <c r="I52">
        <v>1</v>
      </c>
      <c r="J52">
        <v>159</v>
      </c>
      <c r="M52" t="s">
        <v>56</v>
      </c>
      <c r="O52">
        <v>14</v>
      </c>
      <c r="P52">
        <v>6</v>
      </c>
      <c r="Q52" s="25">
        <v>60961</v>
      </c>
      <c r="R52" t="s">
        <v>57</v>
      </c>
    </row>
    <row r="53" spans="1:18" hidden="1" x14ac:dyDescent="0.15">
      <c r="A53" s="24">
        <v>43510</v>
      </c>
      <c r="B53" s="24">
        <v>43486</v>
      </c>
      <c r="C53" t="s">
        <v>79</v>
      </c>
      <c r="D53">
        <v>201902</v>
      </c>
      <c r="G53">
        <v>1</v>
      </c>
      <c r="I53">
        <v>128.5</v>
      </c>
      <c r="J53" s="25">
        <v>61000</v>
      </c>
      <c r="L53" t="s">
        <v>56</v>
      </c>
      <c r="M53" s="25">
        <v>61000</v>
      </c>
      <c r="N53">
        <v>14</v>
      </c>
      <c r="O53">
        <v>5</v>
      </c>
      <c r="Q53" t="s">
        <v>57</v>
      </c>
    </row>
    <row r="54" spans="1:18" x14ac:dyDescent="0.15">
      <c r="A54">
        <v>28</v>
      </c>
      <c r="B54" s="24">
        <v>43510</v>
      </c>
      <c r="C54" s="24">
        <v>43510</v>
      </c>
      <c r="D54" t="s">
        <v>36</v>
      </c>
      <c r="E54">
        <v>201903</v>
      </c>
      <c r="H54">
        <v>1</v>
      </c>
      <c r="I54">
        <v>1</v>
      </c>
      <c r="J54" s="25">
        <v>10072</v>
      </c>
      <c r="M54" t="s">
        <v>56</v>
      </c>
      <c r="O54">
        <v>36</v>
      </c>
      <c r="P54">
        <v>40</v>
      </c>
      <c r="Q54" s="25">
        <v>-4352</v>
      </c>
      <c r="R54" t="s">
        <v>57</v>
      </c>
    </row>
    <row r="55" spans="1:18" hidden="1" x14ac:dyDescent="0.15">
      <c r="A55" s="24">
        <v>43510</v>
      </c>
      <c r="B55" s="24">
        <v>43510</v>
      </c>
      <c r="C55" t="s">
        <v>36</v>
      </c>
      <c r="D55">
        <v>201903</v>
      </c>
      <c r="G55">
        <v>1</v>
      </c>
      <c r="I55" s="25">
        <v>10093</v>
      </c>
      <c r="J55" s="25">
        <v>-4200</v>
      </c>
      <c r="L55" t="s">
        <v>56</v>
      </c>
      <c r="M55" s="25">
        <v>-4200</v>
      </c>
      <c r="N55">
        <v>36</v>
      </c>
      <c r="O55">
        <v>40</v>
      </c>
      <c r="Q55" t="s">
        <v>57</v>
      </c>
    </row>
    <row r="56" spans="1:18" x14ac:dyDescent="0.15">
      <c r="A56">
        <v>29</v>
      </c>
      <c r="B56" s="24">
        <v>43515</v>
      </c>
      <c r="C56" s="24">
        <v>43515</v>
      </c>
      <c r="D56" t="s">
        <v>61</v>
      </c>
      <c r="E56">
        <v>201903</v>
      </c>
      <c r="H56">
        <v>1</v>
      </c>
      <c r="I56">
        <v>1</v>
      </c>
      <c r="J56">
        <v>367</v>
      </c>
      <c r="M56" t="s">
        <v>56</v>
      </c>
      <c r="O56">
        <v>14</v>
      </c>
      <c r="P56">
        <v>15</v>
      </c>
      <c r="Q56" s="25">
        <v>77944</v>
      </c>
      <c r="R56" t="s">
        <v>57</v>
      </c>
    </row>
    <row r="57" spans="1:18" hidden="1" x14ac:dyDescent="0.15">
      <c r="A57" s="24">
        <v>43515</v>
      </c>
      <c r="B57" s="24">
        <v>43493</v>
      </c>
      <c r="C57" t="s">
        <v>61</v>
      </c>
      <c r="D57">
        <v>201903</v>
      </c>
      <c r="G57">
        <v>1</v>
      </c>
      <c r="I57">
        <v>328</v>
      </c>
      <c r="J57" s="25">
        <v>78000</v>
      </c>
      <c r="L57" t="s">
        <v>56</v>
      </c>
      <c r="M57" s="25">
        <v>78000</v>
      </c>
      <c r="N57">
        <v>14</v>
      </c>
      <c r="O57">
        <v>13</v>
      </c>
      <c r="Q57" t="s">
        <v>57</v>
      </c>
    </row>
    <row r="58" spans="1:18" x14ac:dyDescent="0.15">
      <c r="A58">
        <v>30</v>
      </c>
      <c r="B58" s="24">
        <v>43516</v>
      </c>
      <c r="C58" s="24">
        <v>43514</v>
      </c>
      <c r="D58" t="s">
        <v>36</v>
      </c>
      <c r="E58">
        <v>201902</v>
      </c>
      <c r="H58">
        <v>1</v>
      </c>
      <c r="J58" s="25">
        <v>10102</v>
      </c>
      <c r="K58" s="25">
        <v>30800</v>
      </c>
      <c r="M58" t="s">
        <v>59</v>
      </c>
      <c r="N58" s="25">
        <v>30800</v>
      </c>
      <c r="O58">
        <v>36</v>
      </c>
      <c r="P58">
        <v>40</v>
      </c>
      <c r="Q58" s="25">
        <v>30647</v>
      </c>
      <c r="R58" t="s">
        <v>57</v>
      </c>
    </row>
    <row r="59" spans="1:18" hidden="1" x14ac:dyDescent="0.15">
      <c r="A59" s="24">
        <v>43516</v>
      </c>
      <c r="B59" s="24">
        <v>43516</v>
      </c>
      <c r="C59" t="s">
        <v>36</v>
      </c>
      <c r="D59">
        <v>201902</v>
      </c>
      <c r="H59">
        <v>1</v>
      </c>
      <c r="I59" s="25">
        <v>10256</v>
      </c>
      <c r="L59" t="s">
        <v>59</v>
      </c>
      <c r="N59">
        <v>36</v>
      </c>
      <c r="O59">
        <v>41</v>
      </c>
      <c r="Q59" t="s">
        <v>57</v>
      </c>
    </row>
    <row r="60" spans="1:18" x14ac:dyDescent="0.15">
      <c r="A60">
        <v>31</v>
      </c>
      <c r="B60" s="24">
        <v>43516</v>
      </c>
      <c r="C60" s="24">
        <v>43516</v>
      </c>
      <c r="D60" t="s">
        <v>58</v>
      </c>
      <c r="E60">
        <v>201902</v>
      </c>
      <c r="F60" t="s">
        <v>60</v>
      </c>
      <c r="G60">
        <v>10050</v>
      </c>
      <c r="H60">
        <v>4</v>
      </c>
      <c r="J60" s="25">
        <v>10256</v>
      </c>
      <c r="L60" s="25">
        <v>-1360</v>
      </c>
      <c r="M60" t="s">
        <v>78</v>
      </c>
      <c r="N60" s="25">
        <v>-1360</v>
      </c>
      <c r="O60">
        <v>60</v>
      </c>
      <c r="P60">
        <v>0</v>
      </c>
      <c r="Q60" s="25">
        <v>-1420</v>
      </c>
      <c r="R60" t="s">
        <v>57</v>
      </c>
    </row>
    <row r="61" spans="1:18" x14ac:dyDescent="0.15">
      <c r="A61">
        <v>32</v>
      </c>
      <c r="B61" s="24">
        <v>43517</v>
      </c>
      <c r="C61" s="24">
        <v>43517</v>
      </c>
      <c r="D61" t="s">
        <v>36</v>
      </c>
      <c r="E61">
        <v>201903</v>
      </c>
      <c r="H61">
        <v>1</v>
      </c>
      <c r="I61">
        <v>1</v>
      </c>
      <c r="J61" s="25">
        <v>10243</v>
      </c>
      <c r="M61" t="s">
        <v>56</v>
      </c>
      <c r="O61">
        <v>36</v>
      </c>
      <c r="P61">
        <v>41</v>
      </c>
      <c r="Q61" s="25">
        <v>19646</v>
      </c>
      <c r="R61" t="s">
        <v>57</v>
      </c>
    </row>
    <row r="62" spans="1:18" hidden="1" x14ac:dyDescent="0.15">
      <c r="A62" s="24">
        <v>43517</v>
      </c>
      <c r="B62" s="24">
        <v>43515</v>
      </c>
      <c r="C62" t="s">
        <v>36</v>
      </c>
      <c r="D62">
        <v>201903</v>
      </c>
      <c r="G62">
        <v>1</v>
      </c>
      <c r="I62" s="25">
        <v>10144</v>
      </c>
      <c r="J62" s="25">
        <v>19800</v>
      </c>
      <c r="L62" t="s">
        <v>56</v>
      </c>
      <c r="M62" s="25">
        <v>19800</v>
      </c>
      <c r="N62">
        <v>36</v>
      </c>
      <c r="O62">
        <v>41</v>
      </c>
      <c r="Q62" t="s">
        <v>57</v>
      </c>
    </row>
    <row r="63" spans="1:18" x14ac:dyDescent="0.15">
      <c r="A63">
        <v>33</v>
      </c>
      <c r="B63" s="24">
        <v>43523</v>
      </c>
      <c r="C63" s="24">
        <v>43521</v>
      </c>
      <c r="D63" t="s">
        <v>80</v>
      </c>
      <c r="E63">
        <v>201902</v>
      </c>
      <c r="F63" t="s">
        <v>60</v>
      </c>
      <c r="G63">
        <v>10250</v>
      </c>
      <c r="H63">
        <v>2</v>
      </c>
      <c r="J63" s="25">
        <v>10376</v>
      </c>
      <c r="L63" s="25">
        <v>-1350</v>
      </c>
      <c r="M63" t="s">
        <v>78</v>
      </c>
      <c r="N63" s="25">
        <v>-1350</v>
      </c>
      <c r="O63">
        <v>30</v>
      </c>
      <c r="P63">
        <v>2</v>
      </c>
      <c r="Q63" s="25">
        <v>-1382</v>
      </c>
      <c r="R63" t="s">
        <v>57</v>
      </c>
    </row>
    <row r="64" spans="1:18" x14ac:dyDescent="0.15">
      <c r="A64">
        <v>34</v>
      </c>
      <c r="B64" s="24">
        <v>43523</v>
      </c>
      <c r="C64" s="24">
        <v>43521</v>
      </c>
      <c r="D64" t="s">
        <v>80</v>
      </c>
      <c r="E64">
        <v>201902</v>
      </c>
      <c r="F64" t="s">
        <v>60</v>
      </c>
      <c r="G64">
        <v>10250</v>
      </c>
      <c r="H64">
        <v>1</v>
      </c>
      <c r="J64" s="25">
        <v>10376</v>
      </c>
      <c r="L64">
        <v>-675</v>
      </c>
      <c r="M64" t="s">
        <v>78</v>
      </c>
      <c r="N64">
        <v>-675</v>
      </c>
      <c r="O64">
        <v>15</v>
      </c>
      <c r="P64">
        <v>1</v>
      </c>
      <c r="Q64">
        <v>-691</v>
      </c>
      <c r="R64" t="s">
        <v>57</v>
      </c>
    </row>
    <row r="71" spans="21:21" x14ac:dyDescent="0.15">
      <c r="U71" s="25">
        <v>-18347</v>
      </c>
    </row>
    <row r="72" spans="21:21" x14ac:dyDescent="0.15">
      <c r="U72" s="25">
        <v>-10519</v>
      </c>
    </row>
    <row r="73" spans="21:21" x14ac:dyDescent="0.15">
      <c r="U73" s="25">
        <v>-14748</v>
      </c>
    </row>
    <row r="74" spans="21:21" x14ac:dyDescent="0.15">
      <c r="U74" s="25">
        <v>-5950</v>
      </c>
    </row>
    <row r="75" spans="21:21" x14ac:dyDescent="0.15">
      <c r="U75" s="25">
        <v>-4750</v>
      </c>
    </row>
    <row r="76" spans="21:21" x14ac:dyDescent="0.15">
      <c r="U76" s="25">
        <v>-1950</v>
      </c>
    </row>
    <row r="77" spans="21:21" x14ac:dyDescent="0.15">
      <c r="U77" s="25">
        <v>-10750</v>
      </c>
    </row>
    <row r="78" spans="21:21" x14ac:dyDescent="0.15">
      <c r="U78" s="25">
        <v>-7150</v>
      </c>
    </row>
    <row r="79" spans="21:21" x14ac:dyDescent="0.15">
      <c r="U79">
        <v>850</v>
      </c>
    </row>
    <row r="80" spans="21:21" x14ac:dyDescent="0.15">
      <c r="U80" s="25">
        <v>-4150</v>
      </c>
    </row>
    <row r="81" spans="21:21" x14ac:dyDescent="0.15">
      <c r="U81" s="25">
        <v>-13550</v>
      </c>
    </row>
    <row r="82" spans="21:21" x14ac:dyDescent="0.15">
      <c r="U82" s="25">
        <v>-6750</v>
      </c>
    </row>
    <row r="83" spans="21:21" x14ac:dyDescent="0.15">
      <c r="U83" s="25">
        <v>9650</v>
      </c>
    </row>
    <row r="84" spans="21:21" x14ac:dyDescent="0.15">
      <c r="U84" s="25">
        <v>10050</v>
      </c>
    </row>
    <row r="85" spans="21:21" x14ac:dyDescent="0.15">
      <c r="U85" s="25">
        <v>-1550</v>
      </c>
    </row>
    <row r="86" spans="21:21" x14ac:dyDescent="0.15">
      <c r="U86" s="25">
        <v>-10950</v>
      </c>
    </row>
    <row r="87" spans="21:21" x14ac:dyDescent="0.15">
      <c r="U87" s="25">
        <v>-6150</v>
      </c>
    </row>
    <row r="88" spans="21:21" x14ac:dyDescent="0.15">
      <c r="U88">
        <v>250</v>
      </c>
    </row>
    <row r="89" spans="21:21" x14ac:dyDescent="0.15">
      <c r="U89" s="25">
        <v>-3952</v>
      </c>
    </row>
    <row r="90" spans="21:21" x14ac:dyDescent="0.15">
      <c r="U90" s="25">
        <v>26449</v>
      </c>
    </row>
    <row r="91" spans="21:21" x14ac:dyDescent="0.15">
      <c r="U91" s="25">
        <v>7648</v>
      </c>
    </row>
    <row r="92" spans="21:21" x14ac:dyDescent="0.15">
      <c r="U92">
        <v>-952</v>
      </c>
    </row>
    <row r="93" spans="21:21" x14ac:dyDescent="0.15">
      <c r="U93" s="25">
        <v>-1552</v>
      </c>
    </row>
    <row r="94" spans="21:21" x14ac:dyDescent="0.15">
      <c r="U94">
        <v>-505</v>
      </c>
    </row>
    <row r="95" spans="21:21" x14ac:dyDescent="0.15">
      <c r="U95" s="25">
        <v>-1548</v>
      </c>
    </row>
    <row r="96" spans="21:21" x14ac:dyDescent="0.15">
      <c r="U96" s="25">
        <v>23048</v>
      </c>
    </row>
    <row r="97" spans="21:21" x14ac:dyDescent="0.15">
      <c r="U97" s="25">
        <v>60961</v>
      </c>
    </row>
    <row r="98" spans="21:21" x14ac:dyDescent="0.15">
      <c r="U98" s="25">
        <v>-4352</v>
      </c>
    </row>
    <row r="99" spans="21:21" x14ac:dyDescent="0.15">
      <c r="U99" s="25">
        <v>77944</v>
      </c>
    </row>
    <row r="100" spans="21:21" x14ac:dyDescent="0.15">
      <c r="U100" s="25">
        <v>30647</v>
      </c>
    </row>
    <row r="101" spans="21:21" x14ac:dyDescent="0.15">
      <c r="U101" s="25">
        <v>-1420</v>
      </c>
    </row>
    <row r="102" spans="21:21" x14ac:dyDescent="0.15">
      <c r="U102" s="25">
        <v>19646</v>
      </c>
    </row>
    <row r="103" spans="21:21" x14ac:dyDescent="0.15">
      <c r="U103" s="25">
        <v>-1382</v>
      </c>
    </row>
    <row r="104" spans="21:21" x14ac:dyDescent="0.15">
      <c r="U104">
        <v>-691</v>
      </c>
    </row>
    <row r="105" spans="21:21" x14ac:dyDescent="0.15">
      <c r="U105">
        <f>SUBTOTAL(9,U71:U104)</f>
        <v>133525</v>
      </c>
    </row>
  </sheetData>
  <autoFilter ref="A1:R64">
    <filterColumn colId="16">
      <filters>
        <filter val="-1,382"/>
        <filter val="-1,420"/>
        <filter val="-1,548"/>
        <filter val="-1,550"/>
        <filter val="-1,552"/>
        <filter val="-1,950"/>
        <filter val="10,050"/>
        <filter val="-10,519"/>
        <filter val="-10,750"/>
        <filter val="-10,950"/>
        <filter val="-13,550"/>
        <filter val="-14,748"/>
        <filter val="-18,347"/>
        <filter val="19,646"/>
        <filter val="23,048"/>
        <filter val="250"/>
        <filter val="26,449"/>
        <filter val="-3,952"/>
        <filter val="30,647"/>
        <filter val="-4,150"/>
        <filter val="-4,352"/>
        <filter val="-4,750"/>
        <filter val="-5,950"/>
        <filter val="-505"/>
        <filter val="-6,150"/>
        <filter val="-6,750"/>
        <filter val="60,961"/>
        <filter val="-691"/>
        <filter val="-7,150"/>
        <filter val="7,648"/>
        <filter val="77,944"/>
        <filter val="850"/>
        <filter val="9,650"/>
        <filter val="-952"/>
      </filters>
    </filterColumn>
  </autoFilter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P2" sqref="P2:P24"/>
    </sheetView>
  </sheetViews>
  <sheetFormatPr baseColWidth="10" defaultRowHeight="15" x14ac:dyDescent="0.15"/>
  <cols>
    <col min="2" max="2" width="15.5" customWidth="1"/>
  </cols>
  <sheetData>
    <row r="1" spans="1:19" ht="16" x14ac:dyDescent="0.2">
      <c r="A1" s="28"/>
      <c r="B1" s="28" t="s">
        <v>41</v>
      </c>
      <c r="C1" s="28" t="s">
        <v>2</v>
      </c>
      <c r="D1" s="29" t="s">
        <v>63</v>
      </c>
      <c r="E1" s="29" t="s">
        <v>64</v>
      </c>
      <c r="F1" s="29" t="s">
        <v>65</v>
      </c>
      <c r="G1" s="29" t="s">
        <v>66</v>
      </c>
      <c r="H1" s="30" t="s">
        <v>67</v>
      </c>
      <c r="I1" s="30" t="s">
        <v>64</v>
      </c>
      <c r="J1" s="30" t="s">
        <v>65</v>
      </c>
      <c r="K1" s="30" t="s">
        <v>68</v>
      </c>
      <c r="L1" s="28" t="s">
        <v>69</v>
      </c>
      <c r="M1" s="28" t="s">
        <v>3</v>
      </c>
      <c r="N1" s="28" t="s">
        <v>50</v>
      </c>
      <c r="O1" s="28" t="s">
        <v>51</v>
      </c>
      <c r="P1" s="28" t="s">
        <v>70</v>
      </c>
    </row>
    <row r="2" spans="1:19" ht="16" x14ac:dyDescent="0.2">
      <c r="A2" s="27">
        <v>1</v>
      </c>
      <c r="B2" s="27" t="s">
        <v>75</v>
      </c>
      <c r="C2" s="27">
        <v>1</v>
      </c>
      <c r="D2" s="31">
        <v>43515</v>
      </c>
      <c r="E2" s="27" t="s">
        <v>81</v>
      </c>
      <c r="F2" s="33" t="s">
        <v>54</v>
      </c>
      <c r="G2" s="37">
        <v>10150</v>
      </c>
      <c r="H2" s="31">
        <v>43517</v>
      </c>
      <c r="I2" s="27" t="s">
        <v>82</v>
      </c>
      <c r="J2" s="32" t="s">
        <v>55</v>
      </c>
      <c r="K2" s="37">
        <v>10236</v>
      </c>
      <c r="L2" s="27" t="s">
        <v>62</v>
      </c>
      <c r="M2" s="34">
        <v>17200</v>
      </c>
      <c r="N2" s="27">
        <v>70</v>
      </c>
      <c r="O2" s="27">
        <v>82</v>
      </c>
      <c r="P2" s="34">
        <v>17048</v>
      </c>
      <c r="S2" s="25"/>
    </row>
    <row r="3" spans="1:19" ht="16" x14ac:dyDescent="0.2">
      <c r="A3" s="27">
        <v>2</v>
      </c>
      <c r="B3" s="27" t="s">
        <v>83</v>
      </c>
      <c r="C3" s="27">
        <v>1</v>
      </c>
      <c r="D3" s="31">
        <v>43515</v>
      </c>
      <c r="E3" s="27" t="s">
        <v>84</v>
      </c>
      <c r="F3" s="33" t="s">
        <v>54</v>
      </c>
      <c r="G3" s="37">
        <v>10150</v>
      </c>
      <c r="H3" s="31">
        <v>43516</v>
      </c>
      <c r="I3" s="27">
        <v>2251</v>
      </c>
      <c r="J3" s="32" t="s">
        <v>55</v>
      </c>
      <c r="K3" s="37">
        <v>10256</v>
      </c>
      <c r="L3" s="27" t="s">
        <v>62</v>
      </c>
      <c r="M3" s="34">
        <v>21200</v>
      </c>
      <c r="N3" s="27">
        <v>70</v>
      </c>
      <c r="O3" s="27">
        <v>82</v>
      </c>
      <c r="P3" s="34">
        <v>21048</v>
      </c>
      <c r="S3" s="25"/>
    </row>
    <row r="4" spans="1:19" ht="16" x14ac:dyDescent="0.2">
      <c r="A4" s="27">
        <v>5</v>
      </c>
      <c r="B4" s="27" t="s">
        <v>75</v>
      </c>
      <c r="C4" s="27">
        <v>1</v>
      </c>
      <c r="D4" s="31">
        <v>43510</v>
      </c>
      <c r="E4" s="27" t="s">
        <v>85</v>
      </c>
      <c r="F4" s="33" t="s">
        <v>54</v>
      </c>
      <c r="G4" s="37">
        <v>10114</v>
      </c>
      <c r="H4" s="31">
        <v>43510</v>
      </c>
      <c r="I4" s="27" t="s">
        <v>86</v>
      </c>
      <c r="J4" s="32" t="s">
        <v>55</v>
      </c>
      <c r="K4" s="37">
        <v>10077</v>
      </c>
      <c r="L4" s="27" t="s">
        <v>62</v>
      </c>
      <c r="M4" s="35">
        <v>-7400</v>
      </c>
      <c r="N4" s="27">
        <v>70</v>
      </c>
      <c r="O4" s="27">
        <v>80</v>
      </c>
      <c r="P4" s="35">
        <v>-7550</v>
      </c>
      <c r="S4" s="25"/>
    </row>
    <row r="5" spans="1:19" ht="16" x14ac:dyDescent="0.2">
      <c r="A5" s="27">
        <v>6</v>
      </c>
      <c r="B5" s="27" t="s">
        <v>75</v>
      </c>
      <c r="C5" s="27">
        <v>1</v>
      </c>
      <c r="D5" s="31">
        <v>43496</v>
      </c>
      <c r="E5" s="27" t="s">
        <v>87</v>
      </c>
      <c r="F5" s="33" t="s">
        <v>54</v>
      </c>
      <c r="G5" s="37">
        <v>9931</v>
      </c>
      <c r="H5" s="31">
        <v>43510</v>
      </c>
      <c r="I5" s="27" t="s">
        <v>88</v>
      </c>
      <c r="J5" s="32" t="s">
        <v>55</v>
      </c>
      <c r="K5" s="37">
        <v>10051</v>
      </c>
      <c r="L5" s="27" t="s">
        <v>62</v>
      </c>
      <c r="M5" s="34">
        <v>24000</v>
      </c>
      <c r="N5" s="27">
        <v>70</v>
      </c>
      <c r="O5" s="27">
        <v>80</v>
      </c>
      <c r="P5" s="34">
        <v>23850</v>
      </c>
      <c r="S5" s="25"/>
    </row>
    <row r="6" spans="1:19" ht="16" x14ac:dyDescent="0.2">
      <c r="A6" s="27">
        <v>7</v>
      </c>
      <c r="B6" s="27" t="s">
        <v>83</v>
      </c>
      <c r="C6" s="27">
        <v>1</v>
      </c>
      <c r="D6" s="31">
        <v>43495</v>
      </c>
      <c r="E6" s="27" t="s">
        <v>89</v>
      </c>
      <c r="F6" s="32" t="s">
        <v>55</v>
      </c>
      <c r="G6" s="37">
        <v>9916</v>
      </c>
      <c r="H6" s="31">
        <v>43495</v>
      </c>
      <c r="I6" s="27" t="s">
        <v>90</v>
      </c>
      <c r="J6" s="33" t="s">
        <v>54</v>
      </c>
      <c r="K6" s="37">
        <v>9943</v>
      </c>
      <c r="L6" s="27" t="s">
        <v>62</v>
      </c>
      <c r="M6" s="35">
        <v>-5400</v>
      </c>
      <c r="N6" s="27">
        <v>70</v>
      </c>
      <c r="O6" s="27">
        <v>80</v>
      </c>
      <c r="P6" s="35">
        <v>-5550</v>
      </c>
      <c r="S6" s="25"/>
    </row>
    <row r="7" spans="1:19" ht="16" x14ac:dyDescent="0.2">
      <c r="A7" s="27">
        <v>8</v>
      </c>
      <c r="B7" s="27" t="s">
        <v>91</v>
      </c>
      <c r="C7" s="27">
        <v>1</v>
      </c>
      <c r="D7" s="31">
        <v>43493</v>
      </c>
      <c r="E7" s="27" t="s">
        <v>92</v>
      </c>
      <c r="F7" s="33" t="s">
        <v>54</v>
      </c>
      <c r="G7" s="27">
        <v>12.5</v>
      </c>
      <c r="H7" s="31">
        <v>43495</v>
      </c>
      <c r="I7" s="27">
        <v>0</v>
      </c>
      <c r="J7" s="32" t="s">
        <v>55</v>
      </c>
      <c r="K7" s="27">
        <v>0</v>
      </c>
      <c r="L7" s="27" t="s">
        <v>62</v>
      </c>
      <c r="M7" s="35">
        <v>-2500</v>
      </c>
      <c r="N7" s="27">
        <v>60</v>
      </c>
      <c r="O7" s="27">
        <v>4</v>
      </c>
      <c r="P7" s="35">
        <v>-2564</v>
      </c>
      <c r="S7" s="25"/>
    </row>
    <row r="8" spans="1:19" ht="16" x14ac:dyDescent="0.2">
      <c r="A8" s="27">
        <v>9</v>
      </c>
      <c r="B8" s="27" t="s">
        <v>83</v>
      </c>
      <c r="C8" s="27">
        <v>1</v>
      </c>
      <c r="D8" s="31">
        <v>43494</v>
      </c>
      <c r="E8" s="27" t="s">
        <v>93</v>
      </c>
      <c r="F8" s="32" t="s">
        <v>55</v>
      </c>
      <c r="G8" s="37">
        <v>9889</v>
      </c>
      <c r="H8" s="31">
        <v>43494</v>
      </c>
      <c r="I8" s="27" t="s">
        <v>94</v>
      </c>
      <c r="J8" s="33" t="s">
        <v>54</v>
      </c>
      <c r="K8" s="37">
        <v>9896</v>
      </c>
      <c r="L8" s="27" t="s">
        <v>62</v>
      </c>
      <c r="M8" s="35">
        <v>-1400</v>
      </c>
      <c r="N8" s="27">
        <v>70</v>
      </c>
      <c r="O8" s="27">
        <v>80</v>
      </c>
      <c r="P8" s="35">
        <v>-1550</v>
      </c>
      <c r="S8" s="25"/>
    </row>
    <row r="9" spans="1:19" ht="16" x14ac:dyDescent="0.2">
      <c r="A9" s="27">
        <v>10</v>
      </c>
      <c r="B9" s="27" t="s">
        <v>83</v>
      </c>
      <c r="C9" s="27">
        <v>1</v>
      </c>
      <c r="D9" s="31">
        <v>43490</v>
      </c>
      <c r="E9" s="27" t="s">
        <v>95</v>
      </c>
      <c r="F9" s="33" t="s">
        <v>54</v>
      </c>
      <c r="G9" s="37">
        <v>9912</v>
      </c>
      <c r="H9" s="31">
        <v>43493</v>
      </c>
      <c r="I9" s="27" t="s">
        <v>96</v>
      </c>
      <c r="J9" s="32" t="s">
        <v>55</v>
      </c>
      <c r="K9" s="37">
        <v>9994</v>
      </c>
      <c r="L9" s="27" t="s">
        <v>62</v>
      </c>
      <c r="M9" s="34">
        <v>16400</v>
      </c>
      <c r="N9" s="27">
        <v>70</v>
      </c>
      <c r="O9" s="27">
        <v>80</v>
      </c>
      <c r="P9" s="34">
        <v>16250</v>
      </c>
      <c r="S9" s="25"/>
    </row>
    <row r="10" spans="1:19" ht="16" x14ac:dyDescent="0.2">
      <c r="A10" s="27">
        <v>11</v>
      </c>
      <c r="B10" s="27" t="s">
        <v>83</v>
      </c>
      <c r="C10" s="27">
        <v>1</v>
      </c>
      <c r="D10" s="31">
        <v>43489</v>
      </c>
      <c r="E10" s="27" t="s">
        <v>97</v>
      </c>
      <c r="F10" s="32" t="s">
        <v>55</v>
      </c>
      <c r="G10" s="37">
        <v>9811</v>
      </c>
      <c r="H10" s="31">
        <v>43489</v>
      </c>
      <c r="I10" s="27" t="s">
        <v>98</v>
      </c>
      <c r="J10" s="33" t="s">
        <v>54</v>
      </c>
      <c r="K10" s="37">
        <v>9838</v>
      </c>
      <c r="L10" s="27" t="s">
        <v>62</v>
      </c>
      <c r="M10" s="35">
        <v>-5400</v>
      </c>
      <c r="N10" s="27">
        <v>70</v>
      </c>
      <c r="O10" s="27">
        <v>78</v>
      </c>
      <c r="P10" s="35">
        <v>-5548</v>
      </c>
      <c r="S10" s="25"/>
    </row>
    <row r="11" spans="1:19" ht="16" x14ac:dyDescent="0.2">
      <c r="A11" s="27">
        <v>12</v>
      </c>
      <c r="B11" s="27" t="s">
        <v>75</v>
      </c>
      <c r="C11" s="27">
        <v>1</v>
      </c>
      <c r="D11" s="31">
        <v>43487</v>
      </c>
      <c r="E11" s="27" t="s">
        <v>99</v>
      </c>
      <c r="F11" s="33" t="s">
        <v>54</v>
      </c>
      <c r="G11" s="37">
        <v>9840</v>
      </c>
      <c r="H11" s="31">
        <v>43489</v>
      </c>
      <c r="I11" s="27" t="s">
        <v>100</v>
      </c>
      <c r="J11" s="32" t="s">
        <v>55</v>
      </c>
      <c r="K11" s="37">
        <v>9799</v>
      </c>
      <c r="L11" s="27" t="s">
        <v>62</v>
      </c>
      <c r="M11" s="35">
        <v>-8200</v>
      </c>
      <c r="N11" s="27">
        <v>70</v>
      </c>
      <c r="O11" s="27">
        <v>78</v>
      </c>
      <c r="P11" s="35">
        <v>-8348</v>
      </c>
      <c r="S11" s="25"/>
    </row>
    <row r="12" spans="1:19" ht="16" x14ac:dyDescent="0.2">
      <c r="A12" s="27">
        <v>13</v>
      </c>
      <c r="B12" s="27" t="s">
        <v>83</v>
      </c>
      <c r="C12" s="27">
        <v>1</v>
      </c>
      <c r="D12" s="31">
        <v>43487</v>
      </c>
      <c r="E12" s="27" t="s">
        <v>101</v>
      </c>
      <c r="F12" s="33" t="s">
        <v>54</v>
      </c>
      <c r="G12" s="37">
        <v>9851</v>
      </c>
      <c r="H12" s="31">
        <v>43488</v>
      </c>
      <c r="I12" s="27" t="s">
        <v>102</v>
      </c>
      <c r="J12" s="32" t="s">
        <v>55</v>
      </c>
      <c r="K12" s="37">
        <v>9817</v>
      </c>
      <c r="L12" s="27" t="s">
        <v>62</v>
      </c>
      <c r="M12" s="35">
        <v>-6800</v>
      </c>
      <c r="N12" s="27">
        <v>70</v>
      </c>
      <c r="O12" s="27">
        <v>78</v>
      </c>
      <c r="P12" s="35">
        <v>-6948</v>
      </c>
      <c r="S12" s="25"/>
    </row>
    <row r="13" spans="1:19" ht="16" x14ac:dyDescent="0.2">
      <c r="A13" s="27">
        <v>14</v>
      </c>
      <c r="B13" s="27" t="s">
        <v>83</v>
      </c>
      <c r="C13" s="27">
        <v>1</v>
      </c>
      <c r="D13" s="31">
        <v>43486</v>
      </c>
      <c r="E13" s="27" t="s">
        <v>103</v>
      </c>
      <c r="F13" s="33" t="s">
        <v>54</v>
      </c>
      <c r="G13" s="37">
        <v>9920</v>
      </c>
      <c r="H13" s="31">
        <v>43487</v>
      </c>
      <c r="I13" s="27" t="s">
        <v>104</v>
      </c>
      <c r="J13" s="32" t="s">
        <v>55</v>
      </c>
      <c r="K13" s="37">
        <v>9828</v>
      </c>
      <c r="L13" s="27" t="s">
        <v>62</v>
      </c>
      <c r="M13" s="35">
        <v>-18400</v>
      </c>
      <c r="N13" s="27">
        <v>70</v>
      </c>
      <c r="O13" s="27">
        <v>79</v>
      </c>
      <c r="P13" s="35">
        <v>-18549</v>
      </c>
    </row>
    <row r="14" spans="1:19" ht="16" x14ac:dyDescent="0.2">
      <c r="A14" s="27">
        <v>15</v>
      </c>
      <c r="B14" s="27" t="s">
        <v>75</v>
      </c>
      <c r="C14" s="27">
        <v>1</v>
      </c>
      <c r="D14" s="31">
        <v>43483</v>
      </c>
      <c r="E14" s="27" t="s">
        <v>105</v>
      </c>
      <c r="F14" s="33" t="s">
        <v>54</v>
      </c>
      <c r="G14" s="37">
        <v>9768</v>
      </c>
      <c r="H14" s="31">
        <v>43487</v>
      </c>
      <c r="I14" s="27" t="s">
        <v>106</v>
      </c>
      <c r="J14" s="32" t="s">
        <v>55</v>
      </c>
      <c r="K14" s="37">
        <v>9815</v>
      </c>
      <c r="L14" s="27" t="s">
        <v>62</v>
      </c>
      <c r="M14" s="34">
        <v>9400</v>
      </c>
      <c r="N14" s="27">
        <v>70</v>
      </c>
      <c r="O14" s="27">
        <v>78</v>
      </c>
      <c r="P14" s="34">
        <v>9252</v>
      </c>
    </row>
    <row r="15" spans="1:19" ht="16" x14ac:dyDescent="0.2">
      <c r="A15" s="27">
        <v>16</v>
      </c>
      <c r="B15" s="27" t="s">
        <v>83</v>
      </c>
      <c r="C15" s="27">
        <v>1</v>
      </c>
      <c r="D15" s="31">
        <v>43483</v>
      </c>
      <c r="E15" s="27" t="s">
        <v>107</v>
      </c>
      <c r="F15" s="32" t="s">
        <v>55</v>
      </c>
      <c r="G15" s="37">
        <v>9743</v>
      </c>
      <c r="H15" s="31">
        <v>43483</v>
      </c>
      <c r="I15" s="27" t="s">
        <v>108</v>
      </c>
      <c r="J15" s="33" t="s">
        <v>54</v>
      </c>
      <c r="K15" s="37">
        <v>9770</v>
      </c>
      <c r="L15" s="27" t="s">
        <v>62</v>
      </c>
      <c r="M15" s="35">
        <v>-5400</v>
      </c>
      <c r="N15" s="27">
        <v>70</v>
      </c>
      <c r="O15" s="27">
        <v>78</v>
      </c>
      <c r="P15" s="35">
        <v>-5548</v>
      </c>
      <c r="S15" s="25"/>
    </row>
    <row r="16" spans="1:19" ht="16" x14ac:dyDescent="0.2">
      <c r="A16" s="27">
        <v>17</v>
      </c>
      <c r="B16" s="27" t="s">
        <v>75</v>
      </c>
      <c r="C16" s="27">
        <v>1</v>
      </c>
      <c r="D16" s="31">
        <v>43482</v>
      </c>
      <c r="E16" s="27" t="s">
        <v>109</v>
      </c>
      <c r="F16" s="33" t="s">
        <v>54</v>
      </c>
      <c r="G16" s="37">
        <v>9772</v>
      </c>
      <c r="H16" s="31">
        <v>43483</v>
      </c>
      <c r="I16" s="27" t="s">
        <v>110</v>
      </c>
      <c r="J16" s="32" t="s">
        <v>55</v>
      </c>
      <c r="K16" s="37">
        <v>9739</v>
      </c>
      <c r="L16" s="27" t="s">
        <v>62</v>
      </c>
      <c r="M16" s="35">
        <v>-6600</v>
      </c>
      <c r="N16" s="27">
        <v>70</v>
      </c>
      <c r="O16" s="27">
        <v>78</v>
      </c>
      <c r="P16" s="35">
        <v>-6748</v>
      </c>
      <c r="S16" s="25"/>
    </row>
    <row r="17" spans="1:19" ht="16" x14ac:dyDescent="0.2">
      <c r="A17" s="27">
        <v>18</v>
      </c>
      <c r="B17" s="27" t="s">
        <v>75</v>
      </c>
      <c r="C17" s="27">
        <v>1</v>
      </c>
      <c r="D17" s="31">
        <v>43482</v>
      </c>
      <c r="E17" s="27" t="s">
        <v>111</v>
      </c>
      <c r="F17" s="33" t="s">
        <v>54</v>
      </c>
      <c r="G17" s="37">
        <v>9782</v>
      </c>
      <c r="H17" s="31">
        <v>43482</v>
      </c>
      <c r="I17" s="27" t="s">
        <v>112</v>
      </c>
      <c r="J17" s="32" t="s">
        <v>55</v>
      </c>
      <c r="K17" s="37">
        <v>9717</v>
      </c>
      <c r="L17" s="27" t="s">
        <v>62</v>
      </c>
      <c r="M17" s="35">
        <v>-13000</v>
      </c>
      <c r="N17" s="27">
        <v>70</v>
      </c>
      <c r="O17" s="27">
        <v>78</v>
      </c>
      <c r="P17" s="35">
        <v>-13148</v>
      </c>
      <c r="S17" s="25"/>
    </row>
    <row r="18" spans="1:19" ht="16" x14ac:dyDescent="0.2">
      <c r="A18" s="27">
        <v>19</v>
      </c>
      <c r="B18" s="27" t="s">
        <v>113</v>
      </c>
      <c r="C18" s="27">
        <v>1</v>
      </c>
      <c r="D18" s="31">
        <v>43474</v>
      </c>
      <c r="E18" s="27" t="s">
        <v>114</v>
      </c>
      <c r="F18" s="33" t="s">
        <v>54</v>
      </c>
      <c r="G18" s="37">
        <v>9595</v>
      </c>
      <c r="H18" s="31">
        <v>43479</v>
      </c>
      <c r="I18" s="27" t="s">
        <v>115</v>
      </c>
      <c r="J18" s="32" t="s">
        <v>55</v>
      </c>
      <c r="K18" s="37">
        <v>9675</v>
      </c>
      <c r="L18" s="27" t="s">
        <v>62</v>
      </c>
      <c r="M18" s="34">
        <v>16000</v>
      </c>
      <c r="N18" s="27">
        <v>70</v>
      </c>
      <c r="O18" s="27">
        <v>77</v>
      </c>
      <c r="P18" s="34">
        <v>15853</v>
      </c>
      <c r="S18" s="25"/>
    </row>
    <row r="19" spans="1:19" ht="16" x14ac:dyDescent="0.2">
      <c r="A19" s="27">
        <v>20</v>
      </c>
      <c r="B19" s="27" t="s">
        <v>83</v>
      </c>
      <c r="C19" s="27">
        <v>1</v>
      </c>
      <c r="D19" s="31">
        <v>43476</v>
      </c>
      <c r="E19" s="27" t="s">
        <v>116</v>
      </c>
      <c r="F19" s="33" t="s">
        <v>54</v>
      </c>
      <c r="G19" s="37">
        <v>9728</v>
      </c>
      <c r="H19" s="31">
        <v>43479</v>
      </c>
      <c r="I19" s="27" t="s">
        <v>117</v>
      </c>
      <c r="J19" s="32" t="s">
        <v>55</v>
      </c>
      <c r="K19" s="37">
        <v>9684</v>
      </c>
      <c r="L19" s="27" t="s">
        <v>62</v>
      </c>
      <c r="M19" s="35">
        <v>-8800</v>
      </c>
      <c r="N19" s="27">
        <v>70</v>
      </c>
      <c r="O19" s="27">
        <v>78</v>
      </c>
      <c r="P19" s="35">
        <v>-8948</v>
      </c>
      <c r="S19" s="25"/>
    </row>
    <row r="20" spans="1:19" ht="16" x14ac:dyDescent="0.2">
      <c r="A20" s="27">
        <v>21</v>
      </c>
      <c r="B20" s="27" t="s">
        <v>83</v>
      </c>
      <c r="C20" s="27">
        <v>1</v>
      </c>
      <c r="D20" s="31">
        <v>43474</v>
      </c>
      <c r="E20" s="27" t="s">
        <v>118</v>
      </c>
      <c r="F20" s="33" t="s">
        <v>54</v>
      </c>
      <c r="G20" s="37">
        <v>9724</v>
      </c>
      <c r="H20" s="31">
        <v>43476</v>
      </c>
      <c r="I20" s="27" t="s">
        <v>119</v>
      </c>
      <c r="J20" s="32" t="s">
        <v>55</v>
      </c>
      <c r="K20" s="37">
        <v>9689</v>
      </c>
      <c r="L20" s="27" t="s">
        <v>62</v>
      </c>
      <c r="M20" s="35">
        <v>-7000</v>
      </c>
      <c r="N20" s="27">
        <v>70</v>
      </c>
      <c r="O20" s="27">
        <v>78</v>
      </c>
      <c r="P20" s="35">
        <v>-7148</v>
      </c>
      <c r="S20" s="25"/>
    </row>
    <row r="21" spans="1:19" ht="16" x14ac:dyDescent="0.2">
      <c r="A21" s="27">
        <v>22</v>
      </c>
      <c r="B21" s="27" t="s">
        <v>113</v>
      </c>
      <c r="C21" s="27">
        <v>1</v>
      </c>
      <c r="D21" s="31">
        <v>43473</v>
      </c>
      <c r="E21" s="27" t="s">
        <v>120</v>
      </c>
      <c r="F21" s="33" t="s">
        <v>54</v>
      </c>
      <c r="G21" s="37">
        <v>9614</v>
      </c>
      <c r="H21" s="31">
        <v>43474</v>
      </c>
      <c r="I21" s="27" t="s">
        <v>121</v>
      </c>
      <c r="J21" s="32" t="s">
        <v>55</v>
      </c>
      <c r="K21" s="37">
        <v>9566</v>
      </c>
      <c r="L21" s="27" t="s">
        <v>62</v>
      </c>
      <c r="M21" s="35">
        <v>-9600</v>
      </c>
      <c r="N21" s="27">
        <v>70</v>
      </c>
      <c r="O21" s="27">
        <v>76</v>
      </c>
      <c r="P21" s="35">
        <v>-9746</v>
      </c>
      <c r="S21" s="25"/>
    </row>
    <row r="22" spans="1:19" ht="16" x14ac:dyDescent="0.2">
      <c r="A22" s="27">
        <v>23</v>
      </c>
      <c r="B22" s="27" t="s">
        <v>113</v>
      </c>
      <c r="C22" s="27">
        <v>1</v>
      </c>
      <c r="D22" s="31">
        <v>43468</v>
      </c>
      <c r="E22" s="27" t="s">
        <v>122</v>
      </c>
      <c r="F22" s="32" t="s">
        <v>55</v>
      </c>
      <c r="G22" s="37">
        <v>9476</v>
      </c>
      <c r="H22" s="31">
        <v>43472</v>
      </c>
      <c r="I22" s="27" t="s">
        <v>123</v>
      </c>
      <c r="J22" s="33" t="s">
        <v>54</v>
      </c>
      <c r="K22" s="37">
        <v>9534</v>
      </c>
      <c r="L22" s="27" t="s">
        <v>62</v>
      </c>
      <c r="M22" s="35">
        <v>-11600</v>
      </c>
      <c r="N22" s="27">
        <v>70</v>
      </c>
      <c r="O22" s="27">
        <v>76</v>
      </c>
      <c r="P22" s="35">
        <v>-11746</v>
      </c>
      <c r="S22" s="25"/>
    </row>
    <row r="23" spans="1:19" ht="16" x14ac:dyDescent="0.2">
      <c r="A23" s="27">
        <v>24</v>
      </c>
      <c r="B23" s="27" t="s">
        <v>83</v>
      </c>
      <c r="C23" s="27">
        <v>1</v>
      </c>
      <c r="D23" s="31">
        <v>43469</v>
      </c>
      <c r="E23" s="27" t="s">
        <v>124</v>
      </c>
      <c r="F23" s="32" t="s">
        <v>55</v>
      </c>
      <c r="G23" s="37">
        <v>9362</v>
      </c>
      <c r="H23" s="31">
        <v>43472</v>
      </c>
      <c r="I23" s="27" t="s">
        <v>125</v>
      </c>
      <c r="J23" s="33" t="s">
        <v>54</v>
      </c>
      <c r="K23" s="37">
        <v>9452</v>
      </c>
      <c r="L23" s="27" t="s">
        <v>62</v>
      </c>
      <c r="M23" s="35">
        <v>-18000</v>
      </c>
      <c r="N23" s="27">
        <v>70</v>
      </c>
      <c r="O23" s="27">
        <v>75</v>
      </c>
      <c r="P23" s="35">
        <v>-18145</v>
      </c>
      <c r="S23" s="25"/>
    </row>
    <row r="24" spans="1:19" ht="16" x14ac:dyDescent="0.2">
      <c r="A24" s="27">
        <v>25</v>
      </c>
      <c r="B24" s="27" t="s">
        <v>113</v>
      </c>
      <c r="C24" s="27">
        <v>1</v>
      </c>
      <c r="D24" s="31">
        <v>43462</v>
      </c>
      <c r="E24" s="27" t="s">
        <v>126</v>
      </c>
      <c r="F24" s="33" t="s">
        <v>54</v>
      </c>
      <c r="G24" s="37">
        <v>9605</v>
      </c>
      <c r="H24" s="31">
        <v>43467</v>
      </c>
      <c r="I24" s="27" t="s">
        <v>127</v>
      </c>
      <c r="J24" s="32" t="s">
        <v>55</v>
      </c>
      <c r="K24" s="37">
        <v>9633</v>
      </c>
      <c r="L24" s="27" t="s">
        <v>62</v>
      </c>
      <c r="M24" s="34">
        <v>5600</v>
      </c>
      <c r="N24" s="27">
        <v>70</v>
      </c>
      <c r="O24" s="27">
        <v>77</v>
      </c>
      <c r="P24" s="34">
        <v>5453</v>
      </c>
      <c r="S24" s="25"/>
    </row>
    <row r="25" spans="1:19" x14ac:dyDescent="0.15">
      <c r="S25" s="25"/>
    </row>
    <row r="26" spans="1:19" ht="21" x14ac:dyDescent="0.25">
      <c r="A26" s="26" t="s">
        <v>128</v>
      </c>
    </row>
    <row r="27" spans="1:19" x14ac:dyDescent="0.15">
      <c r="S27" s="25"/>
    </row>
    <row r="28" spans="1:19" x14ac:dyDescent="0.15">
      <c r="S28" s="25"/>
    </row>
    <row r="29" spans="1:19" x14ac:dyDescent="0.15">
      <c r="S29" s="25"/>
    </row>
    <row r="30" spans="1:19" x14ac:dyDescent="0.15">
      <c r="S30" s="25"/>
    </row>
    <row r="31" spans="1:19" x14ac:dyDescent="0.15">
      <c r="S31" s="25"/>
    </row>
    <row r="32" spans="1:19" x14ac:dyDescent="0.15">
      <c r="S32" s="25"/>
    </row>
    <row r="33" spans="19:19" x14ac:dyDescent="0.15">
      <c r="S33" s="25"/>
    </row>
    <row r="34" spans="19:19" x14ac:dyDescent="0.15">
      <c r="S34" s="25"/>
    </row>
    <row r="35" spans="19:19" x14ac:dyDescent="0.15">
      <c r="S35" s="25"/>
    </row>
    <row r="36" spans="19:19" x14ac:dyDescent="0.15">
      <c r="S36" s="25"/>
    </row>
    <row r="37" spans="19:19" x14ac:dyDescent="0.15">
      <c r="S37" s="25"/>
    </row>
    <row r="38" spans="19:19" x14ac:dyDescent="0.15">
      <c r="S38" s="25"/>
    </row>
    <row r="39" spans="19:19" x14ac:dyDescent="0.15">
      <c r="S39" s="25"/>
    </row>
    <row r="40" spans="19:19" x14ac:dyDescent="0.15">
      <c r="S40" s="25"/>
    </row>
    <row r="41" spans="19:19" x14ac:dyDescent="0.15">
      <c r="S41" s="25"/>
    </row>
    <row r="42" spans="19:19" x14ac:dyDescent="0.15">
      <c r="S42" s="25"/>
    </row>
    <row r="43" spans="19:19" x14ac:dyDescent="0.15">
      <c r="S43" s="25"/>
    </row>
    <row r="44" spans="19:19" x14ac:dyDescent="0.15">
      <c r="S44" s="25"/>
    </row>
    <row r="45" spans="19:19" x14ac:dyDescent="0.15">
      <c r="S45" s="25"/>
    </row>
    <row r="46" spans="19:19" x14ac:dyDescent="0.15">
      <c r="S46" s="25"/>
    </row>
    <row r="47" spans="19:19" x14ac:dyDescent="0.15">
      <c r="S47" s="25"/>
    </row>
    <row r="48" spans="19:19" x14ac:dyDescent="0.15">
      <c r="S48" s="25"/>
    </row>
    <row r="49" spans="19:19" x14ac:dyDescent="0.15">
      <c r="S49" s="25"/>
    </row>
    <row r="50" spans="19:19" x14ac:dyDescent="0.15">
      <c r="S50" s="25"/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382" activePane="bottomLeft" state="frozen"/>
      <selection pane="bottomLeft" activeCell="G396" sqref="G396"/>
    </sheetView>
  </sheetViews>
  <sheetFormatPr baseColWidth="10" defaultRowHeight="15" x14ac:dyDescent="0.15"/>
  <cols>
    <col min="1" max="2" width="18.83203125" style="13" customWidth="1"/>
    <col min="3" max="3" width="22.1640625" style="13" bestFit="1" customWidth="1"/>
    <col min="4" max="7" width="18.83203125" style="13" customWidth="1"/>
  </cols>
  <sheetData>
    <row r="1" spans="1:7" ht="21" x14ac:dyDescent="0.25">
      <c r="A1" s="9" t="s">
        <v>0</v>
      </c>
      <c r="B1" s="9" t="s">
        <v>1</v>
      </c>
      <c r="C1" s="9"/>
      <c r="D1" s="9" t="s">
        <v>17</v>
      </c>
      <c r="E1" s="9" t="s">
        <v>18</v>
      </c>
      <c r="F1" s="9" t="s">
        <v>2</v>
      </c>
      <c r="G1" s="9" t="s">
        <v>3</v>
      </c>
    </row>
    <row r="2" spans="1:7" ht="21" x14ac:dyDescent="0.25">
      <c r="A2" s="14">
        <v>43010.571527777778</v>
      </c>
      <c r="B2" s="10" t="s">
        <v>6</v>
      </c>
      <c r="C2" s="10"/>
      <c r="D2" s="11">
        <v>1</v>
      </c>
      <c r="E2" s="11">
        <v>1</v>
      </c>
      <c r="F2" s="11">
        <f t="shared" ref="F2:F65" si="0">E2*D2</f>
        <v>1</v>
      </c>
      <c r="G2" s="20">
        <v>1170</v>
      </c>
    </row>
    <row r="3" spans="1:7" ht="21" x14ac:dyDescent="0.25">
      <c r="A3" s="14">
        <v>43011.524305555555</v>
      </c>
      <c r="B3" s="12" t="s">
        <v>7</v>
      </c>
      <c r="C3" s="12"/>
      <c r="D3" s="11">
        <v>1</v>
      </c>
      <c r="E3" s="11">
        <v>1</v>
      </c>
      <c r="F3" s="11">
        <f t="shared" si="0"/>
        <v>1</v>
      </c>
      <c r="G3" s="20">
        <v>-1880</v>
      </c>
    </row>
    <row r="4" spans="1:7" ht="21" x14ac:dyDescent="0.25">
      <c r="A4" s="14">
        <v>43014.47016203704</v>
      </c>
      <c r="B4" s="12" t="s">
        <v>7</v>
      </c>
      <c r="C4" s="12"/>
      <c r="D4" s="11">
        <v>1</v>
      </c>
      <c r="E4" s="11">
        <v>1</v>
      </c>
      <c r="F4" s="11">
        <f t="shared" si="0"/>
        <v>1</v>
      </c>
      <c r="G4" s="20">
        <v>-532</v>
      </c>
    </row>
    <row r="5" spans="1:7" ht="21" x14ac:dyDescent="0.25">
      <c r="A5" s="14">
        <v>43019.46197916667</v>
      </c>
      <c r="B5" s="10" t="s">
        <v>6</v>
      </c>
      <c r="C5" s="10"/>
      <c r="D5" s="11">
        <v>1</v>
      </c>
      <c r="E5" s="11">
        <v>1</v>
      </c>
      <c r="F5" s="11">
        <f t="shared" si="0"/>
        <v>1</v>
      </c>
      <c r="G5" s="20">
        <v>-1732</v>
      </c>
    </row>
    <row r="6" spans="1:7" ht="21" x14ac:dyDescent="0.25">
      <c r="A6" s="14">
        <v>43021.375</v>
      </c>
      <c r="B6" s="10" t="s">
        <v>6</v>
      </c>
      <c r="C6" s="10"/>
      <c r="D6" s="11">
        <v>1</v>
      </c>
      <c r="E6" s="11">
        <v>1</v>
      </c>
      <c r="F6" s="11">
        <f t="shared" si="0"/>
        <v>1</v>
      </c>
      <c r="G6" s="20">
        <v>918</v>
      </c>
    </row>
    <row r="7" spans="1:7" ht="21" x14ac:dyDescent="0.25">
      <c r="A7" s="14">
        <v>43021.470879629633</v>
      </c>
      <c r="B7" s="12" t="s">
        <v>7</v>
      </c>
      <c r="C7" s="12"/>
      <c r="D7" s="11">
        <v>1</v>
      </c>
      <c r="E7" s="11">
        <v>1</v>
      </c>
      <c r="F7" s="11">
        <f t="shared" si="0"/>
        <v>1</v>
      </c>
      <c r="G7" s="20">
        <v>-232</v>
      </c>
    </row>
    <row r="8" spans="1:7" ht="21" x14ac:dyDescent="0.25">
      <c r="A8" s="14">
        <v>43024.551400462966</v>
      </c>
      <c r="B8" s="10" t="s">
        <v>6</v>
      </c>
      <c r="C8" s="10"/>
      <c r="D8" s="11">
        <v>1</v>
      </c>
      <c r="E8" s="11">
        <v>1</v>
      </c>
      <c r="F8" s="11">
        <f t="shared" si="0"/>
        <v>1</v>
      </c>
      <c r="G8" s="20">
        <v>68</v>
      </c>
    </row>
    <row r="9" spans="1:7" ht="21" x14ac:dyDescent="0.25">
      <c r="A9" s="14">
        <v>43025.466747685183</v>
      </c>
      <c r="B9" s="12" t="s">
        <v>7</v>
      </c>
      <c r="C9" s="12"/>
      <c r="D9" s="11">
        <v>1</v>
      </c>
      <c r="E9" s="11">
        <v>1</v>
      </c>
      <c r="F9" s="11">
        <f t="shared" si="0"/>
        <v>1</v>
      </c>
      <c r="G9" s="20">
        <v>68</v>
      </c>
    </row>
    <row r="10" spans="1:7" ht="21" x14ac:dyDescent="0.25">
      <c r="A10" s="14">
        <v>43026.400671296295</v>
      </c>
      <c r="B10" s="10" t="s">
        <v>6</v>
      </c>
      <c r="C10" s="10"/>
      <c r="D10" s="11">
        <v>1</v>
      </c>
      <c r="E10" s="11">
        <v>1</v>
      </c>
      <c r="F10" s="11">
        <f t="shared" si="0"/>
        <v>1</v>
      </c>
      <c r="G10" s="20">
        <v>14069</v>
      </c>
    </row>
    <row r="11" spans="1:7" ht="21" x14ac:dyDescent="0.25">
      <c r="A11" s="14">
        <v>43026.582430555558</v>
      </c>
      <c r="B11" s="12" t="s">
        <v>7</v>
      </c>
      <c r="C11" s="12"/>
      <c r="D11" s="11">
        <v>1</v>
      </c>
      <c r="E11" s="11">
        <v>1</v>
      </c>
      <c r="F11" s="11">
        <f t="shared" si="0"/>
        <v>1</v>
      </c>
      <c r="G11" s="20">
        <v>818</v>
      </c>
    </row>
    <row r="12" spans="1:7" ht="21" x14ac:dyDescent="0.25">
      <c r="A12" s="14">
        <v>43027.49596064815</v>
      </c>
      <c r="B12" s="10" t="s">
        <v>6</v>
      </c>
      <c r="C12" s="10"/>
      <c r="D12" s="11">
        <v>1</v>
      </c>
      <c r="E12" s="11">
        <v>1</v>
      </c>
      <c r="F12" s="11">
        <f t="shared" si="0"/>
        <v>1</v>
      </c>
      <c r="G12" s="20">
        <v>268</v>
      </c>
    </row>
    <row r="13" spans="1:7" ht="21" x14ac:dyDescent="0.25">
      <c r="A13" s="14">
        <v>43031.424305555556</v>
      </c>
      <c r="B13" s="10" t="s">
        <v>6</v>
      </c>
      <c r="C13" s="10"/>
      <c r="D13" s="11">
        <v>1</v>
      </c>
      <c r="E13" s="11">
        <v>1</v>
      </c>
      <c r="F13" s="11">
        <f t="shared" si="0"/>
        <v>1</v>
      </c>
      <c r="G13" s="20">
        <v>-2032</v>
      </c>
    </row>
    <row r="14" spans="1:7" ht="21" x14ac:dyDescent="0.25">
      <c r="A14" s="14">
        <v>43032.513020833336</v>
      </c>
      <c r="B14" s="10" t="s">
        <v>6</v>
      </c>
      <c r="C14" s="10"/>
      <c r="D14" s="11">
        <v>1</v>
      </c>
      <c r="E14" s="11">
        <v>1</v>
      </c>
      <c r="F14" s="11">
        <f t="shared" si="0"/>
        <v>1</v>
      </c>
      <c r="G14" s="20">
        <v>18</v>
      </c>
    </row>
    <row r="15" spans="1:7" ht="21" x14ac:dyDescent="0.25">
      <c r="A15" s="14">
        <v>43033.514016203706</v>
      </c>
      <c r="B15" s="10" t="s">
        <v>6</v>
      </c>
      <c r="C15" s="10"/>
      <c r="D15" s="11">
        <v>1</v>
      </c>
      <c r="E15" s="11">
        <v>1</v>
      </c>
      <c r="F15" s="11">
        <f t="shared" si="0"/>
        <v>1</v>
      </c>
      <c r="G15" s="20">
        <v>-1682</v>
      </c>
    </row>
    <row r="16" spans="1:7" ht="21" x14ac:dyDescent="0.25">
      <c r="A16" s="14">
        <v>43039.564583333333</v>
      </c>
      <c r="B16" s="10" t="s">
        <v>6</v>
      </c>
      <c r="C16" s="10"/>
      <c r="D16" s="11">
        <v>1</v>
      </c>
      <c r="E16" s="11">
        <v>1</v>
      </c>
      <c r="F16" s="11">
        <f t="shared" si="0"/>
        <v>1</v>
      </c>
      <c r="G16" s="20">
        <v>568</v>
      </c>
    </row>
    <row r="17" spans="1:7" ht="21" x14ac:dyDescent="0.25">
      <c r="A17" s="14">
        <v>43042.406261574077</v>
      </c>
      <c r="B17" s="10" t="s">
        <v>6</v>
      </c>
      <c r="C17" s="10"/>
      <c r="D17" s="11">
        <v>1</v>
      </c>
      <c r="E17" s="11">
        <v>1</v>
      </c>
      <c r="F17" s="11">
        <f t="shared" si="0"/>
        <v>1</v>
      </c>
      <c r="G17" s="20">
        <v>-3132</v>
      </c>
    </row>
    <row r="18" spans="1:7" ht="21" x14ac:dyDescent="0.25">
      <c r="A18" s="14">
        <v>43042.454861111109</v>
      </c>
      <c r="B18" s="12" t="s">
        <v>7</v>
      </c>
      <c r="C18" s="12"/>
      <c r="D18" s="11">
        <v>1</v>
      </c>
      <c r="E18" s="11">
        <v>1</v>
      </c>
      <c r="F18" s="11">
        <f t="shared" si="0"/>
        <v>1</v>
      </c>
      <c r="G18" s="20">
        <v>-382</v>
      </c>
    </row>
    <row r="19" spans="1:7" ht="21" x14ac:dyDescent="0.25">
      <c r="A19" s="14">
        <v>43046.464606481481</v>
      </c>
      <c r="B19" s="10" t="s">
        <v>6</v>
      </c>
      <c r="C19" s="10"/>
      <c r="D19" s="11">
        <v>1</v>
      </c>
      <c r="E19" s="11">
        <v>1</v>
      </c>
      <c r="F19" s="11">
        <f t="shared" si="0"/>
        <v>1</v>
      </c>
      <c r="G19" s="20">
        <v>-32</v>
      </c>
    </row>
    <row r="20" spans="1:7" ht="21" x14ac:dyDescent="0.25">
      <c r="A20" s="14">
        <v>43048.492395833331</v>
      </c>
      <c r="B20" s="12" t="s">
        <v>7</v>
      </c>
      <c r="C20" s="12"/>
      <c r="D20" s="11">
        <v>1</v>
      </c>
      <c r="E20" s="11">
        <v>1</v>
      </c>
      <c r="F20" s="11">
        <f t="shared" si="0"/>
        <v>1</v>
      </c>
      <c r="G20" s="20">
        <v>-582</v>
      </c>
    </row>
    <row r="21" spans="1:7" ht="21" x14ac:dyDescent="0.25">
      <c r="A21" s="14">
        <v>43053.542361111111</v>
      </c>
      <c r="B21" s="12" t="s">
        <v>7</v>
      </c>
      <c r="C21" s="12"/>
      <c r="D21" s="11">
        <v>1</v>
      </c>
      <c r="E21" s="11">
        <v>1</v>
      </c>
      <c r="F21" s="11">
        <f t="shared" si="0"/>
        <v>1</v>
      </c>
      <c r="G21" s="20">
        <v>568</v>
      </c>
    </row>
    <row r="22" spans="1:7" ht="21" x14ac:dyDescent="0.25">
      <c r="A22" s="14">
        <v>43056.448946759258</v>
      </c>
      <c r="B22" s="12" t="s">
        <v>7</v>
      </c>
      <c r="C22" s="12"/>
      <c r="D22" s="11">
        <v>1</v>
      </c>
      <c r="E22" s="11">
        <v>1</v>
      </c>
      <c r="F22" s="11">
        <f t="shared" si="0"/>
        <v>1</v>
      </c>
      <c r="G22" s="20">
        <v>-2232</v>
      </c>
    </row>
    <row r="23" spans="1:7" ht="21" x14ac:dyDescent="0.25">
      <c r="A23" s="14">
        <v>43060.375</v>
      </c>
      <c r="B23" s="12" t="s">
        <v>7</v>
      </c>
      <c r="C23" s="12"/>
      <c r="D23" s="11">
        <v>1</v>
      </c>
      <c r="E23" s="11">
        <v>1</v>
      </c>
      <c r="F23" s="11">
        <f t="shared" si="0"/>
        <v>1</v>
      </c>
      <c r="G23" s="20">
        <v>-732</v>
      </c>
    </row>
    <row r="24" spans="1:7" ht="21" x14ac:dyDescent="0.25">
      <c r="A24" s="14">
        <v>43066.385416666664</v>
      </c>
      <c r="B24" s="10" t="s">
        <v>6</v>
      </c>
      <c r="C24" s="10"/>
      <c r="D24" s="11">
        <v>1</v>
      </c>
      <c r="E24" s="11">
        <v>1</v>
      </c>
      <c r="F24" s="11">
        <f t="shared" si="0"/>
        <v>1</v>
      </c>
      <c r="G24" s="20">
        <v>5968</v>
      </c>
    </row>
    <row r="25" spans="1:7" ht="21" x14ac:dyDescent="0.25">
      <c r="A25" s="14">
        <v>43066.448171296295</v>
      </c>
      <c r="B25" s="10" t="s">
        <v>6</v>
      </c>
      <c r="C25" s="10"/>
      <c r="D25" s="11">
        <v>1</v>
      </c>
      <c r="E25" s="11">
        <v>1</v>
      </c>
      <c r="F25" s="11">
        <f t="shared" si="0"/>
        <v>1</v>
      </c>
      <c r="G25" s="20">
        <v>568</v>
      </c>
    </row>
    <row r="26" spans="1:7" ht="21" x14ac:dyDescent="0.25">
      <c r="A26" s="14">
        <v>43068.443749999999</v>
      </c>
      <c r="B26" s="10" t="s">
        <v>6</v>
      </c>
      <c r="C26" s="10"/>
      <c r="D26" s="11">
        <v>1</v>
      </c>
      <c r="E26" s="11">
        <v>1</v>
      </c>
      <c r="F26" s="11">
        <f t="shared" si="0"/>
        <v>1</v>
      </c>
      <c r="G26" s="20">
        <v>-1582</v>
      </c>
    </row>
    <row r="27" spans="1:7" ht="21" x14ac:dyDescent="0.25">
      <c r="A27" s="14">
        <v>43070.510416666664</v>
      </c>
      <c r="B27" s="12" t="s">
        <v>7</v>
      </c>
      <c r="C27" s="12"/>
      <c r="D27" s="11">
        <v>1</v>
      </c>
      <c r="E27" s="11">
        <v>1</v>
      </c>
      <c r="F27" s="11">
        <f t="shared" si="0"/>
        <v>1</v>
      </c>
      <c r="G27" s="20">
        <v>718</v>
      </c>
    </row>
    <row r="28" spans="1:7" ht="21" x14ac:dyDescent="0.25">
      <c r="A28" s="14">
        <v>43070.531273148146</v>
      </c>
      <c r="B28" s="12" t="s">
        <v>7</v>
      </c>
      <c r="C28" s="12"/>
      <c r="D28" s="11">
        <v>1</v>
      </c>
      <c r="E28" s="11">
        <v>1</v>
      </c>
      <c r="F28" s="11">
        <f t="shared" si="0"/>
        <v>1</v>
      </c>
      <c r="G28" s="20">
        <v>-1532</v>
      </c>
    </row>
    <row r="29" spans="1:7" ht="21" x14ac:dyDescent="0.25">
      <c r="A29" s="14">
        <v>43074.946053240739</v>
      </c>
      <c r="B29" s="12" t="s">
        <v>7</v>
      </c>
      <c r="C29" s="12"/>
      <c r="D29" s="11">
        <v>1</v>
      </c>
      <c r="E29" s="11">
        <v>1</v>
      </c>
      <c r="F29" s="11">
        <f t="shared" si="0"/>
        <v>1</v>
      </c>
      <c r="G29" s="20">
        <v>-432</v>
      </c>
    </row>
    <row r="30" spans="1:7" ht="21" x14ac:dyDescent="0.25">
      <c r="A30" s="14">
        <v>43075.370162037034</v>
      </c>
      <c r="B30" s="10" t="s">
        <v>6</v>
      </c>
      <c r="C30" s="10"/>
      <c r="D30" s="11">
        <v>1</v>
      </c>
      <c r="E30" s="11">
        <v>1</v>
      </c>
      <c r="F30" s="11">
        <f t="shared" si="0"/>
        <v>1</v>
      </c>
      <c r="G30" s="20">
        <v>-1332</v>
      </c>
    </row>
    <row r="31" spans="1:7" ht="21" x14ac:dyDescent="0.25">
      <c r="A31" s="14">
        <v>43076.5625</v>
      </c>
      <c r="B31" s="12" t="s">
        <v>7</v>
      </c>
      <c r="C31" s="12"/>
      <c r="D31" s="11">
        <v>1</v>
      </c>
      <c r="E31" s="11">
        <v>1</v>
      </c>
      <c r="F31" s="11">
        <f t="shared" si="0"/>
        <v>1</v>
      </c>
      <c r="G31" s="20">
        <v>7019</v>
      </c>
    </row>
    <row r="32" spans="1:7" ht="21" x14ac:dyDescent="0.25">
      <c r="A32" s="14">
        <v>43080.532638888886</v>
      </c>
      <c r="B32" s="10" t="s">
        <v>6</v>
      </c>
      <c r="C32" s="10"/>
      <c r="D32" s="11">
        <v>1</v>
      </c>
      <c r="E32" s="11">
        <v>1</v>
      </c>
      <c r="F32" s="11">
        <f t="shared" si="0"/>
        <v>1</v>
      </c>
      <c r="G32" s="20">
        <v>470</v>
      </c>
    </row>
    <row r="33" spans="1:7" ht="21" x14ac:dyDescent="0.25">
      <c r="A33" s="14">
        <v>43081.447962962964</v>
      </c>
      <c r="B33" s="10" t="s">
        <v>6</v>
      </c>
      <c r="C33" s="10"/>
      <c r="D33" s="11">
        <v>1</v>
      </c>
      <c r="E33" s="11">
        <v>1</v>
      </c>
      <c r="F33" s="11">
        <f t="shared" si="0"/>
        <v>1</v>
      </c>
      <c r="G33" s="20">
        <v>4070</v>
      </c>
    </row>
    <row r="34" spans="1:7" ht="21" x14ac:dyDescent="0.25">
      <c r="A34" s="14">
        <v>43082.481944444444</v>
      </c>
      <c r="B34" s="10" t="s">
        <v>6</v>
      </c>
      <c r="C34" s="10"/>
      <c r="D34" s="11">
        <v>1</v>
      </c>
      <c r="E34" s="11">
        <v>1</v>
      </c>
      <c r="F34" s="11">
        <f t="shared" si="0"/>
        <v>1</v>
      </c>
      <c r="G34" s="20">
        <v>70</v>
      </c>
    </row>
    <row r="35" spans="1:7" ht="21" x14ac:dyDescent="0.25">
      <c r="A35" s="14">
        <v>43084.447951388887</v>
      </c>
      <c r="B35" s="10" t="s">
        <v>6</v>
      </c>
      <c r="C35" s="10"/>
      <c r="D35" s="11">
        <v>1</v>
      </c>
      <c r="E35" s="11">
        <v>1</v>
      </c>
      <c r="F35" s="11">
        <f t="shared" si="0"/>
        <v>1</v>
      </c>
      <c r="G35" s="20">
        <v>-130</v>
      </c>
    </row>
    <row r="36" spans="1:7" ht="21" x14ac:dyDescent="0.25">
      <c r="A36" s="14">
        <v>43087.417372685188</v>
      </c>
      <c r="B36" s="12" t="s">
        <v>7</v>
      </c>
      <c r="C36" s="12"/>
      <c r="D36" s="11">
        <v>1</v>
      </c>
      <c r="E36" s="11">
        <v>1</v>
      </c>
      <c r="F36" s="11">
        <f t="shared" si="0"/>
        <v>1</v>
      </c>
      <c r="G36" s="20">
        <v>-2030</v>
      </c>
    </row>
    <row r="37" spans="1:7" ht="21" x14ac:dyDescent="0.25">
      <c r="A37" s="14">
        <v>43088.531261574077</v>
      </c>
      <c r="B37" s="10" t="s">
        <v>6</v>
      </c>
      <c r="C37" s="10"/>
      <c r="D37" s="11">
        <v>1</v>
      </c>
      <c r="E37" s="11">
        <v>1</v>
      </c>
      <c r="F37" s="11">
        <f t="shared" si="0"/>
        <v>1</v>
      </c>
      <c r="G37" s="20">
        <v>-1430</v>
      </c>
    </row>
    <row r="38" spans="1:7" ht="21" x14ac:dyDescent="0.25">
      <c r="A38" s="14">
        <v>43089.399074074077</v>
      </c>
      <c r="B38" s="12" t="s">
        <v>7</v>
      </c>
      <c r="C38" s="12"/>
      <c r="D38" s="11">
        <v>1</v>
      </c>
      <c r="E38" s="11">
        <v>1</v>
      </c>
      <c r="F38" s="11">
        <f t="shared" si="0"/>
        <v>1</v>
      </c>
      <c r="G38" s="20">
        <v>469</v>
      </c>
    </row>
    <row r="39" spans="1:7" ht="21" x14ac:dyDescent="0.25">
      <c r="A39" s="14">
        <v>43089.411168981482</v>
      </c>
      <c r="B39" s="10" t="s">
        <v>6</v>
      </c>
      <c r="C39" s="10"/>
      <c r="D39" s="11">
        <v>1</v>
      </c>
      <c r="E39" s="11">
        <v>1</v>
      </c>
      <c r="F39" s="11">
        <f t="shared" si="0"/>
        <v>1</v>
      </c>
      <c r="G39" s="20">
        <v>-630</v>
      </c>
    </row>
    <row r="40" spans="1:7" ht="21" x14ac:dyDescent="0.25">
      <c r="A40" s="14">
        <v>43090.47152777778</v>
      </c>
      <c r="B40" s="10" t="s">
        <v>6</v>
      </c>
      <c r="C40" s="10"/>
      <c r="D40" s="11">
        <v>1</v>
      </c>
      <c r="E40" s="11">
        <v>3</v>
      </c>
      <c r="F40" s="11">
        <f t="shared" si="0"/>
        <v>3</v>
      </c>
      <c r="G40" s="20">
        <v>205</v>
      </c>
    </row>
    <row r="41" spans="1:7" ht="21" x14ac:dyDescent="0.25">
      <c r="A41" s="14">
        <v>43091.406712962962</v>
      </c>
      <c r="B41" s="10" t="s">
        <v>6</v>
      </c>
      <c r="C41" s="10"/>
      <c r="D41" s="11">
        <v>1</v>
      </c>
      <c r="E41" s="11">
        <v>1</v>
      </c>
      <c r="F41" s="11">
        <f t="shared" si="0"/>
        <v>1</v>
      </c>
      <c r="G41" s="20">
        <v>-2131</v>
      </c>
    </row>
    <row r="42" spans="1:7" ht="21" x14ac:dyDescent="0.25">
      <c r="A42" s="14">
        <v>43095.447974537034</v>
      </c>
      <c r="B42" s="10" t="s">
        <v>6</v>
      </c>
      <c r="C42" s="10"/>
      <c r="D42" s="11">
        <v>1</v>
      </c>
      <c r="E42" s="11">
        <v>1</v>
      </c>
      <c r="F42" s="11">
        <f t="shared" si="0"/>
        <v>1</v>
      </c>
      <c r="G42" s="20">
        <v>-4481</v>
      </c>
    </row>
    <row r="43" spans="1:7" ht="21" x14ac:dyDescent="0.25">
      <c r="A43" s="14">
        <v>43096.959317129629</v>
      </c>
      <c r="B43" s="12" t="s">
        <v>7</v>
      </c>
      <c r="C43" s="12"/>
      <c r="D43" s="11">
        <v>1</v>
      </c>
      <c r="E43" s="11">
        <v>2</v>
      </c>
      <c r="F43" s="11">
        <f t="shared" si="0"/>
        <v>2</v>
      </c>
      <c r="G43" s="20">
        <v>940</v>
      </c>
    </row>
    <row r="44" spans="1:7" ht="21" x14ac:dyDescent="0.25">
      <c r="A44" s="14">
        <v>43104</v>
      </c>
      <c r="B44" s="8" t="s">
        <v>8</v>
      </c>
      <c r="C44" s="8"/>
      <c r="D44" s="11">
        <v>1</v>
      </c>
      <c r="E44" s="11">
        <v>1</v>
      </c>
      <c r="F44" s="11">
        <f t="shared" si="0"/>
        <v>1</v>
      </c>
      <c r="G44" s="20">
        <v>-104</v>
      </c>
    </row>
    <row r="45" spans="1:7" ht="21" x14ac:dyDescent="0.25">
      <c r="A45" s="14">
        <v>43109.395833333336</v>
      </c>
      <c r="B45" s="10" t="s">
        <v>6</v>
      </c>
      <c r="C45" s="10"/>
      <c r="D45" s="11">
        <v>1</v>
      </c>
      <c r="E45" s="11">
        <v>1</v>
      </c>
      <c r="F45" s="11">
        <f t="shared" si="0"/>
        <v>1</v>
      </c>
      <c r="G45" s="20">
        <v>11218</v>
      </c>
    </row>
    <row r="46" spans="1:7" ht="21" x14ac:dyDescent="0.25">
      <c r="A46" s="14">
        <v>43110.500034722223</v>
      </c>
      <c r="B46" s="10" t="s">
        <v>6</v>
      </c>
      <c r="C46" s="10"/>
      <c r="D46" s="11">
        <v>1</v>
      </c>
      <c r="E46" s="11">
        <v>1</v>
      </c>
      <c r="F46" s="11">
        <f t="shared" si="0"/>
        <v>1</v>
      </c>
      <c r="G46" s="20">
        <v>10168</v>
      </c>
    </row>
    <row r="47" spans="1:7" ht="21" x14ac:dyDescent="0.25">
      <c r="A47" s="14">
        <v>43112.385416666664</v>
      </c>
      <c r="B47" s="12" t="s">
        <v>7</v>
      </c>
      <c r="C47" s="12"/>
      <c r="D47" s="11">
        <v>1</v>
      </c>
      <c r="E47" s="11">
        <v>1</v>
      </c>
      <c r="F47" s="11">
        <f t="shared" si="0"/>
        <v>1</v>
      </c>
      <c r="G47" s="20">
        <v>2268</v>
      </c>
    </row>
    <row r="48" spans="1:7" ht="21" x14ac:dyDescent="0.25">
      <c r="A48" s="14">
        <v>43112.505555555559</v>
      </c>
      <c r="B48" s="10" t="s">
        <v>6</v>
      </c>
      <c r="C48" s="10"/>
      <c r="D48" s="11">
        <v>1</v>
      </c>
      <c r="E48" s="11">
        <v>2</v>
      </c>
      <c r="F48" s="11">
        <f t="shared" si="0"/>
        <v>2</v>
      </c>
      <c r="G48" s="20">
        <v>586</v>
      </c>
    </row>
    <row r="49" spans="1:7" ht="21" x14ac:dyDescent="0.25">
      <c r="A49" s="14">
        <v>43118.560289351852</v>
      </c>
      <c r="B49" s="10" t="s">
        <v>6</v>
      </c>
      <c r="C49" s="10"/>
      <c r="D49" s="11">
        <v>1</v>
      </c>
      <c r="E49" s="11">
        <v>2</v>
      </c>
      <c r="F49" s="11">
        <f t="shared" si="0"/>
        <v>2</v>
      </c>
      <c r="G49" s="20">
        <v>1636</v>
      </c>
    </row>
    <row r="50" spans="1:7" ht="21" x14ac:dyDescent="0.25">
      <c r="A50" s="14">
        <v>43119.500694444447</v>
      </c>
      <c r="B50" s="10" t="s">
        <v>6</v>
      </c>
      <c r="C50" s="10"/>
      <c r="D50" s="11">
        <v>1</v>
      </c>
      <c r="E50" s="11">
        <v>2</v>
      </c>
      <c r="F50" s="11">
        <f t="shared" si="0"/>
        <v>2</v>
      </c>
      <c r="G50" s="20">
        <v>-264</v>
      </c>
    </row>
    <row r="51" spans="1:7" ht="21" x14ac:dyDescent="0.25">
      <c r="A51" s="14">
        <v>43122</v>
      </c>
      <c r="B51" s="8" t="s">
        <v>8</v>
      </c>
      <c r="C51" s="8"/>
      <c r="D51" s="11">
        <v>1</v>
      </c>
      <c r="E51" s="11">
        <v>1</v>
      </c>
      <c r="F51" s="11">
        <f t="shared" si="0"/>
        <v>1</v>
      </c>
      <c r="G51" s="20">
        <v>396</v>
      </c>
    </row>
    <row r="52" spans="1:7" ht="21" x14ac:dyDescent="0.25">
      <c r="A52" s="14">
        <v>43123.416666666664</v>
      </c>
      <c r="B52" s="12" t="s">
        <v>7</v>
      </c>
      <c r="C52" s="12"/>
      <c r="D52" s="11">
        <v>1</v>
      </c>
      <c r="E52" s="11">
        <v>2</v>
      </c>
      <c r="F52" s="11">
        <f t="shared" si="0"/>
        <v>2</v>
      </c>
      <c r="G52" s="20">
        <v>-3264</v>
      </c>
    </row>
    <row r="53" spans="1:7" ht="21" x14ac:dyDescent="0.25">
      <c r="A53" s="14">
        <v>43123.537499999999</v>
      </c>
      <c r="B53" s="12" t="s">
        <v>7</v>
      </c>
      <c r="C53" s="12"/>
      <c r="D53" s="11">
        <v>1</v>
      </c>
      <c r="E53" s="11">
        <v>2</v>
      </c>
      <c r="F53" s="11">
        <f t="shared" si="0"/>
        <v>2</v>
      </c>
      <c r="G53" s="20">
        <v>736</v>
      </c>
    </row>
    <row r="54" spans="1:7" ht="21" x14ac:dyDescent="0.25">
      <c r="A54" s="14">
        <v>43125.518055555556</v>
      </c>
      <c r="B54" s="10" t="s">
        <v>6</v>
      </c>
      <c r="C54" s="10"/>
      <c r="D54" s="11">
        <v>1</v>
      </c>
      <c r="E54" s="11">
        <v>2</v>
      </c>
      <c r="F54" s="11">
        <f t="shared" si="0"/>
        <v>2</v>
      </c>
      <c r="G54" s="20">
        <v>1136</v>
      </c>
    </row>
    <row r="55" spans="1:7" ht="21" x14ac:dyDescent="0.25">
      <c r="A55" s="14">
        <v>43126.459722222222</v>
      </c>
      <c r="B55" s="12" t="s">
        <v>7</v>
      </c>
      <c r="C55" s="12"/>
      <c r="D55" s="11">
        <v>1</v>
      </c>
      <c r="E55" s="11">
        <v>2</v>
      </c>
      <c r="F55" s="11">
        <f t="shared" si="0"/>
        <v>2</v>
      </c>
      <c r="G55" s="20">
        <v>-764</v>
      </c>
    </row>
    <row r="56" spans="1:7" ht="21" x14ac:dyDescent="0.25">
      <c r="A56" s="14">
        <v>43129.462500000001</v>
      </c>
      <c r="B56" s="10" t="s">
        <v>6</v>
      </c>
      <c r="C56" s="10"/>
      <c r="D56" s="11">
        <v>1</v>
      </c>
      <c r="E56" s="11">
        <v>2</v>
      </c>
      <c r="F56" s="11">
        <f t="shared" si="0"/>
        <v>2</v>
      </c>
      <c r="G56" s="20">
        <v>-2364</v>
      </c>
    </row>
    <row r="57" spans="1:7" ht="21" x14ac:dyDescent="0.25">
      <c r="A57" s="14">
        <v>43130.446643518517</v>
      </c>
      <c r="B57" s="10" t="s">
        <v>6</v>
      </c>
      <c r="C57" s="10"/>
      <c r="D57" s="11">
        <v>1</v>
      </c>
      <c r="E57" s="11">
        <v>2</v>
      </c>
      <c r="F57" s="11">
        <f t="shared" si="0"/>
        <v>2</v>
      </c>
      <c r="G57" s="20">
        <v>-1264</v>
      </c>
    </row>
    <row r="58" spans="1:7" ht="21" x14ac:dyDescent="0.25">
      <c r="A58" s="14">
        <v>43131.469895833332</v>
      </c>
      <c r="B58" s="12" t="s">
        <v>7</v>
      </c>
      <c r="C58" s="12"/>
      <c r="D58" s="11">
        <v>1</v>
      </c>
      <c r="E58" s="11">
        <v>1</v>
      </c>
      <c r="F58" s="11">
        <f t="shared" si="0"/>
        <v>1</v>
      </c>
      <c r="G58" s="20">
        <v>3468</v>
      </c>
    </row>
    <row r="59" spans="1:7" ht="21" x14ac:dyDescent="0.25">
      <c r="A59" s="14">
        <v>43131.469895833332</v>
      </c>
      <c r="B59" s="12" t="s">
        <v>7</v>
      </c>
      <c r="C59" s="12"/>
      <c r="D59" s="11">
        <v>1</v>
      </c>
      <c r="E59" s="11">
        <v>1</v>
      </c>
      <c r="F59" s="11">
        <f t="shared" si="0"/>
        <v>1</v>
      </c>
      <c r="G59" s="20">
        <v>3468</v>
      </c>
    </row>
    <row r="60" spans="1:7" ht="21" x14ac:dyDescent="0.25">
      <c r="A60" s="14">
        <v>43132.406678240739</v>
      </c>
      <c r="B60" s="12" t="s">
        <v>7</v>
      </c>
      <c r="C60" s="12"/>
      <c r="D60" s="11">
        <v>1</v>
      </c>
      <c r="E60" s="11">
        <v>1</v>
      </c>
      <c r="F60" s="11">
        <f t="shared" si="0"/>
        <v>1</v>
      </c>
      <c r="G60" s="20">
        <v>-3432</v>
      </c>
    </row>
    <row r="61" spans="1:7" ht="21" x14ac:dyDescent="0.25">
      <c r="A61" s="14">
        <v>43132.486840277779</v>
      </c>
      <c r="B61" s="10" t="s">
        <v>6</v>
      </c>
      <c r="C61" s="10"/>
      <c r="D61" s="11">
        <v>1</v>
      </c>
      <c r="E61" s="11">
        <v>2</v>
      </c>
      <c r="F61" s="11">
        <f t="shared" si="0"/>
        <v>2</v>
      </c>
      <c r="G61" s="20">
        <v>436</v>
      </c>
    </row>
    <row r="62" spans="1:7" ht="21" x14ac:dyDescent="0.25">
      <c r="A62" s="14">
        <v>43133.375023148146</v>
      </c>
      <c r="B62" s="10" t="s">
        <v>6</v>
      </c>
      <c r="C62" s="10"/>
      <c r="D62" s="11">
        <v>1</v>
      </c>
      <c r="E62" s="11">
        <v>1</v>
      </c>
      <c r="F62" s="11">
        <f t="shared" si="0"/>
        <v>1</v>
      </c>
      <c r="G62" s="20">
        <v>-4132</v>
      </c>
    </row>
    <row r="63" spans="1:7" ht="21" x14ac:dyDescent="0.25">
      <c r="A63" s="14">
        <v>43136.445694444446</v>
      </c>
      <c r="B63" s="10" t="s">
        <v>6</v>
      </c>
      <c r="C63" s="10"/>
      <c r="D63" s="11">
        <v>1</v>
      </c>
      <c r="E63" s="11">
        <v>2</v>
      </c>
      <c r="F63" s="11">
        <f t="shared" si="0"/>
        <v>2</v>
      </c>
      <c r="G63" s="20">
        <v>-1614</v>
      </c>
    </row>
    <row r="64" spans="1:7" ht="21" x14ac:dyDescent="0.25">
      <c r="A64" s="14">
        <v>43136.462083333332</v>
      </c>
      <c r="B64" s="12" t="s">
        <v>7</v>
      </c>
      <c r="C64" s="12"/>
      <c r="D64" s="11">
        <v>1</v>
      </c>
      <c r="E64" s="11">
        <v>2</v>
      </c>
      <c r="F64" s="11">
        <f t="shared" si="0"/>
        <v>2</v>
      </c>
      <c r="G64" s="20">
        <v>-1764</v>
      </c>
    </row>
    <row r="65" spans="1:7" ht="21" x14ac:dyDescent="0.25">
      <c r="A65" s="14">
        <v>43136.548425925925</v>
      </c>
      <c r="B65" s="12" t="s">
        <v>7</v>
      </c>
      <c r="C65" s="12"/>
      <c r="D65" s="11">
        <v>1</v>
      </c>
      <c r="E65" s="11">
        <v>2</v>
      </c>
      <c r="F65" s="11">
        <f t="shared" si="0"/>
        <v>2</v>
      </c>
      <c r="G65" s="20">
        <v>-1814</v>
      </c>
    </row>
    <row r="66" spans="1:7" ht="21" x14ac:dyDescent="0.25">
      <c r="A66" s="14">
        <v>43137.407256944447</v>
      </c>
      <c r="B66" s="10" t="s">
        <v>6</v>
      </c>
      <c r="C66" s="10"/>
      <c r="D66" s="11">
        <v>1</v>
      </c>
      <c r="E66" s="11">
        <v>2</v>
      </c>
      <c r="F66" s="11">
        <f t="shared" ref="F66:F129" si="1">E66*D66</f>
        <v>2</v>
      </c>
      <c r="G66" s="20">
        <v>-7314</v>
      </c>
    </row>
    <row r="67" spans="1:7" ht="21" x14ac:dyDescent="0.25">
      <c r="A67" s="14">
        <v>43138.023946759262</v>
      </c>
      <c r="B67" s="10" t="s">
        <v>6</v>
      </c>
      <c r="C67" s="10"/>
      <c r="D67" s="11">
        <v>1</v>
      </c>
      <c r="E67" s="11">
        <v>2</v>
      </c>
      <c r="F67" s="11">
        <f t="shared" si="1"/>
        <v>2</v>
      </c>
      <c r="G67" s="20">
        <v>17940</v>
      </c>
    </row>
    <row r="68" spans="1:7" ht="21" x14ac:dyDescent="0.25">
      <c r="A68" s="14">
        <v>43138.101782407408</v>
      </c>
      <c r="B68" s="10" t="s">
        <v>6</v>
      </c>
      <c r="C68" s="10"/>
      <c r="D68" s="11">
        <v>1</v>
      </c>
      <c r="E68" s="11">
        <v>1</v>
      </c>
      <c r="F68" s="11">
        <f t="shared" si="1"/>
        <v>1</v>
      </c>
      <c r="G68" s="20">
        <v>168</v>
      </c>
    </row>
    <row r="69" spans="1:7" ht="21" x14ac:dyDescent="0.25">
      <c r="A69" s="14">
        <v>43138.101782407408</v>
      </c>
      <c r="B69" s="10" t="s">
        <v>6</v>
      </c>
      <c r="C69" s="10"/>
      <c r="D69" s="11">
        <v>1</v>
      </c>
      <c r="E69" s="11">
        <v>1</v>
      </c>
      <c r="F69" s="11">
        <f t="shared" si="1"/>
        <v>1</v>
      </c>
      <c r="G69" s="20">
        <v>118</v>
      </c>
    </row>
    <row r="70" spans="1:7" ht="21" x14ac:dyDescent="0.25">
      <c r="A70" s="14">
        <v>43138.836238425924</v>
      </c>
      <c r="B70" s="12" t="s">
        <v>7</v>
      </c>
      <c r="C70" s="12"/>
      <c r="D70" s="11">
        <v>1</v>
      </c>
      <c r="E70" s="11">
        <v>2</v>
      </c>
      <c r="F70" s="11">
        <f t="shared" si="1"/>
        <v>2</v>
      </c>
      <c r="G70" s="20">
        <v>236</v>
      </c>
    </row>
    <row r="71" spans="1:7" ht="21" x14ac:dyDescent="0.25">
      <c r="A71" s="14">
        <v>43138.985775462963</v>
      </c>
      <c r="B71" s="12" t="s">
        <v>7</v>
      </c>
      <c r="C71" s="12"/>
      <c r="D71" s="11">
        <v>1</v>
      </c>
      <c r="E71" s="11">
        <v>2</v>
      </c>
      <c r="F71" s="11">
        <f t="shared" si="1"/>
        <v>2</v>
      </c>
      <c r="G71" s="20">
        <v>-3864</v>
      </c>
    </row>
    <row r="72" spans="1:7" ht="21" x14ac:dyDescent="0.25">
      <c r="A72" s="14">
        <v>43139.370937500003</v>
      </c>
      <c r="B72" s="12" t="s">
        <v>7</v>
      </c>
      <c r="C72" s="12"/>
      <c r="D72" s="11">
        <v>1</v>
      </c>
      <c r="E72" s="11">
        <v>2</v>
      </c>
      <c r="F72" s="11">
        <f t="shared" si="1"/>
        <v>2</v>
      </c>
      <c r="G72" s="20">
        <v>4836</v>
      </c>
    </row>
    <row r="73" spans="1:7" ht="21" x14ac:dyDescent="0.25">
      <c r="A73" s="14">
        <v>43139.444988425923</v>
      </c>
      <c r="B73" s="12" t="s">
        <v>7</v>
      </c>
      <c r="C73" s="12"/>
      <c r="D73" s="11">
        <v>1</v>
      </c>
      <c r="E73" s="11">
        <v>1</v>
      </c>
      <c r="F73" s="11">
        <f t="shared" si="1"/>
        <v>1</v>
      </c>
      <c r="G73" s="20">
        <v>-1631</v>
      </c>
    </row>
    <row r="74" spans="1:7" ht="21" x14ac:dyDescent="0.25">
      <c r="A74" s="14">
        <v>43139.627349537041</v>
      </c>
      <c r="B74" s="10" t="s">
        <v>6</v>
      </c>
      <c r="C74" s="10"/>
      <c r="D74" s="11">
        <v>1</v>
      </c>
      <c r="E74" s="11">
        <v>1</v>
      </c>
      <c r="F74" s="11">
        <f t="shared" si="1"/>
        <v>1</v>
      </c>
      <c r="G74" s="20">
        <v>-932</v>
      </c>
    </row>
    <row r="75" spans="1:7" ht="21" x14ac:dyDescent="0.25">
      <c r="A75" s="14">
        <v>43140</v>
      </c>
      <c r="B75" s="8" t="s">
        <v>8</v>
      </c>
      <c r="C75" s="8"/>
      <c r="D75" s="11">
        <v>1</v>
      </c>
      <c r="E75" s="11">
        <v>1</v>
      </c>
      <c r="F75" s="11">
        <f t="shared" si="1"/>
        <v>1</v>
      </c>
      <c r="G75" s="20">
        <v>1398</v>
      </c>
    </row>
    <row r="76" spans="1:7" ht="21" x14ac:dyDescent="0.25">
      <c r="A76" s="14">
        <v>43140</v>
      </c>
      <c r="B76" s="8" t="s">
        <v>8</v>
      </c>
      <c r="C76" s="8"/>
      <c r="D76" s="11">
        <v>1</v>
      </c>
      <c r="E76" s="11">
        <v>1</v>
      </c>
      <c r="F76" s="11">
        <f t="shared" si="1"/>
        <v>1</v>
      </c>
      <c r="G76" s="20">
        <v>-652</v>
      </c>
    </row>
    <row r="77" spans="1:7" ht="21" x14ac:dyDescent="0.25">
      <c r="A77" s="14">
        <v>43143</v>
      </c>
      <c r="B77" s="8" t="s">
        <v>8</v>
      </c>
      <c r="C77" s="8"/>
      <c r="D77" s="11">
        <v>1</v>
      </c>
      <c r="E77" s="11">
        <v>1</v>
      </c>
      <c r="F77" s="11">
        <f t="shared" si="1"/>
        <v>1</v>
      </c>
      <c r="G77" s="20">
        <v>1298</v>
      </c>
    </row>
    <row r="78" spans="1:7" ht="21" x14ac:dyDescent="0.25">
      <c r="A78" s="14">
        <v>43143</v>
      </c>
      <c r="B78" s="8" t="s">
        <v>8</v>
      </c>
      <c r="C78" s="8"/>
      <c r="D78" s="11">
        <v>1</v>
      </c>
      <c r="E78" s="11">
        <v>1</v>
      </c>
      <c r="F78" s="11">
        <f t="shared" si="1"/>
        <v>1</v>
      </c>
      <c r="G78" s="20">
        <v>-1502</v>
      </c>
    </row>
    <row r="79" spans="1:7" ht="21" x14ac:dyDescent="0.25">
      <c r="A79" s="14">
        <v>43143</v>
      </c>
      <c r="B79" s="8" t="s">
        <v>8</v>
      </c>
      <c r="C79" s="8"/>
      <c r="D79" s="11">
        <v>1</v>
      </c>
      <c r="E79" s="11">
        <v>1</v>
      </c>
      <c r="F79" s="11">
        <f t="shared" si="1"/>
        <v>1</v>
      </c>
      <c r="G79" s="20">
        <v>2148</v>
      </c>
    </row>
    <row r="80" spans="1:7" ht="21" x14ac:dyDescent="0.25">
      <c r="A80" s="14">
        <v>43143</v>
      </c>
      <c r="B80" s="8" t="s">
        <v>8</v>
      </c>
      <c r="C80" s="8"/>
      <c r="D80" s="11">
        <v>1</v>
      </c>
      <c r="E80" s="11">
        <v>1</v>
      </c>
      <c r="F80" s="11">
        <f t="shared" si="1"/>
        <v>1</v>
      </c>
      <c r="G80" s="20">
        <v>7098</v>
      </c>
    </row>
    <row r="81" spans="1:7" ht="21" x14ac:dyDescent="0.25">
      <c r="A81" s="14">
        <v>43143.541666666664</v>
      </c>
      <c r="B81" s="10" t="s">
        <v>6</v>
      </c>
      <c r="C81" s="10"/>
      <c r="D81" s="11">
        <v>1</v>
      </c>
      <c r="E81" s="11">
        <v>2</v>
      </c>
      <c r="F81" s="11">
        <f t="shared" si="1"/>
        <v>2</v>
      </c>
      <c r="G81" s="20">
        <v>17940</v>
      </c>
    </row>
    <row r="82" spans="1:7" ht="21" x14ac:dyDescent="0.25">
      <c r="A82" s="14">
        <v>43144</v>
      </c>
      <c r="B82" s="8" t="s">
        <v>8</v>
      </c>
      <c r="C82" s="8"/>
      <c r="D82" s="11">
        <v>1</v>
      </c>
      <c r="E82" s="11">
        <v>1</v>
      </c>
      <c r="F82" s="11">
        <f t="shared" si="1"/>
        <v>1</v>
      </c>
      <c r="G82" s="20">
        <v>-252</v>
      </c>
    </row>
    <row r="83" spans="1:7" ht="21" x14ac:dyDescent="0.25">
      <c r="A83" s="14">
        <v>43144</v>
      </c>
      <c r="B83" s="8" t="s">
        <v>8</v>
      </c>
      <c r="C83" s="8"/>
      <c r="D83" s="11">
        <v>1</v>
      </c>
      <c r="E83" s="11">
        <v>1</v>
      </c>
      <c r="F83" s="11">
        <f t="shared" si="1"/>
        <v>1</v>
      </c>
      <c r="G83" s="20">
        <v>-652</v>
      </c>
    </row>
    <row r="84" spans="1:7" ht="21" x14ac:dyDescent="0.25">
      <c r="A84" s="14">
        <v>43144</v>
      </c>
      <c r="B84" s="8" t="s">
        <v>8</v>
      </c>
      <c r="C84" s="8"/>
      <c r="D84" s="11">
        <v>1</v>
      </c>
      <c r="E84" s="11">
        <v>1</v>
      </c>
      <c r="F84" s="11">
        <f t="shared" si="1"/>
        <v>1</v>
      </c>
      <c r="G84" s="20">
        <v>98</v>
      </c>
    </row>
    <row r="85" spans="1:7" ht="21" x14ac:dyDescent="0.25">
      <c r="A85" s="14">
        <v>43153</v>
      </c>
      <c r="B85" s="8" t="s">
        <v>8</v>
      </c>
      <c r="C85" s="8"/>
      <c r="D85" s="11">
        <v>1</v>
      </c>
      <c r="E85" s="11">
        <v>1</v>
      </c>
      <c r="F85" s="11">
        <f t="shared" si="1"/>
        <v>1</v>
      </c>
      <c r="G85" s="20">
        <v>-1404</v>
      </c>
    </row>
    <row r="86" spans="1:7" ht="21" x14ac:dyDescent="0.25">
      <c r="A86" s="14">
        <v>43157</v>
      </c>
      <c r="B86" s="8" t="s">
        <v>8</v>
      </c>
      <c r="C86" s="8"/>
      <c r="D86" s="11">
        <v>1</v>
      </c>
      <c r="E86" s="11">
        <v>1</v>
      </c>
      <c r="F86" s="11">
        <f t="shared" si="1"/>
        <v>1</v>
      </c>
      <c r="G86" s="20">
        <v>9996</v>
      </c>
    </row>
    <row r="87" spans="1:7" ht="21" x14ac:dyDescent="0.25">
      <c r="A87" s="14">
        <v>43158</v>
      </c>
      <c r="B87" s="8" t="s">
        <v>8</v>
      </c>
      <c r="C87" s="8"/>
      <c r="D87" s="11">
        <v>1</v>
      </c>
      <c r="E87" s="11">
        <v>1</v>
      </c>
      <c r="F87" s="11">
        <f t="shared" si="1"/>
        <v>1</v>
      </c>
      <c r="G87" s="20">
        <v>-754</v>
      </c>
    </row>
    <row r="88" spans="1:7" ht="21" x14ac:dyDescent="0.25">
      <c r="A88" s="14">
        <v>43159.055092592593</v>
      </c>
      <c r="B88" s="10" t="s">
        <v>6</v>
      </c>
      <c r="C88" s="10"/>
      <c r="D88" s="11">
        <v>1</v>
      </c>
      <c r="E88" s="11">
        <v>1</v>
      </c>
      <c r="F88" s="11">
        <f t="shared" si="1"/>
        <v>1</v>
      </c>
      <c r="G88" s="20">
        <v>5668</v>
      </c>
    </row>
    <row r="89" spans="1:7" ht="21" x14ac:dyDescent="0.25">
      <c r="A89" s="14">
        <v>43159.055092592593</v>
      </c>
      <c r="B89" s="10" t="s">
        <v>6</v>
      </c>
      <c r="C89" s="10"/>
      <c r="D89" s="11">
        <v>1</v>
      </c>
      <c r="E89" s="11">
        <v>1</v>
      </c>
      <c r="F89" s="11">
        <f t="shared" si="1"/>
        <v>1</v>
      </c>
      <c r="G89" s="20">
        <v>5618</v>
      </c>
    </row>
    <row r="90" spans="1:7" ht="21" x14ac:dyDescent="0.25">
      <c r="A90" s="14">
        <v>43159.079236111109</v>
      </c>
      <c r="B90" s="12" t="s">
        <v>7</v>
      </c>
      <c r="C90" s="12"/>
      <c r="D90" s="11">
        <v>1</v>
      </c>
      <c r="E90" s="11">
        <v>2</v>
      </c>
      <c r="F90" s="11">
        <f t="shared" si="1"/>
        <v>2</v>
      </c>
      <c r="G90" s="20">
        <v>-1464</v>
      </c>
    </row>
    <row r="91" spans="1:7" ht="21" x14ac:dyDescent="0.25">
      <c r="A91" s="14">
        <v>43160</v>
      </c>
      <c r="B91" s="8" t="s">
        <v>8</v>
      </c>
      <c r="C91" s="8"/>
      <c r="D91" s="11">
        <v>1</v>
      </c>
      <c r="E91" s="11">
        <v>2</v>
      </c>
      <c r="F91" s="11">
        <f t="shared" si="1"/>
        <v>2</v>
      </c>
      <c r="G91" s="20">
        <v>5292</v>
      </c>
    </row>
    <row r="92" spans="1:7" ht="21" x14ac:dyDescent="0.25">
      <c r="A92" s="14">
        <v>43160</v>
      </c>
      <c r="B92" s="8" t="s">
        <v>8</v>
      </c>
      <c r="C92" s="8"/>
      <c r="D92" s="11">
        <v>1</v>
      </c>
      <c r="E92" s="11">
        <v>2</v>
      </c>
      <c r="F92" s="11">
        <f t="shared" si="1"/>
        <v>2</v>
      </c>
      <c r="G92" s="20">
        <v>592</v>
      </c>
    </row>
    <row r="93" spans="1:7" ht="21" x14ac:dyDescent="0.25">
      <c r="A93" s="14">
        <v>43160</v>
      </c>
      <c r="B93" s="8" t="s">
        <v>8</v>
      </c>
      <c r="C93" s="8"/>
      <c r="D93" s="11">
        <v>1</v>
      </c>
      <c r="E93" s="11">
        <v>1</v>
      </c>
      <c r="F93" s="11">
        <f t="shared" si="1"/>
        <v>1</v>
      </c>
      <c r="G93" s="20">
        <v>-104</v>
      </c>
    </row>
    <row r="94" spans="1:7" ht="21" x14ac:dyDescent="0.25">
      <c r="A94" s="14">
        <v>43160</v>
      </c>
      <c r="B94" s="8" t="s">
        <v>8</v>
      </c>
      <c r="C94" s="8"/>
      <c r="D94" s="11">
        <v>1</v>
      </c>
      <c r="E94" s="11">
        <v>1</v>
      </c>
      <c r="F94" s="11">
        <f t="shared" si="1"/>
        <v>1</v>
      </c>
      <c r="G94" s="20">
        <v>46</v>
      </c>
    </row>
    <row r="95" spans="1:7" ht="21" x14ac:dyDescent="0.25">
      <c r="A95" s="14">
        <v>43160</v>
      </c>
      <c r="B95" s="8" t="s">
        <v>8</v>
      </c>
      <c r="C95" s="8"/>
      <c r="D95" s="11">
        <v>1</v>
      </c>
      <c r="E95" s="11">
        <v>2</v>
      </c>
      <c r="F95" s="11">
        <f t="shared" si="1"/>
        <v>2</v>
      </c>
      <c r="G95" s="20">
        <v>-2208</v>
      </c>
    </row>
    <row r="96" spans="1:7" ht="21" x14ac:dyDescent="0.25">
      <c r="A96" s="14">
        <v>43160.97583333333</v>
      </c>
      <c r="B96" s="12" t="s">
        <v>7</v>
      </c>
      <c r="C96" s="12"/>
      <c r="D96" s="11">
        <v>1</v>
      </c>
      <c r="E96" s="11">
        <v>1</v>
      </c>
      <c r="F96" s="11">
        <f t="shared" si="1"/>
        <v>1</v>
      </c>
      <c r="G96" s="20">
        <v>-482</v>
      </c>
    </row>
    <row r="97" spans="1:7" ht="21" x14ac:dyDescent="0.25">
      <c r="A97" s="14">
        <v>43160.97583333333</v>
      </c>
      <c r="B97" s="12" t="s">
        <v>7</v>
      </c>
      <c r="C97" s="12"/>
      <c r="D97" s="11">
        <v>1</v>
      </c>
      <c r="E97" s="11">
        <v>1</v>
      </c>
      <c r="F97" s="11">
        <f t="shared" si="1"/>
        <v>1</v>
      </c>
      <c r="G97" s="20">
        <v>-582</v>
      </c>
    </row>
    <row r="98" spans="1:7" ht="21" x14ac:dyDescent="0.25">
      <c r="A98" s="14">
        <v>43161</v>
      </c>
      <c r="B98" s="8" t="s">
        <v>8</v>
      </c>
      <c r="C98" s="8"/>
      <c r="D98" s="11">
        <v>1</v>
      </c>
      <c r="E98" s="11">
        <v>2</v>
      </c>
      <c r="F98" s="11">
        <f t="shared" si="1"/>
        <v>2</v>
      </c>
      <c r="G98" s="20">
        <v>-1408</v>
      </c>
    </row>
    <row r="99" spans="1:7" ht="21" x14ac:dyDescent="0.25">
      <c r="A99" s="14">
        <v>43161</v>
      </c>
      <c r="B99" s="8" t="s">
        <v>8</v>
      </c>
      <c r="C99" s="8"/>
      <c r="D99" s="11">
        <v>1</v>
      </c>
      <c r="E99" s="11">
        <v>1</v>
      </c>
      <c r="F99" s="11">
        <f t="shared" si="1"/>
        <v>1</v>
      </c>
      <c r="G99" s="20">
        <v>-554</v>
      </c>
    </row>
    <row r="100" spans="1:7" ht="21" x14ac:dyDescent="0.25">
      <c r="A100" s="14">
        <v>43161</v>
      </c>
      <c r="B100" s="8" t="s">
        <v>8</v>
      </c>
      <c r="C100" s="8"/>
      <c r="D100" s="11">
        <v>1</v>
      </c>
      <c r="E100" s="11">
        <v>1</v>
      </c>
      <c r="F100" s="11">
        <f t="shared" si="1"/>
        <v>1</v>
      </c>
      <c r="G100" s="20">
        <v>-604</v>
      </c>
    </row>
    <row r="101" spans="1:7" ht="21" x14ac:dyDescent="0.25">
      <c r="A101" s="14">
        <v>43162.066562499997</v>
      </c>
      <c r="B101" s="10" t="s">
        <v>6</v>
      </c>
      <c r="C101" s="10"/>
      <c r="D101" s="11">
        <v>1</v>
      </c>
      <c r="E101" s="11">
        <v>2</v>
      </c>
      <c r="F101" s="11">
        <f t="shared" si="1"/>
        <v>2</v>
      </c>
      <c r="G101" s="20">
        <v>-764</v>
      </c>
    </row>
    <row r="102" spans="1:7" ht="21" x14ac:dyDescent="0.25">
      <c r="A102" s="14">
        <v>43164</v>
      </c>
      <c r="B102" s="8" t="s">
        <v>8</v>
      </c>
      <c r="C102" s="8"/>
      <c r="D102" s="11">
        <v>1</v>
      </c>
      <c r="E102" s="11">
        <v>2</v>
      </c>
      <c r="F102" s="11">
        <f t="shared" si="1"/>
        <v>2</v>
      </c>
      <c r="G102" s="20">
        <v>11492</v>
      </c>
    </row>
    <row r="103" spans="1:7" ht="21" x14ac:dyDescent="0.25">
      <c r="A103" s="14">
        <v>43164</v>
      </c>
      <c r="B103" s="8" t="s">
        <v>8</v>
      </c>
      <c r="C103" s="8"/>
      <c r="D103" s="11">
        <v>1</v>
      </c>
      <c r="E103" s="11">
        <v>2</v>
      </c>
      <c r="F103" s="11">
        <f t="shared" si="1"/>
        <v>2</v>
      </c>
      <c r="G103" s="20">
        <v>-3108</v>
      </c>
    </row>
    <row r="104" spans="1:7" ht="21" x14ac:dyDescent="0.25">
      <c r="A104" s="14">
        <v>43164</v>
      </c>
      <c r="B104" s="8" t="s">
        <v>8</v>
      </c>
      <c r="C104" s="8"/>
      <c r="D104" s="11">
        <v>1</v>
      </c>
      <c r="E104" s="11">
        <v>2</v>
      </c>
      <c r="F104" s="11">
        <f t="shared" si="1"/>
        <v>2</v>
      </c>
      <c r="G104" s="20">
        <v>-1008</v>
      </c>
    </row>
    <row r="105" spans="1:7" ht="21" x14ac:dyDescent="0.25">
      <c r="A105" s="14">
        <v>43164</v>
      </c>
      <c r="B105" s="8" t="s">
        <v>8</v>
      </c>
      <c r="C105" s="8"/>
      <c r="D105" s="11">
        <v>1</v>
      </c>
      <c r="E105" s="11">
        <v>2</v>
      </c>
      <c r="F105" s="11">
        <f t="shared" si="1"/>
        <v>2</v>
      </c>
      <c r="G105" s="20">
        <v>392</v>
      </c>
    </row>
    <row r="106" spans="1:7" ht="21" x14ac:dyDescent="0.25">
      <c r="A106" s="14">
        <v>43164</v>
      </c>
      <c r="B106" s="8" t="s">
        <v>8</v>
      </c>
      <c r="C106" s="8"/>
      <c r="D106" s="11">
        <v>1</v>
      </c>
      <c r="E106" s="11">
        <v>2</v>
      </c>
      <c r="F106" s="11">
        <f t="shared" si="1"/>
        <v>2</v>
      </c>
      <c r="G106" s="20">
        <v>-408</v>
      </c>
    </row>
    <row r="107" spans="1:7" ht="21" x14ac:dyDescent="0.25">
      <c r="A107" s="14">
        <v>43164</v>
      </c>
      <c r="B107" s="8" t="s">
        <v>8</v>
      </c>
      <c r="C107" s="8"/>
      <c r="D107" s="11">
        <v>1</v>
      </c>
      <c r="E107" s="11">
        <v>2</v>
      </c>
      <c r="F107" s="11">
        <f t="shared" si="1"/>
        <v>2</v>
      </c>
      <c r="G107" s="20">
        <v>3792</v>
      </c>
    </row>
    <row r="108" spans="1:7" ht="21" x14ac:dyDescent="0.25">
      <c r="A108" s="14">
        <v>43164</v>
      </c>
      <c r="B108" s="8" t="s">
        <v>8</v>
      </c>
      <c r="C108" s="8"/>
      <c r="D108" s="11">
        <v>1</v>
      </c>
      <c r="E108" s="11">
        <v>1</v>
      </c>
      <c r="F108" s="11">
        <f t="shared" si="1"/>
        <v>1</v>
      </c>
      <c r="G108" s="20">
        <v>96</v>
      </c>
    </row>
    <row r="109" spans="1:7" ht="21" x14ac:dyDescent="0.25">
      <c r="A109" s="14">
        <v>43164</v>
      </c>
      <c r="B109" s="8" t="s">
        <v>8</v>
      </c>
      <c r="C109" s="8"/>
      <c r="D109" s="11">
        <v>1</v>
      </c>
      <c r="E109" s="11">
        <v>1</v>
      </c>
      <c r="F109" s="11">
        <f t="shared" si="1"/>
        <v>1</v>
      </c>
      <c r="G109" s="20">
        <v>46</v>
      </c>
    </row>
    <row r="110" spans="1:7" ht="21" x14ac:dyDescent="0.25">
      <c r="A110" s="14">
        <v>43164.418055555558</v>
      </c>
      <c r="B110" s="10" t="s">
        <v>6</v>
      </c>
      <c r="C110" s="10"/>
      <c r="D110" s="11">
        <v>1</v>
      </c>
      <c r="E110" s="11">
        <v>2</v>
      </c>
      <c r="F110" s="11">
        <f t="shared" si="1"/>
        <v>2</v>
      </c>
      <c r="G110" s="20">
        <v>-5164</v>
      </c>
    </row>
    <row r="111" spans="1:7" ht="21" x14ac:dyDescent="0.25">
      <c r="A111" s="14">
        <v>43164.500694444447</v>
      </c>
      <c r="B111" s="12" t="s">
        <v>7</v>
      </c>
      <c r="C111" s="12"/>
      <c r="D111" s="11">
        <v>1</v>
      </c>
      <c r="E111" s="11">
        <v>2</v>
      </c>
      <c r="F111" s="11">
        <f t="shared" si="1"/>
        <v>2</v>
      </c>
      <c r="G111" s="20">
        <v>936</v>
      </c>
    </row>
    <row r="112" spans="1:7" ht="21" x14ac:dyDescent="0.25">
      <c r="A112" s="14">
        <v>43165.427083333336</v>
      </c>
      <c r="B112" s="12" t="s">
        <v>7</v>
      </c>
      <c r="C112" s="12"/>
      <c r="D112" s="11">
        <v>1</v>
      </c>
      <c r="E112" s="11">
        <v>2</v>
      </c>
      <c r="F112" s="11">
        <f t="shared" si="1"/>
        <v>2</v>
      </c>
      <c r="G112" s="20">
        <v>-10564</v>
      </c>
    </row>
    <row r="113" spans="1:7" ht="21" x14ac:dyDescent="0.25">
      <c r="A113" s="14">
        <v>43165.427106481482</v>
      </c>
      <c r="B113" s="12" t="s">
        <v>7</v>
      </c>
      <c r="C113" s="12"/>
      <c r="D113" s="11">
        <v>1</v>
      </c>
      <c r="E113" s="11">
        <v>1</v>
      </c>
      <c r="F113" s="11">
        <f t="shared" si="1"/>
        <v>1</v>
      </c>
      <c r="G113" s="20">
        <v>-4832</v>
      </c>
    </row>
    <row r="114" spans="1:7" ht="21" x14ac:dyDescent="0.25">
      <c r="A114" s="14">
        <v>43165.427106481482</v>
      </c>
      <c r="B114" s="12" t="s">
        <v>7</v>
      </c>
      <c r="C114" s="12"/>
      <c r="D114" s="11">
        <v>1</v>
      </c>
      <c r="E114" s="11">
        <v>1</v>
      </c>
      <c r="F114" s="11">
        <f t="shared" si="1"/>
        <v>1</v>
      </c>
      <c r="G114" s="20">
        <v>-4832</v>
      </c>
    </row>
    <row r="115" spans="1:7" ht="21" x14ac:dyDescent="0.25">
      <c r="A115" s="14">
        <v>43166</v>
      </c>
      <c r="B115" s="8" t="s">
        <v>8</v>
      </c>
      <c r="C115" s="8"/>
      <c r="D115" s="11">
        <v>1</v>
      </c>
      <c r="E115" s="11">
        <v>2</v>
      </c>
      <c r="F115" s="11">
        <f t="shared" si="1"/>
        <v>2</v>
      </c>
      <c r="G115" s="20">
        <v>992</v>
      </c>
    </row>
    <row r="116" spans="1:7" ht="21" x14ac:dyDescent="0.25">
      <c r="A116" s="14">
        <v>43166.458333333336</v>
      </c>
      <c r="B116" s="10" t="s">
        <v>6</v>
      </c>
      <c r="C116" s="10"/>
      <c r="D116" s="11">
        <v>1</v>
      </c>
      <c r="E116" s="11">
        <v>2</v>
      </c>
      <c r="F116" s="11">
        <f t="shared" si="1"/>
        <v>2</v>
      </c>
      <c r="G116" s="20">
        <v>-64</v>
      </c>
    </row>
    <row r="117" spans="1:7" ht="21" x14ac:dyDescent="0.25">
      <c r="A117" s="14">
        <v>43167</v>
      </c>
      <c r="B117" s="8" t="s">
        <v>8</v>
      </c>
      <c r="C117" s="8"/>
      <c r="D117" s="11">
        <v>1</v>
      </c>
      <c r="E117" s="11">
        <v>2</v>
      </c>
      <c r="F117" s="11">
        <f t="shared" si="1"/>
        <v>2</v>
      </c>
      <c r="G117" s="20">
        <v>192</v>
      </c>
    </row>
    <row r="118" spans="1:7" ht="21" x14ac:dyDescent="0.25">
      <c r="A118" s="14">
        <v>43167</v>
      </c>
      <c r="B118" s="8" t="s">
        <v>8</v>
      </c>
      <c r="C118" s="8"/>
      <c r="D118" s="11">
        <v>1</v>
      </c>
      <c r="E118" s="11">
        <v>2</v>
      </c>
      <c r="F118" s="11">
        <f t="shared" si="1"/>
        <v>2</v>
      </c>
      <c r="G118" s="20">
        <v>-408</v>
      </c>
    </row>
    <row r="119" spans="1:7" ht="21" x14ac:dyDescent="0.25">
      <c r="A119" s="14">
        <v>43167</v>
      </c>
      <c r="B119" s="8" t="s">
        <v>8</v>
      </c>
      <c r="C119" s="8"/>
      <c r="D119" s="11">
        <v>1</v>
      </c>
      <c r="E119" s="11">
        <v>2</v>
      </c>
      <c r="F119" s="11">
        <f t="shared" si="1"/>
        <v>2</v>
      </c>
      <c r="G119" s="20">
        <v>-1308</v>
      </c>
    </row>
    <row r="120" spans="1:7" ht="21" x14ac:dyDescent="0.25">
      <c r="A120" s="14">
        <v>43168.487002314818</v>
      </c>
      <c r="B120" s="12" t="s">
        <v>7</v>
      </c>
      <c r="C120" s="12"/>
      <c r="D120" s="11">
        <v>1</v>
      </c>
      <c r="E120" s="11">
        <v>2</v>
      </c>
      <c r="F120" s="11">
        <f t="shared" si="1"/>
        <v>2</v>
      </c>
      <c r="G120" s="20">
        <v>-964</v>
      </c>
    </row>
    <row r="121" spans="1:7" ht="21" x14ac:dyDescent="0.25">
      <c r="A121" s="14">
        <v>43173.375</v>
      </c>
      <c r="B121" s="10" t="s">
        <v>6</v>
      </c>
      <c r="C121" s="10"/>
      <c r="D121" s="11">
        <v>1</v>
      </c>
      <c r="E121" s="11">
        <v>2</v>
      </c>
      <c r="F121" s="11">
        <f t="shared" si="1"/>
        <v>2</v>
      </c>
      <c r="G121" s="20">
        <v>-264</v>
      </c>
    </row>
    <row r="122" spans="1:7" ht="21" x14ac:dyDescent="0.25">
      <c r="A122" s="14">
        <v>43173.53125</v>
      </c>
      <c r="B122" s="12" t="s">
        <v>7</v>
      </c>
      <c r="C122" s="12"/>
      <c r="D122" s="11">
        <v>1</v>
      </c>
      <c r="E122" s="11">
        <v>2</v>
      </c>
      <c r="F122" s="11">
        <f t="shared" si="1"/>
        <v>2</v>
      </c>
      <c r="G122" s="20">
        <v>636</v>
      </c>
    </row>
    <row r="123" spans="1:7" ht="21" x14ac:dyDescent="0.25">
      <c r="A123" s="14">
        <v>43173.963888888888</v>
      </c>
      <c r="B123" s="10" t="s">
        <v>6</v>
      </c>
      <c r="C123" s="10"/>
      <c r="D123" s="11">
        <v>1</v>
      </c>
      <c r="E123" s="11">
        <v>2</v>
      </c>
      <c r="F123" s="11">
        <f t="shared" si="1"/>
        <v>2</v>
      </c>
      <c r="G123" s="20">
        <v>-1864</v>
      </c>
    </row>
    <row r="124" spans="1:7" ht="21" x14ac:dyDescent="0.25">
      <c r="A124" s="14">
        <v>43174.018055555556</v>
      </c>
      <c r="B124" s="10" t="s">
        <v>6</v>
      </c>
      <c r="C124" s="10"/>
      <c r="D124" s="11">
        <v>1</v>
      </c>
      <c r="E124" s="11">
        <v>2</v>
      </c>
      <c r="F124" s="11">
        <f t="shared" si="1"/>
        <v>2</v>
      </c>
      <c r="G124" s="20">
        <v>16836</v>
      </c>
    </row>
    <row r="125" spans="1:7" ht="21" x14ac:dyDescent="0.25">
      <c r="A125" s="14">
        <v>43174.03266203704</v>
      </c>
      <c r="B125" s="12" t="s">
        <v>7</v>
      </c>
      <c r="C125" s="12"/>
      <c r="D125" s="11">
        <v>1</v>
      </c>
      <c r="E125" s="11">
        <v>2</v>
      </c>
      <c r="F125" s="11">
        <f t="shared" si="1"/>
        <v>2</v>
      </c>
      <c r="G125" s="20">
        <v>2536</v>
      </c>
    </row>
    <row r="126" spans="1:7" ht="21" x14ac:dyDescent="0.25">
      <c r="A126" s="14">
        <v>43174.543819444443</v>
      </c>
      <c r="B126" s="10" t="s">
        <v>6</v>
      </c>
      <c r="C126" s="10"/>
      <c r="D126" s="11">
        <v>1</v>
      </c>
      <c r="E126" s="11">
        <v>3</v>
      </c>
      <c r="F126" s="11">
        <f t="shared" si="1"/>
        <v>3</v>
      </c>
      <c r="G126" s="20">
        <v>2904</v>
      </c>
    </row>
    <row r="127" spans="1:7" ht="21" x14ac:dyDescent="0.25">
      <c r="A127" s="14">
        <v>43175.081944444442</v>
      </c>
      <c r="B127" s="10" t="s">
        <v>6</v>
      </c>
      <c r="C127" s="10"/>
      <c r="D127" s="11">
        <v>1</v>
      </c>
      <c r="E127" s="11">
        <v>3</v>
      </c>
      <c r="F127" s="11">
        <f t="shared" si="1"/>
        <v>3</v>
      </c>
      <c r="G127" s="20">
        <v>-2346</v>
      </c>
    </row>
    <row r="128" spans="1:7" ht="21" x14ac:dyDescent="0.25">
      <c r="A128" s="14">
        <v>43175.406331018516</v>
      </c>
      <c r="B128" s="10" t="s">
        <v>6</v>
      </c>
      <c r="C128" s="10"/>
      <c r="D128" s="11">
        <v>1</v>
      </c>
      <c r="E128" s="11">
        <v>1</v>
      </c>
      <c r="F128" s="11">
        <f t="shared" si="1"/>
        <v>1</v>
      </c>
      <c r="G128" s="20">
        <v>-2082</v>
      </c>
    </row>
    <row r="129" spans="1:7" ht="21" x14ac:dyDescent="0.25">
      <c r="A129" s="14">
        <v>43175.406354166669</v>
      </c>
      <c r="B129" s="10" t="s">
        <v>6</v>
      </c>
      <c r="C129" s="10"/>
      <c r="D129" s="11">
        <v>1</v>
      </c>
      <c r="E129" s="11">
        <v>1</v>
      </c>
      <c r="F129" s="11">
        <f t="shared" si="1"/>
        <v>1</v>
      </c>
      <c r="G129" s="20">
        <v>-2082</v>
      </c>
    </row>
    <row r="130" spans="1:7" ht="21" x14ac:dyDescent="0.25">
      <c r="A130" s="14">
        <v>43175.536805555559</v>
      </c>
      <c r="B130" s="12" t="s">
        <v>7</v>
      </c>
      <c r="C130" s="12"/>
      <c r="D130" s="11">
        <v>1</v>
      </c>
      <c r="E130" s="11">
        <v>3</v>
      </c>
      <c r="F130" s="11">
        <f t="shared" ref="F130:F193" si="2">E130*D130</f>
        <v>3</v>
      </c>
      <c r="G130" s="20">
        <v>204</v>
      </c>
    </row>
    <row r="131" spans="1:7" ht="21" x14ac:dyDescent="0.25">
      <c r="A131" s="14">
        <v>43178</v>
      </c>
      <c r="B131" s="8" t="s">
        <v>8</v>
      </c>
      <c r="C131" s="8"/>
      <c r="D131" s="11">
        <v>1</v>
      </c>
      <c r="E131" s="11">
        <v>3</v>
      </c>
      <c r="F131" s="11">
        <f t="shared" si="2"/>
        <v>3</v>
      </c>
      <c r="G131" s="20">
        <v>-1362</v>
      </c>
    </row>
    <row r="132" spans="1:7" ht="21" x14ac:dyDescent="0.25">
      <c r="A132" s="14">
        <v>43178</v>
      </c>
      <c r="B132" s="8" t="s">
        <v>8</v>
      </c>
      <c r="C132" s="8"/>
      <c r="D132" s="11">
        <v>1</v>
      </c>
      <c r="E132" s="11">
        <v>3</v>
      </c>
      <c r="F132" s="11">
        <f t="shared" si="2"/>
        <v>3</v>
      </c>
      <c r="G132" s="20">
        <v>-1512</v>
      </c>
    </row>
    <row r="133" spans="1:7" ht="21" x14ac:dyDescent="0.25">
      <c r="A133" s="14">
        <v>43178</v>
      </c>
      <c r="B133" s="8" t="s">
        <v>8</v>
      </c>
      <c r="C133" s="8"/>
      <c r="D133" s="11">
        <v>1</v>
      </c>
      <c r="E133" s="11">
        <v>3</v>
      </c>
      <c r="F133" s="11">
        <f t="shared" si="2"/>
        <v>3</v>
      </c>
      <c r="G133" s="20">
        <v>138</v>
      </c>
    </row>
    <row r="134" spans="1:7" ht="21" x14ac:dyDescent="0.25">
      <c r="A134" s="14">
        <v>43179.168842592589</v>
      </c>
      <c r="B134" s="12" t="s">
        <v>7</v>
      </c>
      <c r="C134" s="12"/>
      <c r="D134" s="11">
        <v>1</v>
      </c>
      <c r="E134" s="11">
        <v>2</v>
      </c>
      <c r="F134" s="11">
        <f t="shared" si="2"/>
        <v>2</v>
      </c>
      <c r="G134" s="20">
        <v>4136</v>
      </c>
    </row>
    <row r="135" spans="1:7" ht="21" x14ac:dyDescent="0.25">
      <c r="A135" s="14">
        <v>43179.168842592589</v>
      </c>
      <c r="B135" s="12" t="s">
        <v>7</v>
      </c>
      <c r="C135" s="12"/>
      <c r="D135" s="11">
        <v>1</v>
      </c>
      <c r="E135" s="11">
        <v>1</v>
      </c>
      <c r="F135" s="11">
        <f t="shared" si="2"/>
        <v>1</v>
      </c>
      <c r="G135" s="20">
        <v>2068</v>
      </c>
    </row>
    <row r="136" spans="1:7" ht="21" x14ac:dyDescent="0.25">
      <c r="A136" s="14">
        <v>43180.130613425928</v>
      </c>
      <c r="B136" s="12" t="s">
        <v>7</v>
      </c>
      <c r="C136" s="12"/>
      <c r="D136" s="11">
        <v>1</v>
      </c>
      <c r="E136" s="11">
        <v>1</v>
      </c>
      <c r="F136" s="11">
        <f t="shared" si="2"/>
        <v>1</v>
      </c>
      <c r="G136" s="20">
        <v>-1482</v>
      </c>
    </row>
    <row r="137" spans="1:7" ht="21" x14ac:dyDescent="0.25">
      <c r="A137" s="14">
        <v>43180.130613425928</v>
      </c>
      <c r="B137" s="12" t="s">
        <v>7</v>
      </c>
      <c r="C137" s="12"/>
      <c r="D137" s="11">
        <v>1</v>
      </c>
      <c r="E137" s="11">
        <v>2</v>
      </c>
      <c r="F137" s="11">
        <f t="shared" si="2"/>
        <v>2</v>
      </c>
      <c r="G137" s="20">
        <v>-2964</v>
      </c>
    </row>
    <row r="138" spans="1:7" ht="21" x14ac:dyDescent="0.25">
      <c r="A138" s="14">
        <v>43180.395844907405</v>
      </c>
      <c r="B138" s="12" t="s">
        <v>7</v>
      </c>
      <c r="C138" s="12"/>
      <c r="D138" s="11">
        <v>1</v>
      </c>
      <c r="E138" s="11">
        <v>3</v>
      </c>
      <c r="F138" s="11">
        <f t="shared" si="2"/>
        <v>3</v>
      </c>
      <c r="G138" s="20">
        <v>-10896</v>
      </c>
    </row>
    <row r="139" spans="1:7" ht="21" x14ac:dyDescent="0.25">
      <c r="A139" s="14">
        <v>43181.086261574077</v>
      </c>
      <c r="B139" s="10" t="s">
        <v>6</v>
      </c>
      <c r="C139" s="10"/>
      <c r="D139" s="11">
        <v>1</v>
      </c>
      <c r="E139" s="11">
        <v>3</v>
      </c>
      <c r="F139" s="11">
        <f t="shared" si="2"/>
        <v>3</v>
      </c>
      <c r="G139" s="20">
        <v>-496</v>
      </c>
    </row>
    <row r="140" spans="1:7" ht="21" x14ac:dyDescent="0.25">
      <c r="A140" s="14">
        <v>43181.441666666666</v>
      </c>
      <c r="B140" s="10" t="s">
        <v>6</v>
      </c>
      <c r="C140" s="10"/>
      <c r="D140" s="11">
        <v>1</v>
      </c>
      <c r="E140" s="11">
        <v>3</v>
      </c>
      <c r="F140" s="11">
        <f t="shared" si="2"/>
        <v>3</v>
      </c>
      <c r="G140" s="20">
        <v>-4746</v>
      </c>
    </row>
    <row r="141" spans="1:7" ht="21" x14ac:dyDescent="0.25">
      <c r="A141" s="14">
        <v>43182</v>
      </c>
      <c r="B141" s="8" t="s">
        <v>8</v>
      </c>
      <c r="C141" s="8"/>
      <c r="D141" s="11">
        <v>1</v>
      </c>
      <c r="E141" s="11">
        <v>2</v>
      </c>
      <c r="F141" s="11">
        <f t="shared" si="2"/>
        <v>2</v>
      </c>
      <c r="G141" s="20">
        <v>23092</v>
      </c>
    </row>
    <row r="142" spans="1:7" ht="21" x14ac:dyDescent="0.25">
      <c r="A142" s="14">
        <v>43182</v>
      </c>
      <c r="B142" s="8" t="s">
        <v>8</v>
      </c>
      <c r="C142" s="8"/>
      <c r="D142" s="11">
        <v>1</v>
      </c>
      <c r="E142" s="11">
        <v>1</v>
      </c>
      <c r="F142" s="11">
        <f t="shared" si="2"/>
        <v>1</v>
      </c>
      <c r="G142" s="20">
        <v>11496</v>
      </c>
    </row>
    <row r="143" spans="1:7" ht="21" x14ac:dyDescent="0.25">
      <c r="A143" s="14">
        <v>43182.057650462964</v>
      </c>
      <c r="B143" s="12" t="s">
        <v>7</v>
      </c>
      <c r="C143" s="12"/>
      <c r="D143" s="11">
        <v>1</v>
      </c>
      <c r="E143" s="11">
        <v>3</v>
      </c>
      <c r="F143" s="11">
        <f t="shared" si="2"/>
        <v>3</v>
      </c>
      <c r="G143" s="20">
        <v>3204</v>
      </c>
    </row>
    <row r="144" spans="1:7" ht="21" x14ac:dyDescent="0.25">
      <c r="A144" s="14">
        <v>43182.494513888887</v>
      </c>
      <c r="B144" s="12" t="s">
        <v>7</v>
      </c>
      <c r="C144" s="12"/>
      <c r="D144" s="11">
        <v>1</v>
      </c>
      <c r="E144" s="11">
        <v>1</v>
      </c>
      <c r="F144" s="11">
        <f t="shared" si="2"/>
        <v>1</v>
      </c>
      <c r="G144" s="20">
        <v>-32</v>
      </c>
    </row>
    <row r="145" spans="1:7" ht="21" x14ac:dyDescent="0.25">
      <c r="A145" s="14">
        <v>43182.494525462964</v>
      </c>
      <c r="B145" s="12" t="s">
        <v>7</v>
      </c>
      <c r="C145" s="12"/>
      <c r="D145" s="11">
        <v>1</v>
      </c>
      <c r="E145" s="11">
        <v>1</v>
      </c>
      <c r="F145" s="11">
        <f t="shared" si="2"/>
        <v>1</v>
      </c>
      <c r="G145" s="20">
        <v>-32</v>
      </c>
    </row>
    <row r="146" spans="1:7" ht="21" x14ac:dyDescent="0.25">
      <c r="A146" s="14">
        <v>43182.494537037041</v>
      </c>
      <c r="B146" s="12" t="s">
        <v>7</v>
      </c>
      <c r="C146" s="12"/>
      <c r="D146" s="11">
        <v>1</v>
      </c>
      <c r="E146" s="11">
        <v>1</v>
      </c>
      <c r="F146" s="11">
        <f t="shared" si="2"/>
        <v>1</v>
      </c>
      <c r="G146" s="20">
        <v>-32</v>
      </c>
    </row>
    <row r="147" spans="1:7" ht="21" x14ac:dyDescent="0.25">
      <c r="A147" s="14">
        <v>43182.930405092593</v>
      </c>
      <c r="B147" s="10" t="s">
        <v>6</v>
      </c>
      <c r="C147" s="10"/>
      <c r="D147" s="11">
        <v>1</v>
      </c>
      <c r="E147" s="11">
        <v>3</v>
      </c>
      <c r="F147" s="11">
        <f t="shared" si="2"/>
        <v>3</v>
      </c>
      <c r="G147" s="20">
        <v>354</v>
      </c>
    </row>
    <row r="148" spans="1:7" ht="21" x14ac:dyDescent="0.25">
      <c r="A148" s="14">
        <v>43182.963379629633</v>
      </c>
      <c r="B148" s="10" t="s">
        <v>6</v>
      </c>
      <c r="C148" s="10"/>
      <c r="D148" s="11">
        <v>1</v>
      </c>
      <c r="E148" s="11">
        <v>3</v>
      </c>
      <c r="F148" s="11">
        <f t="shared" si="2"/>
        <v>3</v>
      </c>
      <c r="G148" s="20">
        <v>-1296</v>
      </c>
    </row>
    <row r="149" spans="1:7" ht="21" x14ac:dyDescent="0.25">
      <c r="A149" s="14">
        <v>43183.04519675926</v>
      </c>
      <c r="B149" s="12" t="s">
        <v>7</v>
      </c>
      <c r="C149" s="12"/>
      <c r="D149" s="11">
        <v>1</v>
      </c>
      <c r="E149" s="11">
        <v>1</v>
      </c>
      <c r="F149" s="11">
        <f t="shared" si="2"/>
        <v>1</v>
      </c>
      <c r="G149" s="20">
        <v>318</v>
      </c>
    </row>
    <row r="150" spans="1:7" ht="21" x14ac:dyDescent="0.25">
      <c r="A150" s="14">
        <v>43183.045416666668</v>
      </c>
      <c r="B150" s="12" t="s">
        <v>7</v>
      </c>
      <c r="C150" s="12"/>
      <c r="D150" s="11">
        <v>1</v>
      </c>
      <c r="E150" s="11">
        <v>2</v>
      </c>
      <c r="F150" s="11">
        <f t="shared" si="2"/>
        <v>2</v>
      </c>
      <c r="G150" s="20">
        <v>736</v>
      </c>
    </row>
    <row r="151" spans="1:7" ht="21" x14ac:dyDescent="0.25">
      <c r="A151" s="14">
        <v>43183.10833333333</v>
      </c>
      <c r="B151" s="10" t="s">
        <v>6</v>
      </c>
      <c r="C151" s="10"/>
      <c r="D151" s="11">
        <v>1</v>
      </c>
      <c r="E151" s="11">
        <v>3</v>
      </c>
      <c r="F151" s="11">
        <f t="shared" si="2"/>
        <v>3</v>
      </c>
      <c r="G151" s="20">
        <v>-2496</v>
      </c>
    </row>
    <row r="152" spans="1:7" ht="21" x14ac:dyDescent="0.25">
      <c r="A152" s="14">
        <v>43185.537511574075</v>
      </c>
      <c r="B152" s="10" t="s">
        <v>6</v>
      </c>
      <c r="C152" s="10"/>
      <c r="D152" s="11">
        <v>1</v>
      </c>
      <c r="E152" s="11">
        <v>1</v>
      </c>
      <c r="F152" s="11">
        <f t="shared" si="2"/>
        <v>1</v>
      </c>
      <c r="G152" s="20">
        <v>1118</v>
      </c>
    </row>
    <row r="153" spans="1:7" ht="21" x14ac:dyDescent="0.25">
      <c r="A153" s="14">
        <v>43185.537534722222</v>
      </c>
      <c r="B153" s="10" t="s">
        <v>6</v>
      </c>
      <c r="C153" s="10"/>
      <c r="D153" s="11">
        <v>1</v>
      </c>
      <c r="E153" s="11">
        <v>1</v>
      </c>
      <c r="F153" s="11">
        <f t="shared" si="2"/>
        <v>1</v>
      </c>
      <c r="G153" s="20">
        <v>1118</v>
      </c>
    </row>
    <row r="154" spans="1:7" ht="21" x14ac:dyDescent="0.25">
      <c r="A154" s="14">
        <v>43185.537557870368</v>
      </c>
      <c r="B154" s="10" t="s">
        <v>6</v>
      </c>
      <c r="C154" s="10"/>
      <c r="D154" s="11">
        <v>1</v>
      </c>
      <c r="E154" s="11">
        <v>1</v>
      </c>
      <c r="F154" s="11">
        <f t="shared" si="2"/>
        <v>1</v>
      </c>
      <c r="G154" s="20">
        <v>1118</v>
      </c>
    </row>
    <row r="155" spans="1:7" ht="21" x14ac:dyDescent="0.25">
      <c r="A155" s="14">
        <v>43186</v>
      </c>
      <c r="B155" s="8" t="s">
        <v>8</v>
      </c>
      <c r="C155" s="8"/>
      <c r="D155" s="11">
        <v>1</v>
      </c>
      <c r="E155" s="11">
        <v>1</v>
      </c>
      <c r="F155" s="11">
        <f t="shared" si="2"/>
        <v>1</v>
      </c>
      <c r="G155" s="20">
        <v>-1004</v>
      </c>
    </row>
    <row r="156" spans="1:7" ht="21" x14ac:dyDescent="0.25">
      <c r="A156" s="14">
        <v>43186</v>
      </c>
      <c r="B156" s="8" t="s">
        <v>8</v>
      </c>
      <c r="C156" s="8"/>
      <c r="D156" s="11">
        <v>1</v>
      </c>
      <c r="E156" s="11">
        <v>3</v>
      </c>
      <c r="F156" s="11">
        <f t="shared" si="2"/>
        <v>3</v>
      </c>
      <c r="G156" s="20">
        <v>2088</v>
      </c>
    </row>
    <row r="157" spans="1:7" ht="21" x14ac:dyDescent="0.25">
      <c r="A157" s="14">
        <v>43186.986840277779</v>
      </c>
      <c r="B157" s="12" t="s">
        <v>7</v>
      </c>
      <c r="C157" s="12"/>
      <c r="D157" s="11">
        <v>1</v>
      </c>
      <c r="E157" s="11">
        <v>3</v>
      </c>
      <c r="F157" s="11">
        <f t="shared" si="2"/>
        <v>3</v>
      </c>
      <c r="G157" s="20">
        <v>-2346</v>
      </c>
    </row>
    <row r="158" spans="1:7" ht="21" x14ac:dyDescent="0.25">
      <c r="A158" s="14">
        <v>43188.479166666664</v>
      </c>
      <c r="B158" s="12" t="s">
        <v>7</v>
      </c>
      <c r="C158" s="12"/>
      <c r="D158" s="11">
        <v>1</v>
      </c>
      <c r="E158" s="11">
        <v>3</v>
      </c>
      <c r="F158" s="11">
        <f t="shared" si="2"/>
        <v>3</v>
      </c>
      <c r="G158" s="20">
        <v>8604</v>
      </c>
    </row>
    <row r="159" spans="1:7" ht="21" x14ac:dyDescent="0.25">
      <c r="A159" s="14">
        <v>43188.940740740742</v>
      </c>
      <c r="B159" s="12" t="s">
        <v>7</v>
      </c>
      <c r="C159" s="12"/>
      <c r="D159" s="11">
        <v>1</v>
      </c>
      <c r="E159" s="11">
        <v>3</v>
      </c>
      <c r="F159" s="11">
        <f t="shared" si="2"/>
        <v>3</v>
      </c>
      <c r="G159" s="20">
        <v>-8946</v>
      </c>
    </row>
    <row r="160" spans="1:7" ht="21" x14ac:dyDescent="0.25">
      <c r="A160" s="14">
        <v>43189</v>
      </c>
      <c r="B160" s="8" t="s">
        <v>8</v>
      </c>
      <c r="C160" s="8"/>
      <c r="D160" s="11">
        <v>1</v>
      </c>
      <c r="E160" s="11">
        <v>3</v>
      </c>
      <c r="F160" s="11">
        <f t="shared" si="2"/>
        <v>3</v>
      </c>
      <c r="G160" s="20">
        <v>12288</v>
      </c>
    </row>
    <row r="161" spans="1:7" ht="21" x14ac:dyDescent="0.25">
      <c r="A161" s="14">
        <v>43189.5625</v>
      </c>
      <c r="B161" s="10" t="s">
        <v>6</v>
      </c>
      <c r="C161" s="10"/>
      <c r="D161" s="11">
        <v>1</v>
      </c>
      <c r="E161" s="11">
        <v>3</v>
      </c>
      <c r="F161" s="11">
        <f t="shared" si="2"/>
        <v>3</v>
      </c>
      <c r="G161" s="20">
        <v>5004</v>
      </c>
    </row>
    <row r="162" spans="1:7" ht="21" x14ac:dyDescent="0.25">
      <c r="A162" s="14">
        <v>43192.922974537039</v>
      </c>
      <c r="B162" s="10" t="s">
        <v>6</v>
      </c>
      <c r="C162" s="10"/>
      <c r="D162" s="11">
        <v>1</v>
      </c>
      <c r="E162" s="11">
        <v>3</v>
      </c>
      <c r="F162" s="11">
        <f t="shared" si="2"/>
        <v>3</v>
      </c>
      <c r="G162" s="20">
        <v>-13596</v>
      </c>
    </row>
    <row r="163" spans="1:7" ht="21" x14ac:dyDescent="0.25">
      <c r="A163" s="14">
        <v>43193</v>
      </c>
      <c r="B163" s="8" t="s">
        <v>8</v>
      </c>
      <c r="C163" s="8"/>
      <c r="D163" s="11">
        <v>1</v>
      </c>
      <c r="E163" s="11">
        <v>3</v>
      </c>
      <c r="F163" s="11">
        <f t="shared" si="2"/>
        <v>3</v>
      </c>
      <c r="G163" s="20">
        <f>-18062+62</f>
        <v>-18000</v>
      </c>
    </row>
    <row r="164" spans="1:7" ht="21" x14ac:dyDescent="0.25">
      <c r="A164" s="14">
        <v>43193</v>
      </c>
      <c r="B164" s="8" t="s">
        <v>8</v>
      </c>
      <c r="C164" s="8"/>
      <c r="D164" s="11">
        <v>1</v>
      </c>
      <c r="E164" s="11">
        <v>3</v>
      </c>
      <c r="F164" s="11">
        <f t="shared" si="2"/>
        <v>3</v>
      </c>
      <c r="G164" s="20">
        <f>-3162-62</f>
        <v>-3224</v>
      </c>
    </row>
    <row r="165" spans="1:7" ht="21" x14ac:dyDescent="0.25">
      <c r="A165" s="14">
        <v>43193.453645833331</v>
      </c>
      <c r="B165" s="12" t="s">
        <v>7</v>
      </c>
      <c r="C165" s="12"/>
      <c r="D165" s="11">
        <v>1</v>
      </c>
      <c r="E165" s="11">
        <v>3</v>
      </c>
      <c r="F165" s="11">
        <f t="shared" si="2"/>
        <v>3</v>
      </c>
      <c r="G165" s="20">
        <v>9454</v>
      </c>
    </row>
    <row r="166" spans="1:7" ht="21" x14ac:dyDescent="0.25">
      <c r="A166" s="14">
        <v>43199</v>
      </c>
      <c r="B166" s="8" t="s">
        <v>8</v>
      </c>
      <c r="C166" s="8"/>
      <c r="D166" s="11">
        <v>1</v>
      </c>
      <c r="E166" s="11">
        <v>3</v>
      </c>
      <c r="F166" s="11">
        <f t="shared" si="2"/>
        <v>3</v>
      </c>
      <c r="G166" s="20">
        <v>-6462</v>
      </c>
    </row>
    <row r="167" spans="1:7" ht="21" x14ac:dyDescent="0.25">
      <c r="A167" s="14">
        <v>43199</v>
      </c>
      <c r="B167" s="8" t="s">
        <v>8</v>
      </c>
      <c r="C167" s="8"/>
      <c r="D167" s="11">
        <v>1</v>
      </c>
      <c r="E167" s="11">
        <v>3</v>
      </c>
      <c r="F167" s="11">
        <f t="shared" si="2"/>
        <v>3</v>
      </c>
      <c r="G167" s="20">
        <v>-1512</v>
      </c>
    </row>
    <row r="168" spans="1:7" ht="21" x14ac:dyDescent="0.25">
      <c r="A168" s="14">
        <v>43199</v>
      </c>
      <c r="B168" s="8" t="s">
        <v>8</v>
      </c>
      <c r="C168" s="8"/>
      <c r="D168" s="11">
        <v>1</v>
      </c>
      <c r="E168" s="11">
        <v>3</v>
      </c>
      <c r="F168" s="11">
        <f t="shared" si="2"/>
        <v>3</v>
      </c>
      <c r="G168" s="20">
        <v>288</v>
      </c>
    </row>
    <row r="169" spans="1:7" ht="21" x14ac:dyDescent="0.25">
      <c r="A169" s="14">
        <v>43199</v>
      </c>
      <c r="B169" s="8" t="s">
        <v>8</v>
      </c>
      <c r="C169" s="8"/>
      <c r="D169" s="11">
        <v>1</v>
      </c>
      <c r="E169" s="11">
        <v>3</v>
      </c>
      <c r="F169" s="11">
        <f t="shared" si="2"/>
        <v>3</v>
      </c>
      <c r="G169" s="20">
        <v>-1512</v>
      </c>
    </row>
    <row r="170" spans="1:7" ht="21" x14ac:dyDescent="0.25">
      <c r="A170" s="14">
        <v>43199</v>
      </c>
      <c r="B170" s="8" t="s">
        <v>8</v>
      </c>
      <c r="C170" s="8"/>
      <c r="D170" s="11">
        <v>1</v>
      </c>
      <c r="E170" s="11">
        <v>3</v>
      </c>
      <c r="F170" s="11">
        <f t="shared" si="2"/>
        <v>3</v>
      </c>
      <c r="G170" s="20">
        <v>-3162</v>
      </c>
    </row>
    <row r="171" spans="1:7" ht="21" x14ac:dyDescent="0.25">
      <c r="A171" s="14">
        <v>43199</v>
      </c>
      <c r="B171" s="8" t="s">
        <v>8</v>
      </c>
      <c r="C171" s="8"/>
      <c r="D171" s="11">
        <v>1</v>
      </c>
      <c r="E171" s="11">
        <v>4</v>
      </c>
      <c r="F171" s="11">
        <f t="shared" si="2"/>
        <v>4</v>
      </c>
      <c r="G171" s="20">
        <v>-2766</v>
      </c>
    </row>
    <row r="172" spans="1:7" ht="21" x14ac:dyDescent="0.25">
      <c r="A172" s="14">
        <v>43199.451828703706</v>
      </c>
      <c r="B172" s="12" t="s">
        <v>7</v>
      </c>
      <c r="C172" s="12"/>
      <c r="D172" s="11">
        <v>1</v>
      </c>
      <c r="E172" s="11">
        <v>3</v>
      </c>
      <c r="F172" s="11">
        <f t="shared" si="2"/>
        <v>3</v>
      </c>
      <c r="G172" s="20">
        <v>-5496</v>
      </c>
    </row>
    <row r="173" spans="1:7" ht="21" x14ac:dyDescent="0.25">
      <c r="A173" s="14">
        <v>43200</v>
      </c>
      <c r="B173" s="8" t="s">
        <v>8</v>
      </c>
      <c r="C173" s="8"/>
      <c r="D173" s="11">
        <v>1</v>
      </c>
      <c r="E173" s="11">
        <v>2</v>
      </c>
      <c r="F173" s="11">
        <f t="shared" si="2"/>
        <v>2</v>
      </c>
      <c r="G173" s="20">
        <v>-2808</v>
      </c>
    </row>
    <row r="174" spans="1:7" ht="21" x14ac:dyDescent="0.25">
      <c r="A174" s="14">
        <v>43200.822268518517</v>
      </c>
      <c r="B174" s="12" t="s">
        <v>7</v>
      </c>
      <c r="C174" s="12"/>
      <c r="D174" s="11">
        <v>1</v>
      </c>
      <c r="E174" s="11">
        <v>3</v>
      </c>
      <c r="F174" s="11">
        <f t="shared" si="2"/>
        <v>3</v>
      </c>
      <c r="G174" s="20">
        <v>-11346</v>
      </c>
    </row>
    <row r="175" spans="1:7" ht="21" x14ac:dyDescent="0.25">
      <c r="A175" s="14">
        <v>43201</v>
      </c>
      <c r="B175" s="8" t="s">
        <v>8</v>
      </c>
      <c r="C175" s="8"/>
      <c r="D175" s="11">
        <v>1</v>
      </c>
      <c r="E175" s="11">
        <v>2</v>
      </c>
      <c r="F175" s="11">
        <f t="shared" si="2"/>
        <v>2</v>
      </c>
      <c r="G175" s="20">
        <v>-1308</v>
      </c>
    </row>
    <row r="176" spans="1:7" ht="21" x14ac:dyDescent="0.25">
      <c r="A176" s="14">
        <v>43201.507662037038</v>
      </c>
      <c r="B176" s="10" t="s">
        <v>6</v>
      </c>
      <c r="C176" s="10"/>
      <c r="D176" s="11">
        <v>1</v>
      </c>
      <c r="E176" s="11">
        <v>2</v>
      </c>
      <c r="F176" s="11">
        <f t="shared" si="2"/>
        <v>2</v>
      </c>
      <c r="G176" s="20">
        <v>-2764</v>
      </c>
    </row>
    <row r="177" spans="1:7" ht="21" x14ac:dyDescent="0.25">
      <c r="A177" s="14">
        <v>43202.535416666666</v>
      </c>
      <c r="B177" s="12" t="s">
        <v>7</v>
      </c>
      <c r="C177" s="12"/>
      <c r="D177" s="11">
        <v>1</v>
      </c>
      <c r="E177" s="11">
        <v>2</v>
      </c>
      <c r="F177" s="11">
        <f t="shared" si="2"/>
        <v>2</v>
      </c>
      <c r="G177" s="20">
        <v>1136</v>
      </c>
    </row>
    <row r="178" spans="1:7" ht="21" x14ac:dyDescent="0.25">
      <c r="A178" s="14">
        <v>43203</v>
      </c>
      <c r="B178" s="8" t="s">
        <v>8</v>
      </c>
      <c r="C178" s="8"/>
      <c r="D178" s="11">
        <v>1</v>
      </c>
      <c r="E178" s="11">
        <v>2</v>
      </c>
      <c r="F178" s="11">
        <f t="shared" si="2"/>
        <v>2</v>
      </c>
      <c r="G178" s="20">
        <v>-608</v>
      </c>
    </row>
    <row r="179" spans="1:7" ht="21" x14ac:dyDescent="0.25">
      <c r="A179" s="14">
        <v>43203</v>
      </c>
      <c r="B179" s="8" t="s">
        <v>8</v>
      </c>
      <c r="C179" s="8"/>
      <c r="D179" s="11">
        <v>1</v>
      </c>
      <c r="E179" s="11">
        <v>2</v>
      </c>
      <c r="F179" s="11">
        <f t="shared" si="2"/>
        <v>2</v>
      </c>
      <c r="G179" s="20">
        <v>-808</v>
      </c>
    </row>
    <row r="180" spans="1:7" ht="21" x14ac:dyDescent="0.25">
      <c r="A180" s="14">
        <v>43206.390706018516</v>
      </c>
      <c r="B180" s="10" t="s">
        <v>6</v>
      </c>
      <c r="C180" s="10"/>
      <c r="D180" s="11">
        <v>1</v>
      </c>
      <c r="E180" s="11">
        <v>2</v>
      </c>
      <c r="F180" s="11">
        <f t="shared" si="2"/>
        <v>2</v>
      </c>
      <c r="G180" s="20">
        <v>-5264</v>
      </c>
    </row>
    <row r="181" spans="1:7" ht="21" x14ac:dyDescent="0.25">
      <c r="A181" s="14">
        <v>43206.434305555558</v>
      </c>
      <c r="B181" s="12" t="s">
        <v>7</v>
      </c>
      <c r="C181" s="12"/>
      <c r="D181" s="11">
        <v>1</v>
      </c>
      <c r="E181" s="11">
        <v>2</v>
      </c>
      <c r="F181" s="11">
        <f t="shared" si="2"/>
        <v>2</v>
      </c>
      <c r="G181" s="20">
        <v>-2264</v>
      </c>
    </row>
    <row r="182" spans="1:7" ht="21" x14ac:dyDescent="0.25">
      <c r="A182" s="14">
        <v>43207</v>
      </c>
      <c r="B182" s="8" t="s">
        <v>8</v>
      </c>
      <c r="C182" s="8"/>
      <c r="D182" s="11">
        <v>1</v>
      </c>
      <c r="E182" s="11">
        <v>2</v>
      </c>
      <c r="F182" s="11">
        <f t="shared" si="2"/>
        <v>2</v>
      </c>
      <c r="G182" s="20">
        <v>292</v>
      </c>
    </row>
    <row r="183" spans="1:7" ht="21" x14ac:dyDescent="0.25">
      <c r="A183" s="14">
        <v>43207.391122685185</v>
      </c>
      <c r="B183" s="10" t="s">
        <v>6</v>
      </c>
      <c r="C183" s="10"/>
      <c r="D183" s="11">
        <v>1</v>
      </c>
      <c r="E183" s="11">
        <v>4</v>
      </c>
      <c r="F183" s="11">
        <f t="shared" si="2"/>
        <v>4</v>
      </c>
      <c r="G183" s="20">
        <v>-11928</v>
      </c>
    </row>
    <row r="184" spans="1:7" ht="21" x14ac:dyDescent="0.25">
      <c r="A184" s="14">
        <v>43208.963888888888</v>
      </c>
      <c r="B184" s="12" t="s">
        <v>7</v>
      </c>
      <c r="C184" s="12"/>
      <c r="D184" s="11">
        <v>1</v>
      </c>
      <c r="E184" s="11">
        <v>2</v>
      </c>
      <c r="F184" s="11">
        <f t="shared" si="2"/>
        <v>2</v>
      </c>
      <c r="G184" s="20">
        <v>-2164</v>
      </c>
    </row>
    <row r="185" spans="1:7" ht="21" x14ac:dyDescent="0.25">
      <c r="A185" s="14">
        <v>43214</v>
      </c>
      <c r="B185" s="8" t="s">
        <v>8</v>
      </c>
      <c r="C185" s="8"/>
      <c r="D185" s="11">
        <v>1</v>
      </c>
      <c r="E185" s="11">
        <v>1</v>
      </c>
      <c r="F185" s="11">
        <f t="shared" si="2"/>
        <v>1</v>
      </c>
      <c r="G185" s="20">
        <v>9596</v>
      </c>
    </row>
    <row r="186" spans="1:7" ht="21" x14ac:dyDescent="0.25">
      <c r="A186" s="14">
        <v>43214</v>
      </c>
      <c r="B186" s="8" t="s">
        <v>8</v>
      </c>
      <c r="C186" s="8"/>
      <c r="D186" s="11">
        <v>1</v>
      </c>
      <c r="E186" s="11">
        <v>1</v>
      </c>
      <c r="F186" s="11">
        <f t="shared" si="2"/>
        <v>1</v>
      </c>
      <c r="G186" s="20">
        <v>9546</v>
      </c>
    </row>
    <row r="187" spans="1:7" ht="21" x14ac:dyDescent="0.25">
      <c r="A187" s="14">
        <v>43214.541689814818</v>
      </c>
      <c r="B187" s="12" t="s">
        <v>7</v>
      </c>
      <c r="C187" s="12"/>
      <c r="D187" s="11">
        <v>1</v>
      </c>
      <c r="E187" s="11">
        <v>2</v>
      </c>
      <c r="F187" s="11">
        <f t="shared" si="2"/>
        <v>2</v>
      </c>
      <c r="G187" s="20">
        <v>30936</v>
      </c>
    </row>
    <row r="188" spans="1:7" ht="21" x14ac:dyDescent="0.25">
      <c r="A188" s="14">
        <v>43215.479166666664</v>
      </c>
      <c r="B188" s="12" t="s">
        <v>7</v>
      </c>
      <c r="C188" s="12"/>
      <c r="D188" s="11">
        <v>1</v>
      </c>
      <c r="E188" s="11">
        <v>2</v>
      </c>
      <c r="F188" s="11">
        <f t="shared" si="2"/>
        <v>2</v>
      </c>
      <c r="G188" s="20">
        <v>1236</v>
      </c>
    </row>
    <row r="189" spans="1:7" ht="21" x14ac:dyDescent="0.25">
      <c r="A189" s="14">
        <v>43215.959722222222</v>
      </c>
      <c r="B189" s="12" t="s">
        <v>7</v>
      </c>
      <c r="C189" s="12"/>
      <c r="D189" s="11">
        <v>1</v>
      </c>
      <c r="E189" s="11">
        <v>2</v>
      </c>
      <c r="F189" s="11">
        <f t="shared" si="2"/>
        <v>2</v>
      </c>
      <c r="G189" s="20">
        <v>-3064</v>
      </c>
    </row>
    <row r="190" spans="1:7" ht="21" x14ac:dyDescent="0.25">
      <c r="A190" s="14">
        <v>43217.40625</v>
      </c>
      <c r="B190" s="10" t="s">
        <v>6</v>
      </c>
      <c r="C190" s="10"/>
      <c r="D190" s="11">
        <v>1</v>
      </c>
      <c r="E190" s="11">
        <v>1</v>
      </c>
      <c r="F190" s="11">
        <f t="shared" si="2"/>
        <v>1</v>
      </c>
      <c r="G190" s="20">
        <v>-431</v>
      </c>
    </row>
    <row r="191" spans="1:7" ht="21" x14ac:dyDescent="0.25">
      <c r="A191" s="14">
        <v>43217.40625</v>
      </c>
      <c r="B191" s="10" t="s">
        <v>6</v>
      </c>
      <c r="C191" s="10"/>
      <c r="D191" s="11">
        <v>1</v>
      </c>
      <c r="E191" s="11">
        <v>1</v>
      </c>
      <c r="F191" s="11">
        <f t="shared" si="2"/>
        <v>1</v>
      </c>
      <c r="G191" s="20">
        <v>-431</v>
      </c>
    </row>
    <row r="192" spans="1:7" ht="21" x14ac:dyDescent="0.25">
      <c r="A192" s="14">
        <v>43217.999340277776</v>
      </c>
      <c r="B192" s="12" t="s">
        <v>7</v>
      </c>
      <c r="C192" s="12"/>
      <c r="D192" s="11">
        <v>1</v>
      </c>
      <c r="E192" s="11">
        <v>2</v>
      </c>
      <c r="F192" s="11">
        <f t="shared" si="2"/>
        <v>2</v>
      </c>
      <c r="G192" s="20">
        <v>36</v>
      </c>
    </row>
    <row r="193" spans="1:7" ht="21" x14ac:dyDescent="0.25">
      <c r="A193" s="14">
        <v>43220</v>
      </c>
      <c r="B193" s="8" t="s">
        <v>8</v>
      </c>
      <c r="C193" s="8"/>
      <c r="D193" s="11">
        <v>1</v>
      </c>
      <c r="E193" s="11">
        <v>2</v>
      </c>
      <c r="F193" s="11">
        <f t="shared" si="2"/>
        <v>2</v>
      </c>
      <c r="G193" s="20">
        <v>23792</v>
      </c>
    </row>
    <row r="194" spans="1:7" ht="21" x14ac:dyDescent="0.25">
      <c r="A194" s="14">
        <v>43221.0625</v>
      </c>
      <c r="B194" s="3" t="s">
        <v>7</v>
      </c>
      <c r="C194" s="3"/>
      <c r="D194" s="11">
        <v>1</v>
      </c>
      <c r="E194" s="2">
        <v>2</v>
      </c>
      <c r="F194" s="11">
        <f t="shared" ref="F194:F257" si="3">E194*D194</f>
        <v>2</v>
      </c>
      <c r="G194" s="20">
        <v>-1164</v>
      </c>
    </row>
    <row r="195" spans="1:7" ht="21" x14ac:dyDescent="0.25">
      <c r="A195" s="14">
        <v>43221.154166666667</v>
      </c>
      <c r="B195" s="3" t="s">
        <v>7</v>
      </c>
      <c r="C195" s="3"/>
      <c r="D195" s="11">
        <v>1</v>
      </c>
      <c r="E195" s="2">
        <v>2</v>
      </c>
      <c r="F195" s="11">
        <f t="shared" si="3"/>
        <v>2</v>
      </c>
      <c r="G195" s="20">
        <v>-1064</v>
      </c>
    </row>
    <row r="196" spans="1:7" ht="21" x14ac:dyDescent="0.25">
      <c r="A196" s="14">
        <v>43222</v>
      </c>
      <c r="B196" s="8" t="s">
        <v>8</v>
      </c>
      <c r="C196" s="8"/>
      <c r="D196" s="11">
        <v>1</v>
      </c>
      <c r="E196" s="11">
        <v>2</v>
      </c>
      <c r="F196" s="11">
        <f t="shared" si="3"/>
        <v>2</v>
      </c>
      <c r="G196" s="20">
        <v>1092</v>
      </c>
    </row>
    <row r="197" spans="1:7" ht="21" x14ac:dyDescent="0.25">
      <c r="A197" s="14">
        <v>43222</v>
      </c>
      <c r="B197" s="8" t="s">
        <v>8</v>
      </c>
      <c r="C197" s="8"/>
      <c r="D197" s="11">
        <v>1</v>
      </c>
      <c r="E197" s="11">
        <v>2</v>
      </c>
      <c r="F197" s="11">
        <f t="shared" si="3"/>
        <v>2</v>
      </c>
      <c r="G197" s="20">
        <v>-3108</v>
      </c>
    </row>
    <row r="198" spans="1:7" ht="21" x14ac:dyDescent="0.25">
      <c r="A198" s="14">
        <v>43224</v>
      </c>
      <c r="B198" s="8" t="s">
        <v>8</v>
      </c>
      <c r="C198" s="8"/>
      <c r="D198" s="11">
        <v>1</v>
      </c>
      <c r="E198" s="11">
        <v>2</v>
      </c>
      <c r="F198" s="11">
        <f t="shared" si="3"/>
        <v>2</v>
      </c>
      <c r="G198" s="20">
        <v>892</v>
      </c>
    </row>
    <row r="199" spans="1:7" ht="21" x14ac:dyDescent="0.25">
      <c r="A199" s="14">
        <v>43224.489583333336</v>
      </c>
      <c r="B199" s="3" t="s">
        <v>7</v>
      </c>
      <c r="C199" s="3"/>
      <c r="D199" s="11">
        <v>1</v>
      </c>
      <c r="E199" s="2">
        <v>2</v>
      </c>
      <c r="F199" s="11">
        <f t="shared" si="3"/>
        <v>2</v>
      </c>
      <c r="G199" s="20">
        <v>7336</v>
      </c>
    </row>
    <row r="200" spans="1:7" ht="21" x14ac:dyDescent="0.25">
      <c r="A200" s="14">
        <v>43224.955381944441</v>
      </c>
      <c r="B200" s="3" t="s">
        <v>7</v>
      </c>
      <c r="C200" s="3"/>
      <c r="D200" s="11">
        <v>1</v>
      </c>
      <c r="E200" s="2">
        <v>2</v>
      </c>
      <c r="F200" s="11">
        <f t="shared" si="3"/>
        <v>2</v>
      </c>
      <c r="G200" s="20">
        <v>-6262</v>
      </c>
    </row>
    <row r="201" spans="1:7" ht="21" x14ac:dyDescent="0.25">
      <c r="A201" s="14">
        <v>43229</v>
      </c>
      <c r="B201" s="8" t="s">
        <v>8</v>
      </c>
      <c r="C201" s="8"/>
      <c r="D201" s="11">
        <v>1</v>
      </c>
      <c r="E201" s="11">
        <v>2</v>
      </c>
      <c r="F201" s="11">
        <f t="shared" si="3"/>
        <v>2</v>
      </c>
      <c r="G201" s="20">
        <v>14892</v>
      </c>
    </row>
    <row r="202" spans="1:7" ht="21" x14ac:dyDescent="0.25">
      <c r="A202" s="14">
        <v>43229.5625</v>
      </c>
      <c r="B202" s="1" t="s">
        <v>6</v>
      </c>
      <c r="C202" s="1"/>
      <c r="D202" s="11">
        <v>1</v>
      </c>
      <c r="E202" s="2">
        <v>2</v>
      </c>
      <c r="F202" s="11">
        <f t="shared" si="3"/>
        <v>2</v>
      </c>
      <c r="G202" s="20">
        <v>14936</v>
      </c>
    </row>
    <row r="203" spans="1:7" ht="21" x14ac:dyDescent="0.25">
      <c r="A203" s="14">
        <v>43230.01189814815</v>
      </c>
      <c r="B203" s="3" t="s">
        <v>7</v>
      </c>
      <c r="C203" s="3"/>
      <c r="D203" s="11">
        <v>1</v>
      </c>
      <c r="E203" s="2">
        <v>2</v>
      </c>
      <c r="F203" s="11">
        <f t="shared" si="3"/>
        <v>2</v>
      </c>
      <c r="G203" s="20">
        <v>-864</v>
      </c>
    </row>
    <row r="204" spans="1:7" ht="21" x14ac:dyDescent="0.25">
      <c r="A204" s="14">
        <v>43231.205636574072</v>
      </c>
      <c r="B204" s="3" t="s">
        <v>7</v>
      </c>
      <c r="C204" s="3"/>
      <c r="D204" s="11">
        <v>1</v>
      </c>
      <c r="E204" s="2">
        <v>2</v>
      </c>
      <c r="F204" s="11">
        <f t="shared" si="3"/>
        <v>2</v>
      </c>
      <c r="G204" s="20">
        <v>636</v>
      </c>
    </row>
    <row r="205" spans="1:7" ht="21" x14ac:dyDescent="0.25">
      <c r="A205" s="14">
        <v>43231.961145833331</v>
      </c>
      <c r="B205" s="3" t="s">
        <v>7</v>
      </c>
      <c r="C205" s="3"/>
      <c r="D205" s="11">
        <v>1</v>
      </c>
      <c r="E205" s="2">
        <v>2</v>
      </c>
      <c r="F205" s="11">
        <f t="shared" si="3"/>
        <v>2</v>
      </c>
      <c r="G205" s="20">
        <v>-3064</v>
      </c>
    </row>
    <row r="206" spans="1:7" ht="21" x14ac:dyDescent="0.25">
      <c r="A206" s="14">
        <v>43232.046550925923</v>
      </c>
      <c r="B206" s="3" t="s">
        <v>7</v>
      </c>
      <c r="C206" s="3"/>
      <c r="D206" s="11">
        <v>1</v>
      </c>
      <c r="E206" s="2">
        <v>2</v>
      </c>
      <c r="F206" s="11">
        <f t="shared" si="3"/>
        <v>2</v>
      </c>
      <c r="G206" s="20">
        <v>-564</v>
      </c>
    </row>
    <row r="207" spans="1:7" ht="21" x14ac:dyDescent="0.25">
      <c r="A207" s="14">
        <v>43235.132696759261</v>
      </c>
      <c r="B207" s="3" t="s">
        <v>7</v>
      </c>
      <c r="C207" s="3"/>
      <c r="D207" s="11">
        <v>1</v>
      </c>
      <c r="E207" s="2">
        <v>2</v>
      </c>
      <c r="F207" s="11">
        <f t="shared" si="3"/>
        <v>2</v>
      </c>
      <c r="G207" s="20">
        <v>-1064</v>
      </c>
    </row>
    <row r="208" spans="1:7" ht="21" x14ac:dyDescent="0.25">
      <c r="A208" s="14">
        <v>43235.989629629628</v>
      </c>
      <c r="B208" s="3" t="s">
        <v>7</v>
      </c>
      <c r="C208" s="3"/>
      <c r="D208" s="11">
        <v>1</v>
      </c>
      <c r="E208" s="2">
        <v>2</v>
      </c>
      <c r="F208" s="11">
        <f t="shared" si="3"/>
        <v>2</v>
      </c>
      <c r="G208" s="20">
        <v>-1464</v>
      </c>
    </row>
    <row r="209" spans="1:7" ht="21" x14ac:dyDescent="0.25">
      <c r="A209" s="14">
        <v>43236</v>
      </c>
      <c r="B209" s="8" t="s">
        <v>8</v>
      </c>
      <c r="C209" s="8"/>
      <c r="D209" s="11">
        <v>1</v>
      </c>
      <c r="E209" s="11">
        <v>2</v>
      </c>
      <c r="F209" s="11">
        <f t="shared" si="3"/>
        <v>2</v>
      </c>
      <c r="G209" s="20">
        <v>-3208</v>
      </c>
    </row>
    <row r="210" spans="1:7" ht="21" x14ac:dyDescent="0.25">
      <c r="A210" s="14">
        <v>43236.109155092592</v>
      </c>
      <c r="B210" s="3" t="s">
        <v>7</v>
      </c>
      <c r="C210" s="3"/>
      <c r="D210" s="11">
        <v>1</v>
      </c>
      <c r="E210" s="2">
        <v>1</v>
      </c>
      <c r="F210" s="11">
        <f t="shared" si="3"/>
        <v>1</v>
      </c>
      <c r="G210" s="20">
        <v>-632</v>
      </c>
    </row>
    <row r="211" spans="1:7" ht="21" x14ac:dyDescent="0.25">
      <c r="A211" s="14">
        <v>43236.109537037039</v>
      </c>
      <c r="B211" s="3" t="s">
        <v>7</v>
      </c>
      <c r="C211" s="3"/>
      <c r="D211" s="11">
        <v>1</v>
      </c>
      <c r="E211" s="2">
        <v>1</v>
      </c>
      <c r="F211" s="11">
        <f t="shared" si="3"/>
        <v>1</v>
      </c>
      <c r="G211" s="20">
        <v>-632</v>
      </c>
    </row>
    <row r="212" spans="1:7" ht="21" x14ac:dyDescent="0.25">
      <c r="A212" s="14">
        <v>43236.977789351855</v>
      </c>
      <c r="B212" s="1" t="s">
        <v>6</v>
      </c>
      <c r="C212" s="1"/>
      <c r="D212" s="11">
        <v>1</v>
      </c>
      <c r="E212" s="2">
        <v>1</v>
      </c>
      <c r="F212" s="11">
        <f t="shared" si="3"/>
        <v>1</v>
      </c>
      <c r="G212" s="20">
        <v>-932</v>
      </c>
    </row>
    <row r="213" spans="1:7" ht="21" x14ac:dyDescent="0.25">
      <c r="A213" s="14">
        <v>43236.977789351855</v>
      </c>
      <c r="B213" s="1" t="s">
        <v>6</v>
      </c>
      <c r="C213" s="1"/>
      <c r="D213" s="11">
        <v>1</v>
      </c>
      <c r="E213" s="2">
        <v>1</v>
      </c>
      <c r="F213" s="11">
        <f t="shared" si="3"/>
        <v>1</v>
      </c>
      <c r="G213" s="20">
        <v>-982</v>
      </c>
    </row>
    <row r="214" spans="1:7" ht="21" x14ac:dyDescent="0.25">
      <c r="A214" s="14">
        <v>43237.205636574072</v>
      </c>
      <c r="B214" s="1" t="s">
        <v>6</v>
      </c>
      <c r="C214" s="1"/>
      <c r="D214" s="11">
        <v>1</v>
      </c>
      <c r="E214" s="2">
        <v>2</v>
      </c>
      <c r="F214" s="11">
        <f t="shared" si="3"/>
        <v>2</v>
      </c>
      <c r="G214" s="20">
        <v>1036</v>
      </c>
    </row>
    <row r="215" spans="1:7" ht="21" x14ac:dyDescent="0.25">
      <c r="A215" s="14">
        <v>43237.995844907404</v>
      </c>
      <c r="B215" s="1" t="s">
        <v>6</v>
      </c>
      <c r="C215" s="1"/>
      <c r="D215" s="11">
        <v>1</v>
      </c>
      <c r="E215" s="2">
        <v>2</v>
      </c>
      <c r="F215" s="11">
        <f t="shared" si="3"/>
        <v>2</v>
      </c>
      <c r="G215" s="20">
        <v>-864</v>
      </c>
    </row>
    <row r="216" spans="1:7" ht="21" x14ac:dyDescent="0.25">
      <c r="A216" s="14">
        <v>43239.205613425926</v>
      </c>
      <c r="B216" s="3" t="s">
        <v>7</v>
      </c>
      <c r="C216" s="3"/>
      <c r="D216" s="11">
        <v>1</v>
      </c>
      <c r="E216" s="2">
        <v>2</v>
      </c>
      <c r="F216" s="11">
        <f t="shared" si="3"/>
        <v>2</v>
      </c>
      <c r="G216" s="20">
        <v>-864</v>
      </c>
    </row>
    <row r="217" spans="1:7" ht="21" x14ac:dyDescent="0.25">
      <c r="A217" s="14">
        <v>43241</v>
      </c>
      <c r="B217" s="8" t="s">
        <v>8</v>
      </c>
      <c r="C217" s="8"/>
      <c r="D217" s="11">
        <v>1</v>
      </c>
      <c r="E217" s="11">
        <v>2</v>
      </c>
      <c r="F217" s="11">
        <f t="shared" si="3"/>
        <v>2</v>
      </c>
      <c r="G217" s="20">
        <v>1092</v>
      </c>
    </row>
    <row r="218" spans="1:7" ht="21" x14ac:dyDescent="0.25">
      <c r="A218" s="14">
        <v>43242</v>
      </c>
      <c r="B218" s="8" t="s">
        <v>8</v>
      </c>
      <c r="C218" s="8"/>
      <c r="D218" s="11">
        <v>1</v>
      </c>
      <c r="E218" s="11">
        <v>2</v>
      </c>
      <c r="F218" s="11">
        <f t="shared" si="3"/>
        <v>2</v>
      </c>
      <c r="G218" s="20">
        <v>-3708</v>
      </c>
    </row>
    <row r="219" spans="1:7" ht="21" x14ac:dyDescent="0.25">
      <c r="A219" s="14">
        <v>43242.161319444444</v>
      </c>
      <c r="B219" s="3" t="s">
        <v>7</v>
      </c>
      <c r="C219" s="3"/>
      <c r="D219" s="11">
        <v>1</v>
      </c>
      <c r="E219" s="2">
        <v>2</v>
      </c>
      <c r="F219" s="11">
        <f t="shared" si="3"/>
        <v>2</v>
      </c>
      <c r="G219" s="20">
        <v>-1864</v>
      </c>
    </row>
    <row r="220" spans="1:7" ht="21" x14ac:dyDescent="0.25">
      <c r="A220" s="14">
        <v>43243</v>
      </c>
      <c r="B220" s="8" t="s">
        <v>8</v>
      </c>
      <c r="C220" s="8"/>
      <c r="D220" s="11">
        <v>1</v>
      </c>
      <c r="E220" s="11">
        <v>2</v>
      </c>
      <c r="F220" s="11">
        <f t="shared" si="3"/>
        <v>2</v>
      </c>
      <c r="G220" s="20">
        <v>-5808</v>
      </c>
    </row>
    <row r="221" spans="1:7" ht="21" x14ac:dyDescent="0.25">
      <c r="A221" s="14">
        <v>43244</v>
      </c>
      <c r="B221" s="8" t="s">
        <v>8</v>
      </c>
      <c r="C221" s="8"/>
      <c r="D221" s="11">
        <v>1</v>
      </c>
      <c r="E221" s="11">
        <v>2</v>
      </c>
      <c r="F221" s="11">
        <f t="shared" si="3"/>
        <v>2</v>
      </c>
      <c r="G221" s="20">
        <v>-1408</v>
      </c>
    </row>
    <row r="222" spans="1:7" ht="21" x14ac:dyDescent="0.25">
      <c r="A222" s="14">
        <v>43244</v>
      </c>
      <c r="B222" s="8" t="s">
        <v>8</v>
      </c>
      <c r="C222" s="8"/>
      <c r="D222" s="11">
        <v>1</v>
      </c>
      <c r="E222" s="11">
        <v>2</v>
      </c>
      <c r="F222" s="11">
        <f t="shared" si="3"/>
        <v>2</v>
      </c>
      <c r="G222" s="20">
        <v>1192</v>
      </c>
    </row>
    <row r="223" spans="1:7" ht="21" x14ac:dyDescent="0.25">
      <c r="A223" s="14">
        <v>43244.990277777775</v>
      </c>
      <c r="B223" s="3" t="s">
        <v>7</v>
      </c>
      <c r="C223" s="3"/>
      <c r="D223" s="11">
        <v>1</v>
      </c>
      <c r="E223" s="2">
        <v>2</v>
      </c>
      <c r="F223" s="11">
        <f t="shared" si="3"/>
        <v>2</v>
      </c>
      <c r="G223" s="20">
        <v>1336</v>
      </c>
    </row>
    <row r="224" spans="1:7" ht="21" x14ac:dyDescent="0.25">
      <c r="A224" s="14">
        <v>43245</v>
      </c>
      <c r="B224" s="8" t="s">
        <v>8</v>
      </c>
      <c r="C224" s="8"/>
      <c r="D224" s="11">
        <v>1</v>
      </c>
      <c r="E224" s="11">
        <v>2</v>
      </c>
      <c r="F224" s="11">
        <f t="shared" si="3"/>
        <v>2</v>
      </c>
      <c r="G224" s="20">
        <v>892</v>
      </c>
    </row>
    <row r="225" spans="1:7" ht="21" x14ac:dyDescent="0.25">
      <c r="A225" s="14">
        <v>43248</v>
      </c>
      <c r="B225" s="8" t="s">
        <v>8</v>
      </c>
      <c r="C225" s="8"/>
      <c r="D225" s="11">
        <v>1</v>
      </c>
      <c r="E225" s="11">
        <v>2</v>
      </c>
      <c r="F225" s="11">
        <f t="shared" si="3"/>
        <v>2</v>
      </c>
      <c r="G225" s="20">
        <v>-2908</v>
      </c>
    </row>
    <row r="226" spans="1:7" ht="21" x14ac:dyDescent="0.25">
      <c r="A226" s="14">
        <v>43250</v>
      </c>
      <c r="B226" s="8" t="s">
        <v>8</v>
      </c>
      <c r="C226" s="8"/>
      <c r="D226" s="11">
        <v>1</v>
      </c>
      <c r="E226" s="11">
        <v>2</v>
      </c>
      <c r="F226" s="11">
        <f t="shared" si="3"/>
        <v>2</v>
      </c>
      <c r="G226" s="20">
        <v>1292</v>
      </c>
    </row>
    <row r="227" spans="1:7" ht="21" x14ac:dyDescent="0.25">
      <c r="A227" s="14">
        <v>43250.205590277779</v>
      </c>
      <c r="B227" s="3" t="s">
        <v>7</v>
      </c>
      <c r="C227" s="3"/>
      <c r="D227" s="11">
        <v>1</v>
      </c>
      <c r="E227" s="2">
        <v>2</v>
      </c>
      <c r="F227" s="11">
        <f t="shared" si="3"/>
        <v>2</v>
      </c>
      <c r="G227" s="20">
        <v>2036</v>
      </c>
    </row>
    <row r="228" spans="1:7" ht="21" x14ac:dyDescent="0.25">
      <c r="A228" s="14">
        <v>43251</v>
      </c>
      <c r="B228" s="8" t="s">
        <v>8</v>
      </c>
      <c r="C228" s="8"/>
      <c r="D228" s="11">
        <v>1</v>
      </c>
      <c r="E228" s="11">
        <v>2</v>
      </c>
      <c r="F228" s="11">
        <f t="shared" si="3"/>
        <v>2</v>
      </c>
      <c r="G228" s="20">
        <v>-608</v>
      </c>
    </row>
    <row r="229" spans="1:7" ht="21" x14ac:dyDescent="0.25">
      <c r="A229" s="14">
        <v>43251.554861111108</v>
      </c>
      <c r="B229" s="1" t="s">
        <v>6</v>
      </c>
      <c r="C229" s="1"/>
      <c r="D229" s="11">
        <v>1</v>
      </c>
      <c r="E229" s="11">
        <v>2</v>
      </c>
      <c r="F229" s="11">
        <f t="shared" si="3"/>
        <v>2</v>
      </c>
      <c r="G229" s="20">
        <v>2836</v>
      </c>
    </row>
    <row r="230" spans="1:7" ht="21" x14ac:dyDescent="0.25">
      <c r="A230" s="14">
        <v>43252</v>
      </c>
      <c r="B230" s="8" t="s">
        <v>8</v>
      </c>
      <c r="C230" s="8"/>
      <c r="D230" s="11">
        <v>1</v>
      </c>
      <c r="E230" s="11">
        <v>2</v>
      </c>
      <c r="F230" s="11">
        <f t="shared" si="3"/>
        <v>2</v>
      </c>
      <c r="G230" s="20">
        <v>3292</v>
      </c>
    </row>
    <row r="231" spans="1:7" ht="21" x14ac:dyDescent="0.25">
      <c r="A231" s="14">
        <v>43252.131342592591</v>
      </c>
      <c r="B231" s="3" t="s">
        <v>7</v>
      </c>
      <c r="C231" s="3"/>
      <c r="D231" s="11">
        <v>1</v>
      </c>
      <c r="E231" s="2">
        <v>4</v>
      </c>
      <c r="F231" s="11">
        <f t="shared" si="3"/>
        <v>4</v>
      </c>
      <c r="G231" s="20">
        <v>-3728</v>
      </c>
    </row>
    <row r="232" spans="1:7" ht="21" x14ac:dyDescent="0.25">
      <c r="A232" s="14">
        <v>43253.205555555556</v>
      </c>
      <c r="B232" s="1" t="s">
        <v>6</v>
      </c>
      <c r="C232" s="1"/>
      <c r="D232" s="11">
        <v>1</v>
      </c>
      <c r="E232" s="2">
        <v>2</v>
      </c>
      <c r="F232" s="11">
        <f t="shared" si="3"/>
        <v>2</v>
      </c>
      <c r="G232" s="20">
        <v>1536</v>
      </c>
    </row>
    <row r="233" spans="1:7" ht="21" x14ac:dyDescent="0.25">
      <c r="A233" s="14">
        <v>43257.044502314813</v>
      </c>
      <c r="B233" s="3" t="s">
        <v>7</v>
      </c>
      <c r="C233" s="3"/>
      <c r="D233" s="11">
        <v>1</v>
      </c>
      <c r="E233" s="2">
        <v>2</v>
      </c>
      <c r="F233" s="11">
        <f t="shared" si="3"/>
        <v>2</v>
      </c>
      <c r="G233" s="20">
        <v>-464</v>
      </c>
    </row>
    <row r="234" spans="1:7" ht="21" x14ac:dyDescent="0.25">
      <c r="A234" s="14">
        <v>43257.973564814813</v>
      </c>
      <c r="B234" s="3" t="s">
        <v>7</v>
      </c>
      <c r="C234" s="3"/>
      <c r="D234" s="11">
        <v>1</v>
      </c>
      <c r="E234" s="2">
        <v>2</v>
      </c>
      <c r="F234" s="11">
        <f t="shared" si="3"/>
        <v>2</v>
      </c>
      <c r="G234" s="20">
        <v>-264</v>
      </c>
    </row>
    <row r="235" spans="1:7" ht="21" x14ac:dyDescent="0.25">
      <c r="A235" s="14">
        <v>43258</v>
      </c>
      <c r="B235" s="8" t="s">
        <v>8</v>
      </c>
      <c r="C235" s="8"/>
      <c r="D235" s="11">
        <v>1</v>
      </c>
      <c r="E235" s="2">
        <v>2</v>
      </c>
      <c r="F235" s="11">
        <f t="shared" si="3"/>
        <v>2</v>
      </c>
      <c r="G235" s="20">
        <v>8292</v>
      </c>
    </row>
    <row r="236" spans="1:7" ht="21" x14ac:dyDescent="0.25">
      <c r="A236" s="14">
        <v>43258.915277777778</v>
      </c>
      <c r="B236" s="3" t="s">
        <v>7</v>
      </c>
      <c r="C236" s="3"/>
      <c r="D236" s="11">
        <v>1</v>
      </c>
      <c r="E236" s="2">
        <v>2</v>
      </c>
      <c r="F236" s="11">
        <f t="shared" si="3"/>
        <v>2</v>
      </c>
      <c r="G236" s="20">
        <v>-1464</v>
      </c>
    </row>
    <row r="237" spans="1:7" ht="21" x14ac:dyDescent="0.25">
      <c r="A237" s="14">
        <v>43259</v>
      </c>
      <c r="B237" s="8" t="s">
        <v>8</v>
      </c>
      <c r="C237" s="8"/>
      <c r="D237" s="11">
        <v>1</v>
      </c>
      <c r="E237" s="11">
        <v>2</v>
      </c>
      <c r="F237" s="11">
        <f t="shared" si="3"/>
        <v>2</v>
      </c>
      <c r="G237" s="20">
        <v>-1708</v>
      </c>
    </row>
    <row r="238" spans="1:7" ht="21" x14ac:dyDescent="0.25">
      <c r="A238" s="14">
        <v>43259</v>
      </c>
      <c r="B238" s="8" t="s">
        <v>8</v>
      </c>
      <c r="C238" s="8"/>
      <c r="D238" s="11">
        <v>1</v>
      </c>
      <c r="E238" s="11">
        <v>3</v>
      </c>
      <c r="F238" s="11">
        <f t="shared" si="3"/>
        <v>3</v>
      </c>
      <c r="G238" s="20">
        <v>8538</v>
      </c>
    </row>
    <row r="239" spans="1:7" ht="21" x14ac:dyDescent="0.25">
      <c r="A239" s="14">
        <v>43259.119050925925</v>
      </c>
      <c r="B239" s="3" t="s">
        <v>7</v>
      </c>
      <c r="C239" s="3"/>
      <c r="D239" s="11">
        <v>1</v>
      </c>
      <c r="E239" s="2">
        <v>1</v>
      </c>
      <c r="F239" s="11">
        <f t="shared" si="3"/>
        <v>1</v>
      </c>
      <c r="G239" s="20">
        <v>168</v>
      </c>
    </row>
    <row r="240" spans="1:7" ht="21" x14ac:dyDescent="0.25">
      <c r="A240" s="14">
        <v>43259.119050925925</v>
      </c>
      <c r="B240" s="3" t="s">
        <v>7</v>
      </c>
      <c r="C240" s="3"/>
      <c r="D240" s="11">
        <v>1</v>
      </c>
      <c r="E240" s="2">
        <v>1</v>
      </c>
      <c r="F240" s="11">
        <f t="shared" si="3"/>
        <v>1</v>
      </c>
      <c r="G240" s="20">
        <v>118</v>
      </c>
    </row>
    <row r="241" spans="1:7" ht="21" x14ac:dyDescent="0.25">
      <c r="A241" s="14">
        <v>43260.011817129627</v>
      </c>
      <c r="B241" s="3" t="s">
        <v>7</v>
      </c>
      <c r="C241" s="3"/>
      <c r="D241" s="11">
        <v>1</v>
      </c>
      <c r="E241" s="2">
        <v>2</v>
      </c>
      <c r="F241" s="11">
        <f t="shared" si="3"/>
        <v>2</v>
      </c>
      <c r="G241" s="20">
        <v>-2064</v>
      </c>
    </row>
    <row r="242" spans="1:7" ht="21" x14ac:dyDescent="0.25">
      <c r="A242" s="14">
        <v>43260.205682870372</v>
      </c>
      <c r="B242" s="1" t="s">
        <v>6</v>
      </c>
      <c r="C242" s="1"/>
      <c r="D242" s="11">
        <v>1</v>
      </c>
      <c r="E242" s="2">
        <v>3</v>
      </c>
      <c r="F242" s="11">
        <f t="shared" si="3"/>
        <v>3</v>
      </c>
      <c r="G242" s="20">
        <v>1454</v>
      </c>
    </row>
    <row r="243" spans="1:7" ht="21" x14ac:dyDescent="0.25">
      <c r="A243" s="14">
        <v>43262</v>
      </c>
      <c r="B243" s="8" t="s">
        <v>8</v>
      </c>
      <c r="C243" s="8"/>
      <c r="D243" s="11">
        <v>1</v>
      </c>
      <c r="E243" s="2">
        <v>2</v>
      </c>
      <c r="F243" s="11">
        <f t="shared" si="3"/>
        <v>2</v>
      </c>
      <c r="G243" s="20">
        <v>5192</v>
      </c>
    </row>
    <row r="244" spans="1:7" ht="21" x14ac:dyDescent="0.25">
      <c r="A244" s="14">
        <v>43262</v>
      </c>
      <c r="B244" s="8" t="s">
        <v>8</v>
      </c>
      <c r="C244" s="8"/>
      <c r="D244" s="11">
        <v>1</v>
      </c>
      <c r="E244" s="11">
        <v>2</v>
      </c>
      <c r="F244" s="11">
        <f t="shared" si="3"/>
        <v>2</v>
      </c>
      <c r="G244" s="20">
        <v>-3908</v>
      </c>
    </row>
    <row r="245" spans="1:7" ht="21" x14ac:dyDescent="0.25">
      <c r="A245" s="14">
        <v>43263.198645833334</v>
      </c>
      <c r="B245" s="1" t="s">
        <v>6</v>
      </c>
      <c r="C245" s="1"/>
      <c r="D245" s="11">
        <v>1</v>
      </c>
      <c r="E245" s="2">
        <v>2</v>
      </c>
      <c r="F245" s="11">
        <f t="shared" si="3"/>
        <v>2</v>
      </c>
      <c r="G245" s="20">
        <v>-1364</v>
      </c>
    </row>
    <row r="246" spans="1:7" ht="21" x14ac:dyDescent="0.25">
      <c r="A246" s="14">
        <v>43263.198645833334</v>
      </c>
      <c r="B246" s="1" t="s">
        <v>6</v>
      </c>
      <c r="C246" s="1"/>
      <c r="D246" s="11">
        <v>1</v>
      </c>
      <c r="E246" s="2">
        <v>1</v>
      </c>
      <c r="F246" s="11">
        <f t="shared" si="3"/>
        <v>1</v>
      </c>
      <c r="G246" s="20">
        <v>-732</v>
      </c>
    </row>
    <row r="247" spans="1:7" ht="21" x14ac:dyDescent="0.25">
      <c r="A247" s="14">
        <v>43263.997928240744</v>
      </c>
      <c r="B247" s="3" t="s">
        <v>7</v>
      </c>
      <c r="C247" s="3"/>
      <c r="D247" s="11">
        <v>1</v>
      </c>
      <c r="E247" s="2">
        <v>2</v>
      </c>
      <c r="F247" s="11">
        <f t="shared" si="3"/>
        <v>2</v>
      </c>
      <c r="G247" s="20">
        <v>-1164</v>
      </c>
    </row>
    <row r="248" spans="1:7" ht="21" x14ac:dyDescent="0.25">
      <c r="A248" s="14">
        <v>43264</v>
      </c>
      <c r="B248" s="8" t="s">
        <v>8</v>
      </c>
      <c r="C248" s="8"/>
      <c r="D248" s="11">
        <v>1</v>
      </c>
      <c r="E248" s="11">
        <v>3</v>
      </c>
      <c r="F248" s="11">
        <f t="shared" si="3"/>
        <v>3</v>
      </c>
      <c r="G248" s="20">
        <v>-4662</v>
      </c>
    </row>
    <row r="249" spans="1:7" ht="21" x14ac:dyDescent="0.25">
      <c r="A249" s="14">
        <v>43264</v>
      </c>
      <c r="B249" s="8" t="s">
        <v>8</v>
      </c>
      <c r="C249" s="8"/>
      <c r="D249" s="11">
        <v>1</v>
      </c>
      <c r="E249" s="2">
        <v>1</v>
      </c>
      <c r="F249" s="11">
        <f t="shared" si="3"/>
        <v>1</v>
      </c>
      <c r="G249" s="20">
        <v>-1854</v>
      </c>
    </row>
    <row r="250" spans="1:7" ht="21" x14ac:dyDescent="0.25">
      <c r="A250" s="14">
        <v>43264</v>
      </c>
      <c r="B250" s="8" t="s">
        <v>8</v>
      </c>
      <c r="C250" s="8"/>
      <c r="D250" s="11">
        <v>1</v>
      </c>
      <c r="E250" s="11">
        <v>1</v>
      </c>
      <c r="F250" s="11">
        <f t="shared" si="3"/>
        <v>1</v>
      </c>
      <c r="G250" s="20">
        <v>-1854</v>
      </c>
    </row>
    <row r="251" spans="1:7" ht="21" x14ac:dyDescent="0.25">
      <c r="A251" s="14">
        <v>43266</v>
      </c>
      <c r="B251" s="8" t="s">
        <v>8</v>
      </c>
      <c r="C251" s="8"/>
      <c r="D251" s="11">
        <v>1</v>
      </c>
      <c r="E251" s="11">
        <v>2</v>
      </c>
      <c r="F251" s="11">
        <f t="shared" si="3"/>
        <v>2</v>
      </c>
      <c r="G251" s="20">
        <v>4892</v>
      </c>
    </row>
    <row r="252" spans="1:7" ht="21" x14ac:dyDescent="0.25">
      <c r="A252" s="14">
        <v>43266.520833333336</v>
      </c>
      <c r="B252" s="3" t="s">
        <v>7</v>
      </c>
      <c r="C252" s="3"/>
      <c r="D252" s="11">
        <v>1</v>
      </c>
      <c r="E252" s="2">
        <v>2</v>
      </c>
      <c r="F252" s="11">
        <f t="shared" si="3"/>
        <v>2</v>
      </c>
      <c r="G252" s="20">
        <v>9236</v>
      </c>
    </row>
    <row r="253" spans="1:7" ht="21" x14ac:dyDescent="0.25">
      <c r="A253" s="14">
        <v>43267.103530092594</v>
      </c>
      <c r="B253" s="3" t="s">
        <v>7</v>
      </c>
      <c r="C253" s="3"/>
      <c r="D253" s="11">
        <v>1</v>
      </c>
      <c r="E253" s="2">
        <v>2</v>
      </c>
      <c r="F253" s="11">
        <f t="shared" si="3"/>
        <v>2</v>
      </c>
      <c r="G253" s="20">
        <v>-2464</v>
      </c>
    </row>
    <row r="254" spans="1:7" ht="21" x14ac:dyDescent="0.25">
      <c r="A254" s="14">
        <v>43270</v>
      </c>
      <c r="B254" s="8" t="s">
        <v>8</v>
      </c>
      <c r="C254" s="8"/>
      <c r="D254" s="11">
        <v>1</v>
      </c>
      <c r="E254" s="2">
        <v>2</v>
      </c>
      <c r="F254" s="11">
        <f t="shared" si="3"/>
        <v>2</v>
      </c>
      <c r="G254" s="20">
        <v>1092</v>
      </c>
    </row>
    <row r="255" spans="1:7" ht="21" x14ac:dyDescent="0.25">
      <c r="A255" s="14">
        <v>43271</v>
      </c>
      <c r="B255" s="8" t="s">
        <v>8</v>
      </c>
      <c r="C255" s="8"/>
      <c r="D255" s="11">
        <v>1</v>
      </c>
      <c r="E255" s="11">
        <v>3</v>
      </c>
      <c r="F255" s="11">
        <f t="shared" si="3"/>
        <v>3</v>
      </c>
      <c r="G255" s="20">
        <v>16938</v>
      </c>
    </row>
    <row r="256" spans="1:7" ht="21" x14ac:dyDescent="0.25">
      <c r="A256" s="14">
        <v>43271.97865740741</v>
      </c>
      <c r="B256" s="3" t="s">
        <v>7</v>
      </c>
      <c r="C256" s="3"/>
      <c r="D256" s="11">
        <v>1</v>
      </c>
      <c r="E256" s="2">
        <v>3</v>
      </c>
      <c r="F256" s="11">
        <f t="shared" si="3"/>
        <v>3</v>
      </c>
      <c r="G256" s="20">
        <v>-1596</v>
      </c>
    </row>
    <row r="257" spans="1:7" ht="21" x14ac:dyDescent="0.25">
      <c r="A257" s="14">
        <v>43272</v>
      </c>
      <c r="B257" s="8" t="s">
        <v>8</v>
      </c>
      <c r="C257" s="8"/>
      <c r="D257" s="11">
        <v>1</v>
      </c>
      <c r="E257" s="11">
        <v>3</v>
      </c>
      <c r="F257" s="11">
        <f t="shared" si="3"/>
        <v>3</v>
      </c>
      <c r="G257" s="20">
        <v>-5712</v>
      </c>
    </row>
    <row r="258" spans="1:7" ht="21" x14ac:dyDescent="0.25">
      <c r="A258" s="14">
        <v>43272.986828703702</v>
      </c>
      <c r="B258" s="3" t="s">
        <v>7</v>
      </c>
      <c r="C258" s="3"/>
      <c r="D258" s="11">
        <v>1</v>
      </c>
      <c r="E258" s="2">
        <v>1</v>
      </c>
      <c r="F258" s="11">
        <f t="shared" ref="F258:F321" si="4">E258*D258</f>
        <v>1</v>
      </c>
      <c r="G258" s="20">
        <v>318</v>
      </c>
    </row>
    <row r="259" spans="1:7" ht="21" x14ac:dyDescent="0.25">
      <c r="A259" s="14">
        <v>43272.986828703702</v>
      </c>
      <c r="B259" s="3" t="s">
        <v>7</v>
      </c>
      <c r="C259" s="3"/>
      <c r="D259" s="11">
        <v>1</v>
      </c>
      <c r="E259" s="2">
        <v>2</v>
      </c>
      <c r="F259" s="11">
        <f t="shared" si="4"/>
        <v>2</v>
      </c>
      <c r="G259" s="20">
        <v>536</v>
      </c>
    </row>
    <row r="260" spans="1:7" ht="21" x14ac:dyDescent="0.25">
      <c r="A260" s="14">
        <v>43273.091689814813</v>
      </c>
      <c r="B260" s="3" t="s">
        <v>7</v>
      </c>
      <c r="C260" s="3"/>
      <c r="D260" s="11">
        <v>1</v>
      </c>
      <c r="E260" s="2">
        <v>3</v>
      </c>
      <c r="F260" s="11">
        <f t="shared" si="4"/>
        <v>3</v>
      </c>
      <c r="G260" s="20">
        <v>-396</v>
      </c>
    </row>
    <row r="261" spans="1:7" ht="21" x14ac:dyDescent="0.25">
      <c r="A261" s="14">
        <v>43273.936122685183</v>
      </c>
      <c r="B261" s="1" t="s">
        <v>6</v>
      </c>
      <c r="C261" s="1"/>
      <c r="D261" s="11">
        <v>1</v>
      </c>
      <c r="E261" s="2">
        <v>3</v>
      </c>
      <c r="F261" s="11">
        <f t="shared" si="4"/>
        <v>3</v>
      </c>
      <c r="G261" s="20">
        <v>-2196</v>
      </c>
    </row>
    <row r="262" spans="1:7" ht="21" x14ac:dyDescent="0.25">
      <c r="A262" s="14">
        <v>43273.99796296296</v>
      </c>
      <c r="B262" s="3" t="s">
        <v>7</v>
      </c>
      <c r="C262" s="3"/>
      <c r="D262" s="11">
        <v>1</v>
      </c>
      <c r="E262" s="2">
        <v>3</v>
      </c>
      <c r="F262" s="11">
        <f t="shared" si="4"/>
        <v>3</v>
      </c>
      <c r="G262" s="20">
        <v>-1896</v>
      </c>
    </row>
    <row r="263" spans="1:7" ht="21" x14ac:dyDescent="0.25">
      <c r="A263" s="14">
        <v>43274.19190972222</v>
      </c>
      <c r="B263" s="1" t="s">
        <v>6</v>
      </c>
      <c r="C263" s="1"/>
      <c r="D263" s="11">
        <v>1</v>
      </c>
      <c r="E263" s="2">
        <v>1</v>
      </c>
      <c r="F263" s="11">
        <f t="shared" si="4"/>
        <v>1</v>
      </c>
      <c r="G263" s="20">
        <v>-382</v>
      </c>
    </row>
    <row r="264" spans="1:7" ht="21" x14ac:dyDescent="0.25">
      <c r="A264" s="14">
        <v>43274.19190972222</v>
      </c>
      <c r="B264" s="1" t="s">
        <v>6</v>
      </c>
      <c r="C264" s="1"/>
      <c r="D264" s="11">
        <v>1</v>
      </c>
      <c r="E264" s="2">
        <v>2</v>
      </c>
      <c r="F264" s="11">
        <f t="shared" si="4"/>
        <v>2</v>
      </c>
      <c r="G264" s="20">
        <v>-864</v>
      </c>
    </row>
    <row r="265" spans="1:7" ht="21" x14ac:dyDescent="0.25">
      <c r="A265" s="14">
        <v>43276</v>
      </c>
      <c r="B265" s="8" t="s">
        <v>8</v>
      </c>
      <c r="C265" s="8"/>
      <c r="D265" s="11">
        <v>1</v>
      </c>
      <c r="E265" s="2">
        <v>3</v>
      </c>
      <c r="F265" s="11">
        <f t="shared" si="4"/>
        <v>3</v>
      </c>
      <c r="G265" s="20">
        <v>-312</v>
      </c>
    </row>
    <row r="266" spans="1:7" ht="21" x14ac:dyDescent="0.25">
      <c r="A266" s="14">
        <v>43277</v>
      </c>
      <c r="B266" s="8" t="s">
        <v>8</v>
      </c>
      <c r="C266" s="8"/>
      <c r="D266" s="11">
        <v>1</v>
      </c>
      <c r="E266" s="11">
        <v>3</v>
      </c>
      <c r="F266" s="11">
        <f t="shared" si="4"/>
        <v>3</v>
      </c>
      <c r="G266" s="20">
        <v>-1662</v>
      </c>
    </row>
    <row r="267" spans="1:7" ht="21" x14ac:dyDescent="0.25">
      <c r="A267" s="14">
        <v>43277.513888888891</v>
      </c>
      <c r="B267" s="3" t="s">
        <v>7</v>
      </c>
      <c r="C267" s="3"/>
      <c r="D267" s="11">
        <v>1</v>
      </c>
      <c r="E267" s="2">
        <v>3</v>
      </c>
      <c r="F267" s="11">
        <f t="shared" si="4"/>
        <v>3</v>
      </c>
      <c r="G267" s="20">
        <v>1854</v>
      </c>
    </row>
    <row r="268" spans="1:7" ht="21" x14ac:dyDescent="0.25">
      <c r="A268" s="14">
        <v>43278</v>
      </c>
      <c r="B268" s="8" t="s">
        <v>8</v>
      </c>
      <c r="C268" s="8"/>
      <c r="D268" s="11">
        <v>1</v>
      </c>
      <c r="E268" s="11">
        <v>3</v>
      </c>
      <c r="F268" s="11">
        <f t="shared" si="4"/>
        <v>3</v>
      </c>
      <c r="G268" s="20">
        <v>-7262</v>
      </c>
    </row>
    <row r="269" spans="1:7" ht="21" x14ac:dyDescent="0.25">
      <c r="A269" s="14">
        <v>43278.001400462963</v>
      </c>
      <c r="B269" s="3" t="s">
        <v>7</v>
      </c>
      <c r="C269" s="3"/>
      <c r="D269" s="11">
        <v>1</v>
      </c>
      <c r="E269" s="2">
        <v>1</v>
      </c>
      <c r="F269" s="11">
        <f t="shared" si="4"/>
        <v>1</v>
      </c>
      <c r="G269" s="20">
        <v>-482</v>
      </c>
    </row>
    <row r="270" spans="1:7" ht="21" x14ac:dyDescent="0.25">
      <c r="A270" s="14">
        <v>43278.001400462963</v>
      </c>
      <c r="B270" s="3" t="s">
        <v>7</v>
      </c>
      <c r="C270" s="3"/>
      <c r="D270" s="11">
        <v>1</v>
      </c>
      <c r="E270" s="2">
        <v>2</v>
      </c>
      <c r="F270" s="11">
        <f t="shared" si="4"/>
        <v>2</v>
      </c>
      <c r="G270" s="20">
        <v>-1064</v>
      </c>
    </row>
    <row r="271" spans="1:7" ht="21" x14ac:dyDescent="0.25">
      <c r="A271" s="14">
        <v>43278.131249999999</v>
      </c>
      <c r="B271" s="1" t="s">
        <v>6</v>
      </c>
      <c r="C271" s="1"/>
      <c r="D271" s="11">
        <v>1</v>
      </c>
      <c r="E271" s="2">
        <v>3</v>
      </c>
      <c r="F271" s="11">
        <f t="shared" si="4"/>
        <v>3</v>
      </c>
      <c r="G271" s="20">
        <v>-2496</v>
      </c>
    </row>
    <row r="272" spans="1:7" ht="21" x14ac:dyDescent="0.25">
      <c r="A272" s="14">
        <v>43279.041666666664</v>
      </c>
      <c r="B272" s="1" t="s">
        <v>6</v>
      </c>
      <c r="C272" s="1"/>
      <c r="D272" s="11">
        <v>1</v>
      </c>
      <c r="E272" s="2">
        <v>3</v>
      </c>
      <c r="F272" s="11">
        <f t="shared" si="4"/>
        <v>3</v>
      </c>
      <c r="G272" s="20">
        <v>-4446</v>
      </c>
    </row>
    <row r="273" spans="1:7" ht="21" x14ac:dyDescent="0.25">
      <c r="A273" s="14">
        <v>43279.546527777777</v>
      </c>
      <c r="B273" s="3" t="s">
        <v>7</v>
      </c>
      <c r="C273" s="3"/>
      <c r="D273" s="11">
        <v>1</v>
      </c>
      <c r="E273" s="2">
        <v>3</v>
      </c>
      <c r="F273" s="11">
        <f t="shared" si="4"/>
        <v>3</v>
      </c>
      <c r="G273" s="20">
        <v>654</v>
      </c>
    </row>
    <row r="274" spans="1:7" ht="21" x14ac:dyDescent="0.25">
      <c r="A274" s="14">
        <v>43279.899317129632</v>
      </c>
      <c r="B274" s="3" t="s">
        <v>7</v>
      </c>
      <c r="C274" s="3"/>
      <c r="D274" s="11">
        <v>1</v>
      </c>
      <c r="E274" s="2">
        <v>3</v>
      </c>
      <c r="F274" s="11">
        <f t="shared" si="4"/>
        <v>3</v>
      </c>
      <c r="G274" s="20">
        <v>-2943</v>
      </c>
    </row>
    <row r="275" spans="1:7" ht="21" x14ac:dyDescent="0.25">
      <c r="A275" s="14">
        <v>43279.93608796296</v>
      </c>
      <c r="B275" s="3" t="s">
        <v>7</v>
      </c>
      <c r="C275" s="3"/>
      <c r="D275" s="11">
        <v>1</v>
      </c>
      <c r="E275" s="2">
        <v>2</v>
      </c>
      <c r="F275" s="11">
        <f t="shared" si="4"/>
        <v>2</v>
      </c>
      <c r="G275" s="20">
        <v>-1014</v>
      </c>
    </row>
    <row r="276" spans="1:7" ht="21" x14ac:dyDescent="0.25">
      <c r="A276" s="14">
        <v>43283</v>
      </c>
      <c r="B276" s="8" t="s">
        <v>8</v>
      </c>
      <c r="C276" s="8"/>
      <c r="D276" s="11">
        <v>1</v>
      </c>
      <c r="E276" s="17">
        <v>3</v>
      </c>
      <c r="F276" s="11">
        <f t="shared" si="4"/>
        <v>3</v>
      </c>
      <c r="G276" s="20">
        <v>-3612</v>
      </c>
    </row>
    <row r="277" spans="1:7" ht="21" x14ac:dyDescent="0.25">
      <c r="A277" s="14">
        <v>43284.012511574074</v>
      </c>
      <c r="B277" s="16" t="s">
        <v>6</v>
      </c>
      <c r="C277" s="16"/>
      <c r="D277" s="11">
        <v>1</v>
      </c>
      <c r="E277" s="17">
        <v>1</v>
      </c>
      <c r="F277" s="11">
        <f t="shared" si="4"/>
        <v>1</v>
      </c>
      <c r="G277" s="20">
        <v>-382</v>
      </c>
    </row>
    <row r="278" spans="1:7" ht="21" x14ac:dyDescent="0.25">
      <c r="A278" s="14">
        <v>43285</v>
      </c>
      <c r="B278" s="8" t="s">
        <v>8</v>
      </c>
      <c r="C278" s="8"/>
      <c r="D278" s="11">
        <v>1</v>
      </c>
      <c r="E278" s="17">
        <v>3</v>
      </c>
      <c r="F278" s="11">
        <f t="shared" si="4"/>
        <v>3</v>
      </c>
      <c r="G278" s="20">
        <v>-5412</v>
      </c>
    </row>
    <row r="279" spans="1:7" ht="21" x14ac:dyDescent="0.25">
      <c r="A279" s="14">
        <v>43285.102858796294</v>
      </c>
      <c r="B279" s="18" t="s">
        <v>7</v>
      </c>
      <c r="C279" s="18"/>
      <c r="D279" s="11">
        <v>1</v>
      </c>
      <c r="E279" s="17">
        <v>2</v>
      </c>
      <c r="F279" s="11">
        <f t="shared" si="4"/>
        <v>2</v>
      </c>
      <c r="G279" s="20">
        <v>436</v>
      </c>
    </row>
    <row r="280" spans="1:7" ht="21" x14ac:dyDescent="0.25">
      <c r="A280" s="14">
        <v>43286</v>
      </c>
      <c r="B280" s="8" t="s">
        <v>8</v>
      </c>
      <c r="C280" s="8"/>
      <c r="D280" s="11">
        <v>1</v>
      </c>
      <c r="E280" s="17">
        <v>3</v>
      </c>
      <c r="F280" s="11">
        <f t="shared" si="4"/>
        <v>3</v>
      </c>
      <c r="G280" s="20">
        <v>-4662</v>
      </c>
    </row>
    <row r="281" spans="1:7" ht="21" x14ac:dyDescent="0.25">
      <c r="A281" s="14">
        <v>43286.194386574076</v>
      </c>
      <c r="B281" s="16" t="s">
        <v>6</v>
      </c>
      <c r="C281" s="16"/>
      <c r="D281" s="11">
        <v>1</v>
      </c>
      <c r="E281" s="17">
        <v>2</v>
      </c>
      <c r="F281" s="11">
        <f t="shared" si="4"/>
        <v>2</v>
      </c>
      <c r="G281" s="20">
        <v>-664</v>
      </c>
    </row>
    <row r="282" spans="1:7" ht="21" x14ac:dyDescent="0.25">
      <c r="A282" s="14">
        <v>43287</v>
      </c>
      <c r="B282" s="8" t="s">
        <v>8</v>
      </c>
      <c r="C282" s="8"/>
      <c r="D282" s="11">
        <v>1</v>
      </c>
      <c r="E282" s="17">
        <v>3</v>
      </c>
      <c r="F282" s="11">
        <f t="shared" si="4"/>
        <v>3</v>
      </c>
      <c r="G282" s="20">
        <v>-1812</v>
      </c>
    </row>
    <row r="283" spans="1:7" ht="21" x14ac:dyDescent="0.25">
      <c r="A283" s="14">
        <v>43288.192129629628</v>
      </c>
      <c r="B283" s="16" t="s">
        <v>6</v>
      </c>
      <c r="C283" s="16"/>
      <c r="D283" s="11">
        <v>1</v>
      </c>
      <c r="E283" s="17">
        <v>2</v>
      </c>
      <c r="F283" s="11">
        <f t="shared" si="4"/>
        <v>2</v>
      </c>
      <c r="G283" s="20">
        <v>-264</v>
      </c>
    </row>
    <row r="284" spans="1:7" ht="21" x14ac:dyDescent="0.25">
      <c r="A284" s="14">
        <v>43291</v>
      </c>
      <c r="B284" s="8" t="s">
        <v>8</v>
      </c>
      <c r="C284" s="8"/>
      <c r="D284" s="11">
        <v>1</v>
      </c>
      <c r="E284" s="17">
        <v>3</v>
      </c>
      <c r="F284" s="11">
        <f t="shared" si="4"/>
        <v>3</v>
      </c>
      <c r="G284" s="20">
        <v>9288</v>
      </c>
    </row>
    <row r="285" spans="1:7" ht="21" x14ac:dyDescent="0.25">
      <c r="A285" s="14">
        <v>43292.385416666664</v>
      </c>
      <c r="B285" s="16" t="s">
        <v>6</v>
      </c>
      <c r="C285" s="16"/>
      <c r="D285" s="11">
        <v>1</v>
      </c>
      <c r="E285" s="17">
        <v>2</v>
      </c>
      <c r="F285" s="11">
        <f t="shared" si="4"/>
        <v>2</v>
      </c>
      <c r="G285" s="20">
        <v>2736</v>
      </c>
    </row>
    <row r="286" spans="1:7" ht="21" x14ac:dyDescent="0.25">
      <c r="A286" s="14">
        <v>43292.980590277781</v>
      </c>
      <c r="B286" s="16" t="s">
        <v>6</v>
      </c>
      <c r="C286" s="16"/>
      <c r="D286" s="11">
        <v>1</v>
      </c>
      <c r="E286" s="17">
        <v>2</v>
      </c>
      <c r="F286" s="11">
        <f t="shared" si="4"/>
        <v>2</v>
      </c>
      <c r="G286" s="20">
        <v>-464</v>
      </c>
    </row>
    <row r="287" spans="1:7" ht="21" x14ac:dyDescent="0.25">
      <c r="A287" s="14">
        <v>43293</v>
      </c>
      <c r="B287" s="8" t="s">
        <v>8</v>
      </c>
      <c r="C287" s="8"/>
      <c r="D287" s="11">
        <v>1</v>
      </c>
      <c r="E287" s="17">
        <v>3</v>
      </c>
      <c r="F287" s="11">
        <f t="shared" si="4"/>
        <v>3</v>
      </c>
      <c r="G287" s="20">
        <v>-13962</v>
      </c>
    </row>
    <row r="288" spans="1:7" ht="21" x14ac:dyDescent="0.25">
      <c r="A288" s="14">
        <v>43297</v>
      </c>
      <c r="B288" s="8" t="s">
        <v>8</v>
      </c>
      <c r="C288" s="8"/>
      <c r="D288" s="11">
        <v>1</v>
      </c>
      <c r="E288" s="17">
        <v>3</v>
      </c>
      <c r="F288" s="11">
        <f t="shared" si="4"/>
        <v>3</v>
      </c>
      <c r="G288" s="20">
        <v>-4812</v>
      </c>
    </row>
    <row r="289" spans="1:7" ht="21" x14ac:dyDescent="0.25">
      <c r="A289" s="14">
        <v>43299.582060185188</v>
      </c>
      <c r="B289" s="16" t="s">
        <v>6</v>
      </c>
      <c r="C289" s="16"/>
      <c r="D289" s="11">
        <v>1</v>
      </c>
      <c r="E289" s="17">
        <v>1</v>
      </c>
      <c r="F289" s="11">
        <f t="shared" si="4"/>
        <v>1</v>
      </c>
      <c r="G289" s="20">
        <v>11118</v>
      </c>
    </row>
    <row r="290" spans="1:7" ht="21" x14ac:dyDescent="0.25">
      <c r="A290" s="14">
        <v>43311</v>
      </c>
      <c r="B290" s="8" t="s">
        <v>8</v>
      </c>
      <c r="C290" s="8"/>
      <c r="D290" s="11">
        <v>1</v>
      </c>
      <c r="E290" s="17">
        <v>5</v>
      </c>
      <c r="F290" s="11">
        <f t="shared" si="4"/>
        <v>5</v>
      </c>
      <c r="G290" s="20">
        <v>80530</v>
      </c>
    </row>
    <row r="291" spans="1:7" ht="21" x14ac:dyDescent="0.25">
      <c r="A291" s="14">
        <v>43311.521550925929</v>
      </c>
      <c r="B291" s="1" t="s">
        <v>6</v>
      </c>
      <c r="C291" s="1"/>
      <c r="D291" s="11">
        <v>1</v>
      </c>
      <c r="E291" s="17">
        <v>4</v>
      </c>
      <c r="F291" s="11">
        <f t="shared" si="4"/>
        <v>4</v>
      </c>
      <c r="G291" s="20">
        <v>44622</v>
      </c>
    </row>
    <row r="292" spans="1:7" ht="21" x14ac:dyDescent="0.25">
      <c r="A292" s="14">
        <v>43312</v>
      </c>
      <c r="B292" s="8" t="s">
        <v>8</v>
      </c>
      <c r="C292" s="8"/>
      <c r="D292" s="11">
        <v>1</v>
      </c>
      <c r="E292" s="17">
        <v>3</v>
      </c>
      <c r="F292" s="11">
        <f t="shared" si="4"/>
        <v>3</v>
      </c>
      <c r="G292" s="20">
        <v>31188</v>
      </c>
    </row>
    <row r="293" spans="1:7" ht="21" x14ac:dyDescent="0.25">
      <c r="A293" s="14">
        <v>43312</v>
      </c>
      <c r="B293" s="8" t="s">
        <v>8</v>
      </c>
      <c r="C293" s="8"/>
      <c r="D293" s="11">
        <v>1</v>
      </c>
      <c r="E293" s="17">
        <v>1</v>
      </c>
      <c r="F293" s="11">
        <f t="shared" si="4"/>
        <v>1</v>
      </c>
      <c r="G293" s="20">
        <v>10446</v>
      </c>
    </row>
    <row r="294" spans="1:7" ht="21" x14ac:dyDescent="0.25">
      <c r="A294" s="14">
        <v>43312</v>
      </c>
      <c r="B294" s="8" t="s">
        <v>8</v>
      </c>
      <c r="C294" s="8"/>
      <c r="D294" s="11">
        <v>1</v>
      </c>
      <c r="E294" s="17">
        <v>3</v>
      </c>
      <c r="F294" s="11">
        <f t="shared" si="4"/>
        <v>3</v>
      </c>
      <c r="G294" s="20">
        <v>3738</v>
      </c>
    </row>
    <row r="295" spans="1:7" ht="21" x14ac:dyDescent="0.25">
      <c r="A295" s="14">
        <v>43315</v>
      </c>
      <c r="B295" s="8" t="s">
        <v>8</v>
      </c>
      <c r="C295" s="8"/>
      <c r="D295" s="11">
        <v>1</v>
      </c>
      <c r="E295" s="17">
        <v>3</v>
      </c>
      <c r="F295" s="11">
        <f t="shared" si="4"/>
        <v>3</v>
      </c>
      <c r="G295" s="20">
        <v>1788</v>
      </c>
    </row>
    <row r="296" spans="1:7" ht="21" x14ac:dyDescent="0.25">
      <c r="A296" s="14">
        <v>43315.385416666664</v>
      </c>
      <c r="B296" s="18" t="s">
        <v>7</v>
      </c>
      <c r="C296" s="18"/>
      <c r="D296" s="11">
        <v>1</v>
      </c>
      <c r="E296" s="17">
        <v>4</v>
      </c>
      <c r="F296" s="11">
        <f t="shared" si="4"/>
        <v>4</v>
      </c>
      <c r="G296" s="20">
        <v>13472</v>
      </c>
    </row>
    <row r="297" spans="1:7" ht="21" x14ac:dyDescent="0.25">
      <c r="A297" s="14">
        <v>43319</v>
      </c>
      <c r="B297" s="8" t="s">
        <v>8</v>
      </c>
      <c r="C297" s="8"/>
      <c r="D297" s="11">
        <v>1</v>
      </c>
      <c r="E297" s="17">
        <v>3</v>
      </c>
      <c r="F297" s="11">
        <f t="shared" si="4"/>
        <v>3</v>
      </c>
      <c r="G297" s="20">
        <v>-5262</v>
      </c>
    </row>
    <row r="298" spans="1:7" ht="21" x14ac:dyDescent="0.25">
      <c r="A298" s="14">
        <v>43320</v>
      </c>
      <c r="B298" s="8" t="s">
        <v>8</v>
      </c>
      <c r="C298" s="8"/>
      <c r="D298" s="11">
        <v>1</v>
      </c>
      <c r="E298" s="17">
        <v>2</v>
      </c>
      <c r="F298" s="11">
        <f t="shared" si="4"/>
        <v>2</v>
      </c>
      <c r="G298" s="20">
        <v>692</v>
      </c>
    </row>
    <row r="299" spans="1:7" ht="21" x14ac:dyDescent="0.25">
      <c r="A299" s="14">
        <v>43320</v>
      </c>
      <c r="B299" s="8" t="s">
        <v>8</v>
      </c>
      <c r="C299" s="8"/>
      <c r="D299" s="11">
        <v>1</v>
      </c>
      <c r="E299" s="17">
        <v>1</v>
      </c>
      <c r="F299" s="11">
        <f t="shared" si="4"/>
        <v>1</v>
      </c>
      <c r="G299" s="20">
        <v>296</v>
      </c>
    </row>
    <row r="300" spans="1:7" ht="21" x14ac:dyDescent="0.25">
      <c r="A300" s="14">
        <v>43320</v>
      </c>
      <c r="B300" s="8" t="s">
        <v>8</v>
      </c>
      <c r="C300" s="8"/>
      <c r="D300" s="11">
        <v>1</v>
      </c>
      <c r="E300" s="17">
        <v>3</v>
      </c>
      <c r="F300" s="11">
        <f t="shared" si="4"/>
        <v>3</v>
      </c>
      <c r="G300" s="20">
        <v>1488</v>
      </c>
    </row>
    <row r="301" spans="1:7" ht="21" x14ac:dyDescent="0.25">
      <c r="A301" s="14">
        <v>43320.385416666664</v>
      </c>
      <c r="B301" s="18" t="s">
        <v>7</v>
      </c>
      <c r="C301" s="18"/>
      <c r="D301" s="11">
        <v>1</v>
      </c>
      <c r="E301" s="17">
        <v>3</v>
      </c>
      <c r="F301" s="11">
        <f t="shared" si="4"/>
        <v>3</v>
      </c>
      <c r="G301" s="20">
        <v>-10996</v>
      </c>
    </row>
    <row r="302" spans="1:7" ht="21" x14ac:dyDescent="0.25">
      <c r="A302" s="14">
        <v>43321.192175925928</v>
      </c>
      <c r="B302" s="16" t="s">
        <v>6</v>
      </c>
      <c r="C302" s="16"/>
      <c r="D302" s="11">
        <v>1</v>
      </c>
      <c r="E302" s="17">
        <v>3</v>
      </c>
      <c r="F302" s="11">
        <f t="shared" si="4"/>
        <v>3</v>
      </c>
      <c r="G302" s="20">
        <v>-1446</v>
      </c>
    </row>
    <row r="303" spans="1:7" ht="21" x14ac:dyDescent="0.25">
      <c r="A303" s="14">
        <v>43322</v>
      </c>
      <c r="B303" s="8" t="s">
        <v>8</v>
      </c>
      <c r="C303" s="8"/>
      <c r="D303" s="11">
        <v>1</v>
      </c>
      <c r="E303" s="17">
        <v>3</v>
      </c>
      <c r="F303" s="11">
        <f t="shared" si="4"/>
        <v>3</v>
      </c>
      <c r="G303" s="20">
        <v>-1812</v>
      </c>
    </row>
    <row r="304" spans="1:7" ht="21" x14ac:dyDescent="0.25">
      <c r="A304" s="14">
        <v>43322.447916666664</v>
      </c>
      <c r="B304" s="18" t="s">
        <v>7</v>
      </c>
      <c r="C304" s="18"/>
      <c r="D304" s="11">
        <v>1</v>
      </c>
      <c r="E304" s="17">
        <v>3</v>
      </c>
      <c r="F304" s="11">
        <f t="shared" si="4"/>
        <v>3</v>
      </c>
      <c r="G304" s="20">
        <v>-2346</v>
      </c>
    </row>
    <row r="305" spans="1:7" ht="21" x14ac:dyDescent="0.25">
      <c r="A305" s="14">
        <v>43322.975694444445</v>
      </c>
      <c r="B305" s="18" t="s">
        <v>7</v>
      </c>
      <c r="C305" s="18"/>
      <c r="D305" s="11">
        <v>1</v>
      </c>
      <c r="E305" s="17">
        <v>3</v>
      </c>
      <c r="F305" s="11">
        <f t="shared" si="4"/>
        <v>3</v>
      </c>
      <c r="G305" s="20">
        <v>-2496</v>
      </c>
    </row>
    <row r="306" spans="1:7" ht="21" x14ac:dyDescent="0.25">
      <c r="A306" s="14">
        <v>43323.141875000001</v>
      </c>
      <c r="B306" s="18" t="s">
        <v>7</v>
      </c>
      <c r="C306" s="18"/>
      <c r="D306" s="11">
        <v>1</v>
      </c>
      <c r="E306" s="17">
        <v>3</v>
      </c>
      <c r="F306" s="11">
        <f t="shared" si="4"/>
        <v>3</v>
      </c>
      <c r="G306" s="20">
        <v>-1896</v>
      </c>
    </row>
    <row r="307" spans="1:7" ht="21" x14ac:dyDescent="0.25">
      <c r="A307" s="14">
        <v>43327.192326388889</v>
      </c>
      <c r="B307" s="16" t="s">
        <v>6</v>
      </c>
      <c r="C307" s="16"/>
      <c r="D307" s="11">
        <v>1</v>
      </c>
      <c r="E307" s="17">
        <v>4</v>
      </c>
      <c r="F307" s="11">
        <f t="shared" si="4"/>
        <v>4</v>
      </c>
      <c r="G307" s="20">
        <v>472</v>
      </c>
    </row>
    <row r="308" spans="1:7" ht="21" x14ac:dyDescent="0.25">
      <c r="A308" s="14">
        <v>43327.984837962962</v>
      </c>
      <c r="B308" s="18" t="s">
        <v>7</v>
      </c>
      <c r="C308" s="18"/>
      <c r="D308" s="11">
        <v>1</v>
      </c>
      <c r="E308" s="17">
        <v>4</v>
      </c>
      <c r="F308" s="11">
        <f t="shared" si="4"/>
        <v>4</v>
      </c>
      <c r="G308" s="20">
        <v>-3528</v>
      </c>
    </row>
    <row r="309" spans="1:7" ht="21" x14ac:dyDescent="0.25">
      <c r="A309" s="14">
        <v>43328</v>
      </c>
      <c r="B309" s="8" t="s">
        <v>8</v>
      </c>
      <c r="C309" s="8"/>
      <c r="D309" s="11">
        <v>1</v>
      </c>
      <c r="E309" s="17">
        <v>3</v>
      </c>
      <c r="F309" s="11">
        <f t="shared" si="4"/>
        <v>3</v>
      </c>
      <c r="G309" s="20">
        <v>138</v>
      </c>
    </row>
    <row r="310" spans="1:7" ht="21" x14ac:dyDescent="0.25">
      <c r="A310" s="14">
        <v>43329</v>
      </c>
      <c r="B310" s="8" t="s">
        <v>8</v>
      </c>
      <c r="C310" s="8"/>
      <c r="D310" s="11">
        <v>1</v>
      </c>
      <c r="E310" s="17">
        <v>5</v>
      </c>
      <c r="F310" s="11">
        <f t="shared" si="4"/>
        <v>5</v>
      </c>
      <c r="G310" s="20">
        <v>-11520</v>
      </c>
    </row>
    <row r="311" spans="1:7" ht="21" x14ac:dyDescent="0.25">
      <c r="A311" s="14">
        <v>43329</v>
      </c>
      <c r="B311" s="8" t="s">
        <v>8</v>
      </c>
      <c r="C311" s="8"/>
      <c r="D311" s="11">
        <v>1</v>
      </c>
      <c r="E311" s="17">
        <v>1</v>
      </c>
      <c r="F311" s="11">
        <f t="shared" si="4"/>
        <v>1</v>
      </c>
      <c r="G311" s="20">
        <v>-904</v>
      </c>
    </row>
    <row r="312" spans="1:7" ht="21" x14ac:dyDescent="0.25">
      <c r="A312" s="14">
        <v>43329</v>
      </c>
      <c r="B312" s="8" t="s">
        <v>8</v>
      </c>
      <c r="C312" s="8"/>
      <c r="D312" s="11">
        <v>1</v>
      </c>
      <c r="E312" s="17">
        <v>1</v>
      </c>
      <c r="F312" s="11">
        <f t="shared" si="4"/>
        <v>1</v>
      </c>
      <c r="G312" s="20">
        <v>-904</v>
      </c>
    </row>
    <row r="313" spans="1:7" ht="21" x14ac:dyDescent="0.25">
      <c r="A313" s="14">
        <v>43329.053506944445</v>
      </c>
      <c r="B313" s="16" t="s">
        <v>6</v>
      </c>
      <c r="C313" s="16"/>
      <c r="D313" s="11">
        <v>1</v>
      </c>
      <c r="E313" s="17">
        <v>4</v>
      </c>
      <c r="F313" s="11">
        <f t="shared" si="4"/>
        <v>4</v>
      </c>
      <c r="G313" s="20">
        <v>2272</v>
      </c>
    </row>
    <row r="314" spans="1:7" ht="21" x14ac:dyDescent="0.25">
      <c r="A314" s="14">
        <v>43332</v>
      </c>
      <c r="B314" s="8" t="s">
        <v>8</v>
      </c>
      <c r="C314" s="8"/>
      <c r="D314" s="11">
        <v>1</v>
      </c>
      <c r="E314" s="17">
        <v>3</v>
      </c>
      <c r="F314" s="11">
        <f t="shared" si="4"/>
        <v>3</v>
      </c>
      <c r="G314" s="20">
        <v>-1512</v>
      </c>
    </row>
    <row r="315" spans="1:7" ht="21" x14ac:dyDescent="0.25">
      <c r="A315" s="14">
        <v>43333.416666666664</v>
      </c>
      <c r="B315" s="18" t="s">
        <v>7</v>
      </c>
      <c r="C315" s="18"/>
      <c r="D315" s="11">
        <v>1</v>
      </c>
      <c r="E315" s="17">
        <v>3</v>
      </c>
      <c r="F315" s="11">
        <f t="shared" si="4"/>
        <v>3</v>
      </c>
      <c r="G315" s="20">
        <v>-5046</v>
      </c>
    </row>
    <row r="316" spans="1:7" ht="21" x14ac:dyDescent="0.25">
      <c r="A316" s="14">
        <v>43333.416666666664</v>
      </c>
      <c r="B316" s="18" t="s">
        <v>7</v>
      </c>
      <c r="C316" s="18"/>
      <c r="D316" s="11">
        <v>1</v>
      </c>
      <c r="E316" s="17">
        <v>1</v>
      </c>
      <c r="F316" s="11">
        <f t="shared" si="4"/>
        <v>1</v>
      </c>
      <c r="G316" s="20">
        <v>-1732</v>
      </c>
    </row>
    <row r="317" spans="1:7" ht="21" x14ac:dyDescent="0.25">
      <c r="A317" s="14">
        <v>43334.181967592594</v>
      </c>
      <c r="B317" s="16" t="s">
        <v>6</v>
      </c>
      <c r="C317" s="16"/>
      <c r="D317" s="11">
        <v>1</v>
      </c>
      <c r="E317" s="17">
        <v>4</v>
      </c>
      <c r="F317" s="11">
        <f t="shared" si="4"/>
        <v>4</v>
      </c>
      <c r="G317" s="20">
        <v>1322</v>
      </c>
    </row>
    <row r="318" spans="1:7" ht="21" x14ac:dyDescent="0.25">
      <c r="A318" s="14">
        <v>43335.046550925923</v>
      </c>
      <c r="B318" s="16" t="s">
        <v>6</v>
      </c>
      <c r="C318" s="16"/>
      <c r="D318" s="11">
        <v>1</v>
      </c>
      <c r="E318" s="17">
        <v>4</v>
      </c>
      <c r="F318" s="11">
        <f t="shared" si="4"/>
        <v>4</v>
      </c>
      <c r="G318" s="20">
        <v>-1928</v>
      </c>
    </row>
    <row r="319" spans="1:7" ht="21" x14ac:dyDescent="0.25">
      <c r="A319" s="14">
        <v>43336</v>
      </c>
      <c r="B319" s="8" t="s">
        <v>8</v>
      </c>
      <c r="C319" s="8"/>
      <c r="D319" s="11">
        <v>1</v>
      </c>
      <c r="E319" s="17">
        <v>4</v>
      </c>
      <c r="F319" s="11">
        <f t="shared" si="4"/>
        <v>4</v>
      </c>
      <c r="G319" s="20">
        <v>21784</v>
      </c>
    </row>
    <row r="320" spans="1:7" ht="21" x14ac:dyDescent="0.25">
      <c r="A320" s="14">
        <v>43336</v>
      </c>
      <c r="B320" s="8" t="s">
        <v>8</v>
      </c>
      <c r="C320" s="8"/>
      <c r="D320" s="11">
        <v>1</v>
      </c>
      <c r="E320" s="17">
        <v>1</v>
      </c>
      <c r="F320" s="11">
        <f t="shared" si="4"/>
        <v>1</v>
      </c>
      <c r="G320" s="20">
        <v>896</v>
      </c>
    </row>
    <row r="321" spans="1:7" ht="21" x14ac:dyDescent="0.25">
      <c r="A321" s="14">
        <v>43336</v>
      </c>
      <c r="B321" s="8" t="s">
        <v>8</v>
      </c>
      <c r="C321" s="8"/>
      <c r="D321" s="11">
        <v>1</v>
      </c>
      <c r="E321" s="17">
        <v>5</v>
      </c>
      <c r="F321" s="11">
        <f t="shared" si="4"/>
        <v>5</v>
      </c>
      <c r="G321" s="20">
        <v>2080</v>
      </c>
    </row>
    <row r="322" spans="1:7" ht="21" x14ac:dyDescent="0.25">
      <c r="A322" s="14">
        <v>43336</v>
      </c>
      <c r="B322" s="8" t="s">
        <v>8</v>
      </c>
      <c r="C322" s="8"/>
      <c r="D322" s="11">
        <v>1</v>
      </c>
      <c r="E322" s="17">
        <v>1</v>
      </c>
      <c r="F322" s="11">
        <f t="shared" ref="F322:F385" si="5">E322*D322</f>
        <v>1</v>
      </c>
      <c r="G322" s="20">
        <v>-254</v>
      </c>
    </row>
    <row r="323" spans="1:7" ht="21" x14ac:dyDescent="0.25">
      <c r="A323" s="14">
        <v>43336</v>
      </c>
      <c r="B323" s="8" t="s">
        <v>8</v>
      </c>
      <c r="C323" s="8"/>
      <c r="D323" s="11">
        <v>1</v>
      </c>
      <c r="E323" s="17">
        <v>1</v>
      </c>
      <c r="F323" s="11">
        <f t="shared" si="5"/>
        <v>1</v>
      </c>
      <c r="G323" s="20">
        <v>-254</v>
      </c>
    </row>
    <row r="324" spans="1:7" ht="21" x14ac:dyDescent="0.25">
      <c r="A324" s="14">
        <v>43336</v>
      </c>
      <c r="B324" s="8" t="s">
        <v>8</v>
      </c>
      <c r="C324" s="8"/>
      <c r="D324" s="11">
        <v>1</v>
      </c>
      <c r="E324" s="17">
        <v>2</v>
      </c>
      <c r="F324" s="11">
        <f t="shared" si="5"/>
        <v>2</v>
      </c>
      <c r="G324" s="20">
        <v>-308</v>
      </c>
    </row>
    <row r="325" spans="1:7" ht="21" x14ac:dyDescent="0.25">
      <c r="A325" s="14">
        <v>43336</v>
      </c>
      <c r="B325" s="8" t="s">
        <v>8</v>
      </c>
      <c r="C325" s="8"/>
      <c r="D325" s="11">
        <v>1</v>
      </c>
      <c r="E325" s="17">
        <v>1</v>
      </c>
      <c r="F325" s="11">
        <f t="shared" si="5"/>
        <v>1</v>
      </c>
      <c r="G325" s="20">
        <v>-204</v>
      </c>
    </row>
    <row r="326" spans="1:7" ht="21" x14ac:dyDescent="0.25">
      <c r="A326" s="14">
        <v>43336</v>
      </c>
      <c r="B326" s="8" t="s">
        <v>8</v>
      </c>
      <c r="C326" s="8"/>
      <c r="D326" s="11">
        <v>1</v>
      </c>
      <c r="E326" s="17">
        <v>1</v>
      </c>
      <c r="F326" s="11">
        <f t="shared" si="5"/>
        <v>1</v>
      </c>
      <c r="G326" s="20">
        <v>-254</v>
      </c>
    </row>
    <row r="327" spans="1:7" ht="21" x14ac:dyDescent="0.25">
      <c r="A327" s="14">
        <v>43336</v>
      </c>
      <c r="B327" s="8" t="s">
        <v>8</v>
      </c>
      <c r="C327" s="8"/>
      <c r="D327" s="11">
        <v>1</v>
      </c>
      <c r="E327" s="17">
        <v>4</v>
      </c>
      <c r="F327" s="11">
        <f t="shared" si="5"/>
        <v>4</v>
      </c>
      <c r="G327" s="20">
        <v>1184</v>
      </c>
    </row>
    <row r="328" spans="1:7" ht="21" x14ac:dyDescent="0.25">
      <c r="A328" s="14">
        <v>43336.029965277776</v>
      </c>
      <c r="B328" s="18" t="s">
        <v>7</v>
      </c>
      <c r="C328" s="18"/>
      <c r="D328" s="11">
        <v>1</v>
      </c>
      <c r="E328" s="17">
        <v>9</v>
      </c>
      <c r="F328" s="11">
        <f t="shared" si="5"/>
        <v>9</v>
      </c>
      <c r="G328" s="20">
        <v>-688</v>
      </c>
    </row>
    <row r="329" spans="1:7" ht="21" x14ac:dyDescent="0.25">
      <c r="A329" s="14">
        <v>43336.928981481484</v>
      </c>
      <c r="B329" s="18" t="s">
        <v>7</v>
      </c>
      <c r="C329" s="18"/>
      <c r="D329" s="11">
        <v>1</v>
      </c>
      <c r="E329" s="17">
        <v>5</v>
      </c>
      <c r="F329" s="11">
        <f t="shared" si="5"/>
        <v>5</v>
      </c>
      <c r="G329" s="20">
        <v>4090</v>
      </c>
    </row>
    <row r="330" spans="1:7" ht="21" x14ac:dyDescent="0.25">
      <c r="A330" s="14">
        <v>43339</v>
      </c>
      <c r="B330" s="8" t="s">
        <v>8</v>
      </c>
      <c r="C330" s="8"/>
      <c r="D330" s="11">
        <v>1</v>
      </c>
      <c r="E330" s="17">
        <v>4</v>
      </c>
      <c r="F330" s="11">
        <f t="shared" si="5"/>
        <v>4</v>
      </c>
      <c r="G330" s="20">
        <v>-6616</v>
      </c>
    </row>
    <row r="331" spans="1:7" ht="21" x14ac:dyDescent="0.25">
      <c r="A331" s="14">
        <v>43341</v>
      </c>
      <c r="B331" s="8" t="s">
        <v>8</v>
      </c>
      <c r="C331" s="8"/>
      <c r="D331" s="11">
        <v>1</v>
      </c>
      <c r="E331" s="17">
        <v>2</v>
      </c>
      <c r="F331" s="11">
        <f t="shared" si="5"/>
        <v>2</v>
      </c>
      <c r="G331" s="20">
        <v>-1208</v>
      </c>
    </row>
    <row r="332" spans="1:7" ht="21" x14ac:dyDescent="0.25">
      <c r="A332" s="14">
        <v>43341</v>
      </c>
      <c r="B332" s="8" t="s">
        <v>8</v>
      </c>
      <c r="C332" s="8"/>
      <c r="D332" s="11">
        <v>1</v>
      </c>
      <c r="E332" s="17">
        <v>2</v>
      </c>
      <c r="F332" s="11">
        <f t="shared" si="5"/>
        <v>2</v>
      </c>
      <c r="G332" s="20">
        <v>-1308</v>
      </c>
    </row>
    <row r="333" spans="1:7" ht="21" x14ac:dyDescent="0.25">
      <c r="A333" s="14">
        <v>43342.974039351851</v>
      </c>
      <c r="B333" s="16" t="s">
        <v>6</v>
      </c>
      <c r="C333" s="16"/>
      <c r="D333" s="11">
        <v>1</v>
      </c>
      <c r="E333" s="17">
        <v>4</v>
      </c>
      <c r="F333" s="11">
        <f t="shared" si="5"/>
        <v>4</v>
      </c>
      <c r="G333" s="20">
        <v>43822</v>
      </c>
    </row>
    <row r="334" spans="1:7" ht="21" x14ac:dyDescent="0.25">
      <c r="A334" s="14">
        <v>43343</v>
      </c>
      <c r="B334" s="8" t="s">
        <v>8</v>
      </c>
      <c r="C334" s="8"/>
      <c r="D334" s="11">
        <v>1</v>
      </c>
      <c r="E334" s="17">
        <v>4</v>
      </c>
      <c r="F334" s="11">
        <f t="shared" si="5"/>
        <v>4</v>
      </c>
      <c r="G334" s="20">
        <v>984</v>
      </c>
    </row>
    <row r="335" spans="1:7" ht="21" x14ac:dyDescent="0.25">
      <c r="A335" s="14">
        <v>43343.029247685183</v>
      </c>
      <c r="B335" s="18" t="s">
        <v>7</v>
      </c>
      <c r="C335" s="18"/>
      <c r="D335" s="11">
        <v>1</v>
      </c>
      <c r="E335" s="17">
        <v>4</v>
      </c>
      <c r="F335" s="11">
        <f t="shared" si="5"/>
        <v>4</v>
      </c>
      <c r="G335" s="20">
        <v>-2728</v>
      </c>
    </row>
    <row r="336" spans="1:7" ht="21" x14ac:dyDescent="0.25">
      <c r="A336" s="14">
        <v>43344.191712962966</v>
      </c>
      <c r="B336" s="16" t="s">
        <v>6</v>
      </c>
      <c r="C336" s="16"/>
      <c r="D336" s="11">
        <v>1</v>
      </c>
      <c r="E336" s="17">
        <v>4</v>
      </c>
      <c r="F336" s="11">
        <f t="shared" si="5"/>
        <v>4</v>
      </c>
      <c r="G336" s="20">
        <v>2072</v>
      </c>
    </row>
    <row r="337" spans="1:7" ht="21" x14ac:dyDescent="0.25">
      <c r="A337" s="14">
        <v>43346</v>
      </c>
      <c r="B337" s="8" t="s">
        <v>8</v>
      </c>
      <c r="C337" s="8"/>
      <c r="D337" s="11">
        <v>1</v>
      </c>
      <c r="E337" s="17">
        <v>1</v>
      </c>
      <c r="F337" s="11">
        <f t="shared" si="5"/>
        <v>1</v>
      </c>
      <c r="G337" s="20">
        <v>4196</v>
      </c>
    </row>
    <row r="338" spans="1:7" ht="21" x14ac:dyDescent="0.25">
      <c r="A338" s="14">
        <v>43346</v>
      </c>
      <c r="B338" s="8" t="s">
        <v>8</v>
      </c>
      <c r="C338" s="8"/>
      <c r="D338" s="11">
        <v>1</v>
      </c>
      <c r="E338" s="17">
        <v>4</v>
      </c>
      <c r="F338" s="11">
        <f t="shared" si="5"/>
        <v>4</v>
      </c>
      <c r="G338" s="20">
        <v>16684</v>
      </c>
    </row>
    <row r="339" spans="1:7" ht="21" x14ac:dyDescent="0.25">
      <c r="A339" s="14">
        <v>43347</v>
      </c>
      <c r="B339" s="8" t="s">
        <v>8</v>
      </c>
      <c r="C339" s="8"/>
      <c r="D339" s="11">
        <v>1</v>
      </c>
      <c r="E339" s="17">
        <v>4</v>
      </c>
      <c r="F339" s="11">
        <f t="shared" si="5"/>
        <v>4</v>
      </c>
      <c r="G339" s="20">
        <v>-1966</v>
      </c>
    </row>
    <row r="340" spans="1:7" ht="21" x14ac:dyDescent="0.25">
      <c r="A340" s="14">
        <v>43347</v>
      </c>
      <c r="B340" s="8" t="s">
        <v>8</v>
      </c>
      <c r="C340" s="8"/>
      <c r="D340" s="11">
        <v>1</v>
      </c>
      <c r="E340" s="17">
        <v>1</v>
      </c>
      <c r="F340" s="11">
        <f t="shared" si="5"/>
        <v>1</v>
      </c>
      <c r="G340" s="20">
        <v>-554</v>
      </c>
    </row>
    <row r="341" spans="1:7" ht="21" x14ac:dyDescent="0.25">
      <c r="A341" s="14">
        <v>43347</v>
      </c>
      <c r="B341" s="8" t="s">
        <v>8</v>
      </c>
      <c r="C341" s="8"/>
      <c r="D341" s="11">
        <v>1</v>
      </c>
      <c r="E341" s="17">
        <v>5</v>
      </c>
      <c r="F341" s="11">
        <f t="shared" si="5"/>
        <v>5</v>
      </c>
      <c r="G341" s="20">
        <v>-3020</v>
      </c>
    </row>
    <row r="342" spans="1:7" ht="21" x14ac:dyDescent="0.25">
      <c r="A342" s="14">
        <v>43348</v>
      </c>
      <c r="B342" s="8" t="s">
        <v>8</v>
      </c>
      <c r="C342" s="8"/>
      <c r="D342" s="11">
        <v>1</v>
      </c>
      <c r="E342" s="17">
        <v>2</v>
      </c>
      <c r="F342" s="11">
        <f t="shared" si="5"/>
        <v>2</v>
      </c>
      <c r="G342" s="20">
        <v>-408</v>
      </c>
    </row>
    <row r="343" spans="1:7" ht="21" x14ac:dyDescent="0.25">
      <c r="A343" s="14">
        <v>43348</v>
      </c>
      <c r="B343" s="8" t="s">
        <v>8</v>
      </c>
      <c r="C343" s="8"/>
      <c r="D343" s="11">
        <v>1</v>
      </c>
      <c r="E343" s="17">
        <v>2</v>
      </c>
      <c r="F343" s="11">
        <f t="shared" si="5"/>
        <v>2</v>
      </c>
      <c r="G343" s="20">
        <v>-508</v>
      </c>
    </row>
    <row r="344" spans="1:7" ht="21" x14ac:dyDescent="0.25">
      <c r="A344" s="14">
        <v>43350.116701388892</v>
      </c>
      <c r="B344" s="18" t="s">
        <v>7</v>
      </c>
      <c r="C344" s="18"/>
      <c r="D344" s="11">
        <v>1</v>
      </c>
      <c r="E344" s="17">
        <v>4</v>
      </c>
      <c r="F344" s="11">
        <f t="shared" si="5"/>
        <v>4</v>
      </c>
      <c r="G344" s="20">
        <v>-1128</v>
      </c>
    </row>
    <row r="345" spans="1:7" ht="21" x14ac:dyDescent="0.25">
      <c r="A345" s="14">
        <v>43351.065312500003</v>
      </c>
      <c r="B345" s="18" t="s">
        <v>7</v>
      </c>
      <c r="C345" s="18"/>
      <c r="D345" s="11">
        <v>1</v>
      </c>
      <c r="E345" s="17">
        <v>4</v>
      </c>
      <c r="F345" s="11">
        <f t="shared" si="5"/>
        <v>4</v>
      </c>
      <c r="G345" s="20">
        <v>-3328</v>
      </c>
    </row>
    <row r="346" spans="1:7" ht="21" x14ac:dyDescent="0.25">
      <c r="A346" s="14">
        <v>43354</v>
      </c>
      <c r="B346" s="8" t="s">
        <v>8</v>
      </c>
      <c r="C346" s="8"/>
      <c r="D346" s="11">
        <v>1</v>
      </c>
      <c r="E346" s="17">
        <v>4</v>
      </c>
      <c r="F346" s="11">
        <f t="shared" si="5"/>
        <v>4</v>
      </c>
      <c r="G346" s="20">
        <v>31184</v>
      </c>
    </row>
    <row r="347" spans="1:7" ht="21" x14ac:dyDescent="0.25">
      <c r="A347" s="14">
        <v>43354.192129629628</v>
      </c>
      <c r="B347" s="18" t="s">
        <v>7</v>
      </c>
      <c r="C347" s="18"/>
      <c r="D347" s="11">
        <v>1</v>
      </c>
      <c r="E347" s="17">
        <v>4</v>
      </c>
      <c r="F347" s="11">
        <f t="shared" si="5"/>
        <v>4</v>
      </c>
      <c r="G347" s="20">
        <v>-2128</v>
      </c>
    </row>
    <row r="348" spans="1:7" ht="21" x14ac:dyDescent="0.25">
      <c r="A348" s="14">
        <v>43355.395833333336</v>
      </c>
      <c r="B348" s="16" t="s">
        <v>6</v>
      </c>
      <c r="C348" s="16"/>
      <c r="D348" s="11">
        <v>1</v>
      </c>
      <c r="E348" s="17">
        <v>4</v>
      </c>
      <c r="F348" s="11">
        <f t="shared" si="5"/>
        <v>4</v>
      </c>
      <c r="G348" s="20">
        <v>-4928</v>
      </c>
    </row>
    <row r="349" spans="1:7" ht="21" x14ac:dyDescent="0.25">
      <c r="A349" s="14">
        <v>43356</v>
      </c>
      <c r="B349" s="8" t="s">
        <v>8</v>
      </c>
      <c r="C349" s="8"/>
      <c r="D349" s="11">
        <v>1</v>
      </c>
      <c r="E349" s="17">
        <v>4</v>
      </c>
      <c r="F349" s="11">
        <f t="shared" si="5"/>
        <v>4</v>
      </c>
      <c r="G349" s="20">
        <v>43384</v>
      </c>
    </row>
    <row r="350" spans="1:7" ht="21" x14ac:dyDescent="0.25">
      <c r="A350" s="14">
        <v>43356</v>
      </c>
      <c r="B350" s="8" t="s">
        <v>8</v>
      </c>
      <c r="C350" s="8"/>
      <c r="D350" s="11">
        <v>1</v>
      </c>
      <c r="E350" s="17">
        <v>2</v>
      </c>
      <c r="F350" s="11">
        <f t="shared" si="5"/>
        <v>2</v>
      </c>
      <c r="G350" s="20">
        <v>21792</v>
      </c>
    </row>
    <row r="351" spans="1:7" ht="21" x14ac:dyDescent="0.25">
      <c r="A351" s="14">
        <v>43356</v>
      </c>
      <c r="B351" s="8" t="s">
        <v>8</v>
      </c>
      <c r="C351" s="8"/>
      <c r="D351" s="11">
        <v>1</v>
      </c>
      <c r="E351" s="17">
        <v>4</v>
      </c>
      <c r="F351" s="11">
        <f t="shared" si="5"/>
        <v>4</v>
      </c>
      <c r="G351" s="20">
        <v>-3066</v>
      </c>
    </row>
    <row r="352" spans="1:7" ht="21" x14ac:dyDescent="0.25">
      <c r="A352" s="14">
        <v>43356.069733796299</v>
      </c>
      <c r="B352" s="16" t="s">
        <v>6</v>
      </c>
      <c r="C352" s="16"/>
      <c r="D352" s="11">
        <v>1</v>
      </c>
      <c r="E352" s="17">
        <v>4</v>
      </c>
      <c r="F352" s="11">
        <f t="shared" si="5"/>
        <v>4</v>
      </c>
      <c r="G352" s="20">
        <v>-1028</v>
      </c>
    </row>
    <row r="353" spans="1:7" ht="21" x14ac:dyDescent="0.25">
      <c r="A353" s="14">
        <v>43356.944444444445</v>
      </c>
      <c r="B353" s="16" t="s">
        <v>6</v>
      </c>
      <c r="C353" s="16"/>
      <c r="D353" s="11">
        <v>1</v>
      </c>
      <c r="E353" s="17">
        <v>4</v>
      </c>
      <c r="F353" s="11">
        <f t="shared" si="5"/>
        <v>4</v>
      </c>
      <c r="G353" s="20">
        <v>-3728</v>
      </c>
    </row>
    <row r="354" spans="1:7" ht="21" x14ac:dyDescent="0.25">
      <c r="A354" s="14">
        <v>43362</v>
      </c>
      <c r="B354" s="8" t="s">
        <v>8</v>
      </c>
      <c r="C354" s="8"/>
      <c r="D354" s="11">
        <v>1</v>
      </c>
      <c r="E354" s="17">
        <v>2</v>
      </c>
      <c r="F354" s="11">
        <f t="shared" si="5"/>
        <v>2</v>
      </c>
      <c r="G354" s="20">
        <v>692</v>
      </c>
    </row>
    <row r="355" spans="1:7" ht="21" x14ac:dyDescent="0.25">
      <c r="A355" s="14">
        <v>43362</v>
      </c>
      <c r="B355" s="8" t="s">
        <v>8</v>
      </c>
      <c r="C355" s="8"/>
      <c r="D355" s="11">
        <v>1</v>
      </c>
      <c r="E355" s="17">
        <v>3</v>
      </c>
      <c r="F355" s="11">
        <f t="shared" si="5"/>
        <v>3</v>
      </c>
      <c r="G355" s="20">
        <v>888</v>
      </c>
    </row>
    <row r="356" spans="1:7" ht="21" x14ac:dyDescent="0.25">
      <c r="A356" s="14">
        <v>43371</v>
      </c>
      <c r="B356" s="8" t="s">
        <v>8</v>
      </c>
      <c r="C356" s="8"/>
      <c r="D356" s="11">
        <v>1</v>
      </c>
      <c r="E356" s="17">
        <v>6</v>
      </c>
      <c r="F356" s="11">
        <f t="shared" si="5"/>
        <v>6</v>
      </c>
      <c r="G356" s="20">
        <v>32676</v>
      </c>
    </row>
    <row r="357" spans="1:7" ht="21" x14ac:dyDescent="0.25">
      <c r="A357" s="14">
        <v>43371</v>
      </c>
      <c r="B357" s="8" t="s">
        <v>8</v>
      </c>
      <c r="C357" s="8"/>
      <c r="D357" s="11">
        <v>1</v>
      </c>
      <c r="E357" s="17">
        <v>1</v>
      </c>
      <c r="F357" s="11">
        <f t="shared" si="5"/>
        <v>1</v>
      </c>
      <c r="G357" s="20">
        <v>3496</v>
      </c>
    </row>
    <row r="358" spans="1:7" ht="21" x14ac:dyDescent="0.25">
      <c r="A358" s="14">
        <v>43371</v>
      </c>
      <c r="B358" s="8" t="s">
        <v>8</v>
      </c>
      <c r="C358" s="8"/>
      <c r="D358" s="17">
        <v>1</v>
      </c>
      <c r="E358" s="17">
        <v>5</v>
      </c>
      <c r="F358" s="17">
        <f t="shared" si="5"/>
        <v>5</v>
      </c>
      <c r="G358" s="20">
        <v>17480</v>
      </c>
    </row>
    <row r="359" spans="1:7" ht="21" x14ac:dyDescent="0.25">
      <c r="A359" s="14">
        <v>43374</v>
      </c>
      <c r="B359" s="16" t="s">
        <v>19</v>
      </c>
      <c r="C359" s="16"/>
      <c r="D359" s="17">
        <v>1</v>
      </c>
      <c r="E359" s="17">
        <v>1</v>
      </c>
      <c r="F359" s="17">
        <f t="shared" si="5"/>
        <v>1</v>
      </c>
      <c r="G359" s="20">
        <v>-3954</v>
      </c>
    </row>
    <row r="360" spans="1:7" ht="21" x14ac:dyDescent="0.25">
      <c r="A360" s="19">
        <v>43375</v>
      </c>
      <c r="B360" s="8" t="s">
        <v>8</v>
      </c>
      <c r="C360" s="8"/>
      <c r="D360" s="17">
        <v>1</v>
      </c>
      <c r="E360" s="15">
        <v>5</v>
      </c>
      <c r="F360" s="17">
        <f t="shared" si="5"/>
        <v>5</v>
      </c>
      <c r="G360" s="20">
        <v>2480</v>
      </c>
    </row>
    <row r="361" spans="1:7" ht="21" x14ac:dyDescent="0.25">
      <c r="A361" s="19">
        <v>43376</v>
      </c>
      <c r="B361" s="8" t="s">
        <v>8</v>
      </c>
      <c r="C361" s="8"/>
      <c r="D361" s="17">
        <v>1</v>
      </c>
      <c r="E361" s="15">
        <v>5</v>
      </c>
      <c r="F361" s="17">
        <f t="shared" si="5"/>
        <v>5</v>
      </c>
      <c r="G361" s="20">
        <v>-3420</v>
      </c>
    </row>
    <row r="362" spans="1:7" ht="21" x14ac:dyDescent="0.25">
      <c r="A362" s="14">
        <v>43382</v>
      </c>
      <c r="B362" s="8" t="s">
        <v>8</v>
      </c>
      <c r="C362" s="8"/>
      <c r="D362" s="11">
        <v>1</v>
      </c>
      <c r="E362" s="11">
        <v>5</v>
      </c>
      <c r="F362" s="17">
        <f t="shared" si="5"/>
        <v>5</v>
      </c>
      <c r="G362" s="20">
        <v>37735</v>
      </c>
    </row>
    <row r="363" spans="1:7" ht="21" x14ac:dyDescent="0.25">
      <c r="A363" s="14">
        <v>43382</v>
      </c>
      <c r="B363" s="16" t="s">
        <v>19</v>
      </c>
      <c r="C363" s="16"/>
      <c r="D363" s="17">
        <v>4</v>
      </c>
      <c r="E363" s="17">
        <v>1</v>
      </c>
      <c r="F363" s="17">
        <f t="shared" si="5"/>
        <v>4</v>
      </c>
      <c r="G363" s="20">
        <v>-11954</v>
      </c>
    </row>
    <row r="364" spans="1:7" ht="21" x14ac:dyDescent="0.25">
      <c r="A364" s="14">
        <v>43384</v>
      </c>
      <c r="B364" s="8" t="s">
        <v>8</v>
      </c>
      <c r="C364" s="8"/>
      <c r="D364" s="11">
        <v>1</v>
      </c>
      <c r="E364" s="11">
        <v>5</v>
      </c>
      <c r="F364" s="17">
        <f t="shared" si="5"/>
        <v>5</v>
      </c>
      <c r="G364" s="20">
        <v>-26510</v>
      </c>
    </row>
    <row r="365" spans="1:7" ht="21" x14ac:dyDescent="0.25">
      <c r="A365" s="14">
        <v>43384</v>
      </c>
      <c r="B365" s="8" t="s">
        <v>8</v>
      </c>
      <c r="C365" s="8"/>
      <c r="D365" s="11">
        <v>1</v>
      </c>
      <c r="E365" s="11">
        <v>6</v>
      </c>
      <c r="F365" s="17">
        <f t="shared" si="5"/>
        <v>6</v>
      </c>
      <c r="G365" s="20">
        <v>349782</v>
      </c>
    </row>
    <row r="366" spans="1:7" ht="21" x14ac:dyDescent="0.25">
      <c r="A366" s="14">
        <v>43384</v>
      </c>
      <c r="B366" s="16" t="s">
        <v>19</v>
      </c>
      <c r="C366" s="16"/>
      <c r="D366" s="17">
        <v>4</v>
      </c>
      <c r="E366" s="17">
        <v>1</v>
      </c>
      <c r="F366" s="17">
        <f t="shared" si="5"/>
        <v>4</v>
      </c>
      <c r="G366" s="20">
        <v>-19348</v>
      </c>
    </row>
    <row r="367" spans="1:7" ht="21" x14ac:dyDescent="0.25">
      <c r="A367" s="14">
        <v>43385</v>
      </c>
      <c r="B367" s="8" t="s">
        <v>8</v>
      </c>
      <c r="C367" s="8"/>
      <c r="D367" s="11">
        <v>4</v>
      </c>
      <c r="E367" s="11">
        <v>4</v>
      </c>
      <c r="F367" s="17">
        <f t="shared" si="5"/>
        <v>16</v>
      </c>
      <c r="G367" s="20">
        <v>1400</v>
      </c>
    </row>
    <row r="368" spans="1:7" ht="21" x14ac:dyDescent="0.25">
      <c r="A368" s="14">
        <v>43385</v>
      </c>
      <c r="B368" s="8" t="s">
        <v>8</v>
      </c>
      <c r="C368" s="8"/>
      <c r="D368" s="11">
        <v>4</v>
      </c>
      <c r="E368" s="11">
        <v>2</v>
      </c>
      <c r="F368" s="17">
        <f t="shared" si="5"/>
        <v>8</v>
      </c>
      <c r="G368" s="20">
        <v>77298</v>
      </c>
    </row>
    <row r="369" spans="1:7" ht="21" x14ac:dyDescent="0.25">
      <c r="A369" s="14">
        <v>43388</v>
      </c>
      <c r="B369" s="16" t="s">
        <v>19</v>
      </c>
      <c r="C369" s="16"/>
      <c r="D369" s="17">
        <v>4</v>
      </c>
      <c r="E369" s="17">
        <v>1</v>
      </c>
      <c r="F369" s="17">
        <f t="shared" si="5"/>
        <v>4</v>
      </c>
      <c r="G369" s="20">
        <v>-148</v>
      </c>
    </row>
    <row r="370" spans="1:7" ht="21" x14ac:dyDescent="0.25">
      <c r="A370" s="14">
        <v>43395</v>
      </c>
      <c r="B370" s="8" t="s">
        <v>8</v>
      </c>
      <c r="C370" s="8"/>
      <c r="D370" s="11">
        <v>1</v>
      </c>
      <c r="E370" s="11">
        <v>1</v>
      </c>
      <c r="F370" s="17">
        <f t="shared" si="5"/>
        <v>1</v>
      </c>
      <c r="G370" s="20">
        <v>3748</v>
      </c>
    </row>
    <row r="371" spans="1:7" ht="21" x14ac:dyDescent="0.25">
      <c r="A371" s="14">
        <v>43396</v>
      </c>
      <c r="B371" s="8" t="s">
        <v>8</v>
      </c>
      <c r="C371" s="8"/>
      <c r="D371" s="11">
        <v>4</v>
      </c>
      <c r="E371" s="11">
        <v>1</v>
      </c>
      <c r="F371" s="17">
        <f t="shared" si="5"/>
        <v>4</v>
      </c>
      <c r="G371" s="20">
        <v>-18751</v>
      </c>
    </row>
    <row r="372" spans="1:7" ht="21" x14ac:dyDescent="0.25">
      <c r="A372" s="14">
        <v>43396</v>
      </c>
      <c r="B372" s="8" t="s">
        <v>8</v>
      </c>
      <c r="C372" s="8"/>
      <c r="D372" s="11">
        <v>4</v>
      </c>
      <c r="E372" s="11">
        <v>1</v>
      </c>
      <c r="F372" s="17">
        <f t="shared" si="5"/>
        <v>4</v>
      </c>
      <c r="G372" s="20">
        <v>-18751</v>
      </c>
    </row>
    <row r="373" spans="1:7" ht="21" x14ac:dyDescent="0.25">
      <c r="A373" s="14">
        <v>43397</v>
      </c>
      <c r="B373" s="8" t="s">
        <v>8</v>
      </c>
      <c r="C373" s="8"/>
      <c r="D373" s="11">
        <v>4</v>
      </c>
      <c r="E373" s="11">
        <v>2</v>
      </c>
      <c r="F373" s="17">
        <f t="shared" si="5"/>
        <v>8</v>
      </c>
      <c r="G373" s="20">
        <v>-10300</v>
      </c>
    </row>
    <row r="374" spans="1:7" ht="21" x14ac:dyDescent="0.25">
      <c r="A374" s="14">
        <v>43398</v>
      </c>
      <c r="B374" s="8" t="s">
        <v>8</v>
      </c>
      <c r="C374" s="8"/>
      <c r="D374" s="11">
        <v>4</v>
      </c>
      <c r="E374" s="11">
        <v>2</v>
      </c>
      <c r="F374" s="11">
        <f t="shared" si="5"/>
        <v>8</v>
      </c>
      <c r="G374" s="20">
        <v>-7498</v>
      </c>
    </row>
    <row r="375" spans="1:7" ht="21" x14ac:dyDescent="0.25">
      <c r="A375" s="14">
        <v>43398</v>
      </c>
      <c r="B375" s="8" t="s">
        <v>8</v>
      </c>
      <c r="C375" s="8"/>
      <c r="D375" s="11">
        <v>4</v>
      </c>
      <c r="E375" s="11">
        <v>2</v>
      </c>
      <c r="F375" s="11">
        <f t="shared" si="5"/>
        <v>8</v>
      </c>
      <c r="G375" s="20">
        <v>-28696</v>
      </c>
    </row>
    <row r="376" spans="1:7" ht="21" x14ac:dyDescent="0.25">
      <c r="A376" s="14">
        <v>43399</v>
      </c>
      <c r="B376" s="8" t="s">
        <v>8</v>
      </c>
      <c r="C376" s="8"/>
      <c r="D376" s="11">
        <v>4</v>
      </c>
      <c r="E376" s="11">
        <v>2</v>
      </c>
      <c r="F376" s="11">
        <f t="shared" si="5"/>
        <v>8</v>
      </c>
      <c r="G376" s="20">
        <v>-3496</v>
      </c>
    </row>
    <row r="377" spans="1:7" ht="21" x14ac:dyDescent="0.25">
      <c r="A377" s="14">
        <v>43402</v>
      </c>
      <c r="B377" s="8" t="s">
        <v>8</v>
      </c>
      <c r="C377" s="8"/>
      <c r="D377" s="11">
        <v>4</v>
      </c>
      <c r="E377" s="11">
        <v>2</v>
      </c>
      <c r="F377" s="11">
        <f t="shared" si="5"/>
        <v>8</v>
      </c>
      <c r="G377" s="20">
        <v>-25094</v>
      </c>
    </row>
    <row r="378" spans="1:7" ht="21" x14ac:dyDescent="0.25">
      <c r="A378" s="14">
        <v>43409</v>
      </c>
      <c r="B378" s="16" t="s">
        <v>19</v>
      </c>
      <c r="C378" s="22" t="s">
        <v>23</v>
      </c>
      <c r="D378" s="11">
        <v>4</v>
      </c>
      <c r="E378" s="11">
        <v>1</v>
      </c>
      <c r="F378" s="11">
        <f t="shared" si="5"/>
        <v>4</v>
      </c>
      <c r="G378" s="20">
        <v>2600</v>
      </c>
    </row>
    <row r="379" spans="1:7" ht="21" x14ac:dyDescent="0.25">
      <c r="A379" s="14">
        <v>43409</v>
      </c>
      <c r="B379" s="16" t="s">
        <v>19</v>
      </c>
      <c r="C379" s="22" t="s">
        <v>24</v>
      </c>
      <c r="D379" s="11">
        <v>4</v>
      </c>
      <c r="E379" s="11">
        <v>1</v>
      </c>
      <c r="F379" s="11">
        <f t="shared" si="5"/>
        <v>4</v>
      </c>
      <c r="G379" s="20">
        <v>2400</v>
      </c>
    </row>
    <row r="380" spans="1:7" ht="21" x14ac:dyDescent="0.25">
      <c r="A380" s="14">
        <v>43409</v>
      </c>
      <c r="B380" s="8" t="s">
        <v>8</v>
      </c>
      <c r="C380" s="22" t="s">
        <v>25</v>
      </c>
      <c r="D380" s="11">
        <v>4</v>
      </c>
      <c r="E380" s="11">
        <v>1</v>
      </c>
      <c r="F380" s="11">
        <f t="shared" si="5"/>
        <v>4</v>
      </c>
      <c r="G380" s="20">
        <v>650</v>
      </c>
    </row>
    <row r="381" spans="1:7" ht="21" x14ac:dyDescent="0.25">
      <c r="A381" s="14">
        <v>43409</v>
      </c>
      <c r="B381" s="8" t="s">
        <v>8</v>
      </c>
      <c r="C381" s="22" t="s">
        <v>25</v>
      </c>
      <c r="D381" s="11">
        <v>4</v>
      </c>
      <c r="E381" s="11">
        <v>1</v>
      </c>
      <c r="F381" s="11">
        <f t="shared" si="5"/>
        <v>4</v>
      </c>
      <c r="G381" s="20">
        <v>450</v>
      </c>
    </row>
    <row r="382" spans="1:7" ht="21" x14ac:dyDescent="0.25">
      <c r="A382" s="14">
        <v>43409</v>
      </c>
      <c r="B382" s="8" t="s">
        <v>8</v>
      </c>
      <c r="C382" s="22" t="s">
        <v>25</v>
      </c>
      <c r="D382" s="11">
        <v>4</v>
      </c>
      <c r="E382" s="11">
        <v>2</v>
      </c>
      <c r="F382" s="11">
        <f t="shared" si="5"/>
        <v>8</v>
      </c>
      <c r="G382" s="20">
        <v>7700</v>
      </c>
    </row>
    <row r="383" spans="1:7" ht="21" x14ac:dyDescent="0.25">
      <c r="A383" s="14">
        <v>43409</v>
      </c>
      <c r="B383" s="8" t="s">
        <v>8</v>
      </c>
      <c r="C383" s="22" t="s">
        <v>26</v>
      </c>
      <c r="D383" s="11">
        <v>4</v>
      </c>
      <c r="E383" s="11">
        <v>1</v>
      </c>
      <c r="F383" s="11">
        <f t="shared" si="5"/>
        <v>4</v>
      </c>
      <c r="G383" s="20">
        <v>44946</v>
      </c>
    </row>
    <row r="384" spans="1:7" ht="21" x14ac:dyDescent="0.25">
      <c r="A384" s="14">
        <v>43411</v>
      </c>
      <c r="B384" s="8" t="s">
        <v>8</v>
      </c>
      <c r="C384" s="22" t="s">
        <v>25</v>
      </c>
      <c r="D384" s="11">
        <v>4</v>
      </c>
      <c r="E384" s="11">
        <v>2</v>
      </c>
      <c r="F384" s="11">
        <f t="shared" si="5"/>
        <v>8</v>
      </c>
      <c r="G384" s="20">
        <v>6900</v>
      </c>
    </row>
    <row r="385" spans="1:10" ht="21" x14ac:dyDescent="0.25">
      <c r="A385" s="14">
        <v>43413</v>
      </c>
      <c r="B385" s="16" t="s">
        <v>19</v>
      </c>
      <c r="C385" s="22" t="s">
        <v>24</v>
      </c>
      <c r="D385" s="11">
        <v>4</v>
      </c>
      <c r="E385" s="11">
        <v>1</v>
      </c>
      <c r="F385" s="11">
        <f t="shared" si="5"/>
        <v>4</v>
      </c>
      <c r="G385" s="20">
        <v>-8000</v>
      </c>
    </row>
    <row r="386" spans="1:10" ht="21" x14ac:dyDescent="0.25">
      <c r="A386" s="14">
        <v>43413</v>
      </c>
      <c r="B386" s="8" t="s">
        <v>8</v>
      </c>
      <c r="C386" s="22" t="s">
        <v>25</v>
      </c>
      <c r="D386" s="11">
        <v>4</v>
      </c>
      <c r="E386" s="11">
        <v>2</v>
      </c>
      <c r="F386" s="11">
        <f t="shared" ref="F386:F407" si="6">E386*D386</f>
        <v>8</v>
      </c>
      <c r="G386" s="20">
        <v>-24700</v>
      </c>
    </row>
    <row r="387" spans="1:10" ht="21" x14ac:dyDescent="0.25">
      <c r="A387" s="14">
        <v>43416</v>
      </c>
      <c r="B387" s="8" t="s">
        <v>8</v>
      </c>
      <c r="C387" s="22" t="s">
        <v>25</v>
      </c>
      <c r="D387" s="11">
        <v>4</v>
      </c>
      <c r="E387" s="11">
        <v>2</v>
      </c>
      <c r="F387" s="11">
        <f t="shared" si="6"/>
        <v>8</v>
      </c>
      <c r="G387" s="20">
        <v>-6700</v>
      </c>
    </row>
    <row r="388" spans="1:10" ht="21" x14ac:dyDescent="0.25">
      <c r="A388" s="14">
        <v>43417</v>
      </c>
      <c r="B388" s="16" t="s">
        <v>19</v>
      </c>
      <c r="C388" s="22" t="s">
        <v>23</v>
      </c>
      <c r="D388" s="11">
        <v>4</v>
      </c>
      <c r="E388" s="11">
        <v>1</v>
      </c>
      <c r="F388" s="11">
        <f t="shared" si="6"/>
        <v>4</v>
      </c>
      <c r="G388" s="20">
        <v>8600</v>
      </c>
    </row>
    <row r="389" spans="1:10" ht="21" x14ac:dyDescent="0.25">
      <c r="A389" s="14">
        <v>43417</v>
      </c>
      <c r="B389" s="8" t="s">
        <v>8</v>
      </c>
      <c r="C389" s="22" t="s">
        <v>25</v>
      </c>
      <c r="D389" s="11">
        <v>4</v>
      </c>
      <c r="E389" s="11">
        <v>2</v>
      </c>
      <c r="F389" s="11">
        <f t="shared" si="6"/>
        <v>8</v>
      </c>
      <c r="G389" s="20">
        <v>-6700</v>
      </c>
    </row>
    <row r="390" spans="1:10" ht="21" x14ac:dyDescent="0.25">
      <c r="A390" s="14">
        <v>43418</v>
      </c>
      <c r="B390" s="16" t="s">
        <v>19</v>
      </c>
      <c r="C390" s="22" t="s">
        <v>24</v>
      </c>
      <c r="D390" s="11">
        <v>4</v>
      </c>
      <c r="E390" s="11">
        <v>1</v>
      </c>
      <c r="F390" s="11">
        <f t="shared" si="6"/>
        <v>4</v>
      </c>
      <c r="G390" s="20">
        <v>-19200</v>
      </c>
    </row>
    <row r="391" spans="1:10" ht="21" x14ac:dyDescent="0.25">
      <c r="A391" s="14">
        <v>43418</v>
      </c>
      <c r="B391" s="8" t="s">
        <v>8</v>
      </c>
      <c r="C391" s="22" t="s">
        <v>25</v>
      </c>
      <c r="D391" s="11">
        <v>4</v>
      </c>
      <c r="E391" s="11">
        <v>2</v>
      </c>
      <c r="F391" s="11">
        <f t="shared" si="6"/>
        <v>8</v>
      </c>
      <c r="G391" s="20">
        <v>-37498</v>
      </c>
    </row>
    <row r="392" spans="1:10" ht="21" x14ac:dyDescent="0.25">
      <c r="A392" s="14">
        <v>43423</v>
      </c>
      <c r="B392" s="16" t="s">
        <v>19</v>
      </c>
      <c r="C392" s="22" t="s">
        <v>22</v>
      </c>
      <c r="D392" s="11">
        <v>4</v>
      </c>
      <c r="E392" s="11">
        <v>1</v>
      </c>
      <c r="F392" s="11">
        <f t="shared" si="6"/>
        <v>4</v>
      </c>
      <c r="G392" s="20">
        <v>-16000</v>
      </c>
    </row>
    <row r="393" spans="1:10" ht="21" x14ac:dyDescent="0.25">
      <c r="A393" s="14">
        <v>43424</v>
      </c>
      <c r="B393" s="16" t="s">
        <v>19</v>
      </c>
      <c r="C393" s="22" t="s">
        <v>23</v>
      </c>
      <c r="D393" s="11">
        <v>4</v>
      </c>
      <c r="E393" s="11">
        <v>1</v>
      </c>
      <c r="F393" s="11">
        <f t="shared" si="6"/>
        <v>4</v>
      </c>
      <c r="G393" s="20">
        <v>-12400</v>
      </c>
    </row>
    <row r="394" spans="1:10" ht="21" x14ac:dyDescent="0.25">
      <c r="A394" s="14">
        <v>43424</v>
      </c>
      <c r="B394" s="8" t="s">
        <v>8</v>
      </c>
      <c r="C394" s="22" t="s">
        <v>25</v>
      </c>
      <c r="D394" s="11">
        <v>4</v>
      </c>
      <c r="E394" s="11">
        <v>2</v>
      </c>
      <c r="F394" s="11">
        <f t="shared" si="6"/>
        <v>8</v>
      </c>
      <c r="G394" s="20">
        <v>-17500</v>
      </c>
    </row>
    <row r="395" spans="1:10" ht="21" x14ac:dyDescent="0.25">
      <c r="A395" s="14">
        <v>43425</v>
      </c>
      <c r="B395" s="16" t="s">
        <v>19</v>
      </c>
      <c r="C395" s="22" t="s">
        <v>22</v>
      </c>
      <c r="D395" s="11">
        <v>4</v>
      </c>
      <c r="E395" s="11">
        <v>1</v>
      </c>
      <c r="F395" s="11">
        <f t="shared" si="6"/>
        <v>4</v>
      </c>
      <c r="G395" s="20">
        <v>35360</v>
      </c>
    </row>
    <row r="396" spans="1:10" ht="21" x14ac:dyDescent="0.25">
      <c r="A396" s="14">
        <v>43426</v>
      </c>
      <c r="B396" s="8" t="s">
        <v>8</v>
      </c>
      <c r="C396" s="22" t="s">
        <v>25</v>
      </c>
      <c r="D396" s="11">
        <v>4</v>
      </c>
      <c r="E396" s="11">
        <v>2</v>
      </c>
      <c r="F396" s="11">
        <f t="shared" si="6"/>
        <v>8</v>
      </c>
      <c r="G396" s="20">
        <v>3700</v>
      </c>
    </row>
    <row r="397" spans="1:10" ht="21" x14ac:dyDescent="0.25">
      <c r="A397" s="14">
        <v>43427</v>
      </c>
      <c r="B397" s="8" t="s">
        <v>8</v>
      </c>
      <c r="C397" s="22" t="s">
        <v>25</v>
      </c>
      <c r="D397" s="11">
        <v>4</v>
      </c>
      <c r="E397" s="11">
        <v>2</v>
      </c>
      <c r="F397" s="11">
        <f t="shared" si="6"/>
        <v>8</v>
      </c>
      <c r="G397" s="20">
        <v>-13900</v>
      </c>
    </row>
    <row r="398" spans="1:10" ht="21" x14ac:dyDescent="0.25">
      <c r="A398" s="14">
        <v>43427</v>
      </c>
      <c r="B398" s="8" t="s">
        <v>8</v>
      </c>
      <c r="C398" s="22" t="s">
        <v>26</v>
      </c>
      <c r="D398" s="11">
        <v>4</v>
      </c>
      <c r="E398" s="11">
        <v>1</v>
      </c>
      <c r="F398" s="11">
        <f t="shared" si="6"/>
        <v>4</v>
      </c>
      <c r="G398" s="20">
        <v>-8054</v>
      </c>
    </row>
    <row r="399" spans="1:10" ht="21" x14ac:dyDescent="0.25">
      <c r="A399" s="14">
        <v>43430</v>
      </c>
      <c r="B399" s="16" t="s">
        <v>19</v>
      </c>
      <c r="C399" s="22" t="s">
        <v>20</v>
      </c>
      <c r="D399" s="11">
        <v>3</v>
      </c>
      <c r="E399" s="11">
        <v>1</v>
      </c>
      <c r="F399" s="11">
        <f t="shared" si="6"/>
        <v>3</v>
      </c>
      <c r="G399" s="20">
        <v>-13000</v>
      </c>
    </row>
    <row r="400" spans="1:10" ht="21" x14ac:dyDescent="0.25">
      <c r="A400" s="14">
        <v>43430</v>
      </c>
      <c r="B400" s="16" t="s">
        <v>19</v>
      </c>
      <c r="C400" s="22" t="s">
        <v>21</v>
      </c>
      <c r="D400" s="11">
        <v>4</v>
      </c>
      <c r="E400" s="11">
        <v>1</v>
      </c>
      <c r="F400" s="11">
        <f t="shared" si="6"/>
        <v>4</v>
      </c>
      <c r="G400" s="20">
        <v>-17200</v>
      </c>
      <c r="J400" s="21"/>
    </row>
    <row r="401" spans="1:7" ht="21" x14ac:dyDescent="0.25">
      <c r="A401" s="14">
        <v>43430</v>
      </c>
      <c r="B401" s="8" t="s">
        <v>8</v>
      </c>
      <c r="C401" s="22" t="s">
        <v>25</v>
      </c>
      <c r="D401" s="11">
        <v>4</v>
      </c>
      <c r="E401" s="11">
        <v>2</v>
      </c>
      <c r="F401" s="11">
        <f t="shared" si="6"/>
        <v>8</v>
      </c>
      <c r="G401" s="20">
        <v>-34300</v>
      </c>
    </row>
    <row r="402" spans="1:7" ht="21" x14ac:dyDescent="0.25">
      <c r="A402" s="14">
        <v>43431</v>
      </c>
      <c r="B402" s="16" t="s">
        <v>19</v>
      </c>
      <c r="C402" s="22" t="s">
        <v>21</v>
      </c>
      <c r="D402" s="11">
        <v>4</v>
      </c>
      <c r="E402" s="11">
        <v>1</v>
      </c>
      <c r="F402" s="11">
        <f t="shared" si="6"/>
        <v>4</v>
      </c>
      <c r="G402" s="20">
        <v>-11200</v>
      </c>
    </row>
    <row r="403" spans="1:7" ht="21" x14ac:dyDescent="0.25">
      <c r="A403" s="14">
        <v>43431</v>
      </c>
      <c r="B403" s="8" t="s">
        <v>8</v>
      </c>
      <c r="C403" s="22" t="s">
        <v>25</v>
      </c>
      <c r="D403" s="11">
        <v>4</v>
      </c>
      <c r="E403" s="11">
        <v>2</v>
      </c>
      <c r="F403" s="11">
        <f t="shared" si="6"/>
        <v>8</v>
      </c>
      <c r="G403" s="20">
        <v>-22300</v>
      </c>
    </row>
    <row r="404" spans="1:7" ht="21" x14ac:dyDescent="0.25">
      <c r="A404" s="14">
        <v>43432</v>
      </c>
      <c r="B404" s="16" t="s">
        <v>19</v>
      </c>
      <c r="C404" s="22" t="s">
        <v>20</v>
      </c>
      <c r="D404" s="11">
        <v>3</v>
      </c>
      <c r="E404" s="11">
        <v>1</v>
      </c>
      <c r="F404" s="11">
        <f t="shared" si="6"/>
        <v>3</v>
      </c>
      <c r="G404" s="20">
        <v>-6000</v>
      </c>
    </row>
    <row r="405" spans="1:7" ht="21" x14ac:dyDescent="0.25">
      <c r="A405" s="14">
        <v>43434</v>
      </c>
      <c r="B405" s="16" t="s">
        <v>19</v>
      </c>
      <c r="C405" s="22" t="s">
        <v>20</v>
      </c>
      <c r="D405" s="11">
        <v>3</v>
      </c>
      <c r="E405" s="11">
        <v>1</v>
      </c>
      <c r="F405" s="11">
        <f t="shared" si="6"/>
        <v>3</v>
      </c>
      <c r="G405" s="20">
        <v>-2200</v>
      </c>
    </row>
    <row r="406" spans="1:7" ht="21" x14ac:dyDescent="0.25">
      <c r="A406" s="14">
        <v>43434</v>
      </c>
      <c r="B406" s="8" t="s">
        <v>8</v>
      </c>
      <c r="C406" s="22" t="s">
        <v>25</v>
      </c>
      <c r="D406" s="11">
        <v>4</v>
      </c>
      <c r="E406" s="11">
        <v>1</v>
      </c>
      <c r="F406" s="11">
        <f t="shared" si="6"/>
        <v>4</v>
      </c>
      <c r="G406" s="20">
        <v>3648</v>
      </c>
    </row>
    <row r="407" spans="1:7" ht="21" x14ac:dyDescent="0.25">
      <c r="A407" s="14">
        <v>43434</v>
      </c>
      <c r="B407" s="8" t="s">
        <v>8</v>
      </c>
      <c r="C407" s="22" t="s">
        <v>25</v>
      </c>
      <c r="D407" s="11">
        <v>4</v>
      </c>
      <c r="E407" s="11">
        <v>1</v>
      </c>
      <c r="F407" s="11">
        <f t="shared" si="6"/>
        <v>4</v>
      </c>
      <c r="G407" s="20">
        <v>3448</v>
      </c>
    </row>
    <row r="408" spans="1:7" ht="21" x14ac:dyDescent="0.25">
      <c r="B408" s="8"/>
      <c r="C408" s="8"/>
    </row>
    <row r="409" spans="1:7" ht="21" x14ac:dyDescent="0.25">
      <c r="B409" s="8"/>
      <c r="C409" s="8"/>
    </row>
    <row r="410" spans="1:7" ht="21" x14ac:dyDescent="0.25">
      <c r="B410" s="8"/>
      <c r="C410" s="8"/>
    </row>
    <row r="411" spans="1:7" ht="21" x14ac:dyDescent="0.25">
      <c r="B411" s="8"/>
      <c r="C411" s="8"/>
    </row>
    <row r="412" spans="1:7" ht="21" x14ac:dyDescent="0.25">
      <c r="B412" s="8"/>
      <c r="C412" s="8"/>
    </row>
    <row r="413" spans="1:7" ht="21" x14ac:dyDescent="0.25">
      <c r="B413" s="8"/>
      <c r="C413" s="8"/>
    </row>
    <row r="414" spans="1:7" ht="21" x14ac:dyDescent="0.25">
      <c r="B414" s="8"/>
      <c r="C414" s="8"/>
    </row>
    <row r="415" spans="1:7" ht="21" x14ac:dyDescent="0.25">
      <c r="B415" s="8"/>
      <c r="C415" s="8"/>
    </row>
    <row r="416" spans="1:7" ht="21" x14ac:dyDescent="0.25">
      <c r="B416" s="8"/>
      <c r="C416" s="8"/>
    </row>
    <row r="417" spans="2:3" ht="21" x14ac:dyDescent="0.25">
      <c r="B417" s="8"/>
      <c r="C417" s="8"/>
    </row>
    <row r="418" spans="2:3" ht="21" x14ac:dyDescent="0.25">
      <c r="B418" s="8"/>
      <c r="C418" s="8"/>
    </row>
    <row r="419" spans="2:3" ht="21" x14ac:dyDescent="0.25">
      <c r="B419" s="8"/>
      <c r="C419" s="8"/>
    </row>
    <row r="420" spans="2:3" ht="21" x14ac:dyDescent="0.25">
      <c r="B420" s="8"/>
      <c r="C420" s="8"/>
    </row>
    <row r="421" spans="2:3" ht="21" x14ac:dyDescent="0.25">
      <c r="B421" s="8"/>
      <c r="C421" s="8"/>
    </row>
    <row r="422" spans="2:3" ht="21" x14ac:dyDescent="0.25">
      <c r="B422" s="8"/>
      <c r="C422" s="8"/>
    </row>
    <row r="423" spans="2:3" ht="21" x14ac:dyDescent="0.25">
      <c r="B423" s="8"/>
      <c r="C423" s="8"/>
    </row>
    <row r="424" spans="2:3" ht="21" x14ac:dyDescent="0.25">
      <c r="B424" s="8"/>
      <c r="C424" s="8"/>
    </row>
    <row r="425" spans="2:3" ht="21" x14ac:dyDescent="0.25">
      <c r="B425" s="8"/>
      <c r="C425" s="8"/>
    </row>
    <row r="426" spans="2:3" ht="21" x14ac:dyDescent="0.25">
      <c r="B426" s="8"/>
      <c r="C426" s="8"/>
    </row>
    <row r="427" spans="2:3" ht="21" x14ac:dyDescent="0.25">
      <c r="B427" s="8"/>
      <c r="C427" s="8"/>
    </row>
    <row r="428" spans="2:3" ht="21" x14ac:dyDescent="0.25">
      <c r="B428" s="8"/>
      <c r="C428" s="8"/>
    </row>
    <row r="429" spans="2:3" ht="21" x14ac:dyDescent="0.25">
      <c r="B429" s="8"/>
      <c r="C429" s="8"/>
    </row>
    <row r="430" spans="2:3" ht="21" x14ac:dyDescent="0.25">
      <c r="B430" s="8"/>
      <c r="C430" s="8"/>
    </row>
    <row r="431" spans="2:3" ht="21" x14ac:dyDescent="0.25">
      <c r="B431" s="8"/>
      <c r="C431" s="8"/>
    </row>
    <row r="432" spans="2:3" ht="21" x14ac:dyDescent="0.25">
      <c r="B432" s="8"/>
      <c r="C432" s="8"/>
    </row>
    <row r="433" spans="2:3" ht="21" x14ac:dyDescent="0.25">
      <c r="B433" s="8"/>
      <c r="C433" s="8"/>
    </row>
    <row r="434" spans="2:3" ht="21" x14ac:dyDescent="0.25">
      <c r="B434" s="8"/>
      <c r="C434" s="8"/>
    </row>
    <row r="435" spans="2:3" ht="21" x14ac:dyDescent="0.25">
      <c r="B435" s="8"/>
      <c r="C435" s="8"/>
    </row>
    <row r="436" spans="2:3" ht="21" x14ac:dyDescent="0.25">
      <c r="B436" s="8"/>
      <c r="C436" s="8"/>
    </row>
    <row r="437" spans="2:3" ht="21" x14ac:dyDescent="0.25">
      <c r="B437" s="8"/>
      <c r="C437" s="8"/>
    </row>
    <row r="438" spans="2:3" ht="21" x14ac:dyDescent="0.25">
      <c r="B438" s="8"/>
      <c r="C438" s="8"/>
    </row>
    <row r="439" spans="2:3" ht="21" x14ac:dyDescent="0.25">
      <c r="B439" s="8"/>
      <c r="C439" s="8"/>
    </row>
    <row r="440" spans="2:3" ht="21" x14ac:dyDescent="0.25">
      <c r="B440" s="8"/>
      <c r="C440" s="8"/>
    </row>
    <row r="441" spans="2:3" ht="21" x14ac:dyDescent="0.25">
      <c r="B441" s="8"/>
      <c r="C441" s="8"/>
    </row>
    <row r="442" spans="2:3" ht="21" x14ac:dyDescent="0.25">
      <c r="B442" s="8"/>
      <c r="C442" s="8"/>
    </row>
    <row r="443" spans="2:3" ht="21" x14ac:dyDescent="0.25">
      <c r="B443" s="8"/>
      <c r="C443" s="8"/>
    </row>
    <row r="444" spans="2:3" ht="21" x14ac:dyDescent="0.25">
      <c r="B444" s="8"/>
      <c r="C444" s="8"/>
    </row>
    <row r="445" spans="2:3" ht="21" x14ac:dyDescent="0.25">
      <c r="B445" s="8"/>
      <c r="C445" s="8"/>
    </row>
    <row r="446" spans="2:3" ht="21" x14ac:dyDescent="0.25">
      <c r="B446" s="8"/>
      <c r="C446" s="8"/>
    </row>
    <row r="447" spans="2:3" ht="21" x14ac:dyDescent="0.25">
      <c r="B447" s="8"/>
      <c r="C447" s="8"/>
    </row>
    <row r="448" spans="2:3" ht="21" x14ac:dyDescent="0.25">
      <c r="B448" s="8"/>
      <c r="C448" s="8"/>
    </row>
    <row r="449" spans="2:3" ht="21" x14ac:dyDescent="0.25">
      <c r="B449" s="8"/>
      <c r="C449" s="8"/>
    </row>
    <row r="450" spans="2:3" ht="21" x14ac:dyDescent="0.25">
      <c r="B450" s="8"/>
      <c r="C450" s="8"/>
    </row>
    <row r="451" spans="2:3" ht="21" x14ac:dyDescent="0.25">
      <c r="B451" s="8"/>
      <c r="C451" s="8"/>
    </row>
    <row r="452" spans="2:3" ht="21" x14ac:dyDescent="0.25">
      <c r="B452" s="8"/>
      <c r="C452" s="8"/>
    </row>
    <row r="453" spans="2:3" ht="21" x14ac:dyDescent="0.25">
      <c r="B453" s="8"/>
      <c r="C453" s="8"/>
    </row>
    <row r="454" spans="2:3" ht="21" x14ac:dyDescent="0.25">
      <c r="B454" s="8"/>
      <c r="C454" s="8"/>
    </row>
    <row r="455" spans="2:3" ht="21" x14ac:dyDescent="0.25">
      <c r="B455" s="8"/>
      <c r="C455" s="8"/>
    </row>
    <row r="456" spans="2:3" ht="21" x14ac:dyDescent="0.25">
      <c r="B456" s="8"/>
      <c r="C456" s="8"/>
    </row>
    <row r="457" spans="2:3" ht="21" x14ac:dyDescent="0.25">
      <c r="B457" s="8"/>
      <c r="C457" s="8"/>
    </row>
    <row r="458" spans="2:3" ht="21" x14ac:dyDescent="0.25">
      <c r="B458" s="8"/>
      <c r="C458" s="8"/>
    </row>
    <row r="459" spans="2:3" ht="21" x14ac:dyDescent="0.25">
      <c r="B459" s="8"/>
      <c r="C459" s="8"/>
    </row>
    <row r="460" spans="2:3" ht="21" x14ac:dyDescent="0.25">
      <c r="B460" s="8"/>
      <c r="C460" s="8"/>
    </row>
    <row r="461" spans="2:3" ht="21" x14ac:dyDescent="0.25">
      <c r="B461" s="8"/>
      <c r="C461" s="8"/>
    </row>
    <row r="462" spans="2:3" ht="21" x14ac:dyDescent="0.25">
      <c r="B462" s="8"/>
      <c r="C462" s="8"/>
    </row>
    <row r="463" spans="2:3" ht="21" x14ac:dyDescent="0.25">
      <c r="B463" s="8"/>
      <c r="C463" s="8"/>
    </row>
    <row r="464" spans="2:3" ht="21" x14ac:dyDescent="0.25">
      <c r="B464" s="8"/>
      <c r="C464" s="8"/>
    </row>
    <row r="465" spans="2:3" ht="21" x14ac:dyDescent="0.25">
      <c r="B465" s="8"/>
      <c r="C465" s="8"/>
    </row>
    <row r="466" spans="2:3" ht="21" x14ac:dyDescent="0.25">
      <c r="B466" s="8"/>
      <c r="C466" s="8"/>
    </row>
    <row r="467" spans="2:3" ht="21" x14ac:dyDescent="0.25">
      <c r="B467" s="8"/>
      <c r="C467" s="8"/>
    </row>
    <row r="468" spans="2:3" ht="21" x14ac:dyDescent="0.25">
      <c r="B468" s="8"/>
      <c r="C468" s="8"/>
    </row>
    <row r="469" spans="2:3" ht="21" x14ac:dyDescent="0.25">
      <c r="B469" s="8"/>
      <c r="C469" s="8"/>
    </row>
    <row r="470" spans="2:3" ht="21" x14ac:dyDescent="0.25">
      <c r="B470" s="8"/>
      <c r="C470" s="8"/>
    </row>
    <row r="471" spans="2:3" ht="21" x14ac:dyDescent="0.25">
      <c r="B471" s="8"/>
      <c r="C471" s="8"/>
    </row>
    <row r="472" spans="2:3" ht="21" x14ac:dyDescent="0.25">
      <c r="B472" s="8"/>
      <c r="C472" s="8"/>
    </row>
    <row r="473" spans="2:3" ht="21" x14ac:dyDescent="0.25">
      <c r="B473" s="8"/>
      <c r="C473" s="8"/>
    </row>
    <row r="474" spans="2:3" ht="21" x14ac:dyDescent="0.25">
      <c r="B474" s="8"/>
      <c r="C474" s="8"/>
    </row>
    <row r="475" spans="2:3" ht="21" x14ac:dyDescent="0.25">
      <c r="B475" s="8"/>
      <c r="C475" s="8"/>
    </row>
    <row r="476" spans="2:3" ht="21" x14ac:dyDescent="0.25">
      <c r="B476" s="8"/>
      <c r="C476" s="8"/>
    </row>
    <row r="477" spans="2:3" ht="21" x14ac:dyDescent="0.25">
      <c r="B477" s="8"/>
      <c r="C477" s="8"/>
    </row>
    <row r="478" spans="2:3" ht="21" x14ac:dyDescent="0.25">
      <c r="B478" s="8"/>
      <c r="C478" s="8"/>
    </row>
    <row r="479" spans="2:3" ht="21" x14ac:dyDescent="0.25">
      <c r="B479" s="8"/>
      <c r="C479" s="8"/>
    </row>
    <row r="480" spans="2:3" ht="21" x14ac:dyDescent="0.25">
      <c r="B480" s="8"/>
      <c r="C480" s="8"/>
    </row>
    <row r="481" spans="2:3" ht="21" x14ac:dyDescent="0.25">
      <c r="B481" s="8"/>
      <c r="C481" s="8"/>
    </row>
    <row r="482" spans="2:3" ht="21" x14ac:dyDescent="0.25">
      <c r="B482" s="8"/>
      <c r="C482" s="8"/>
    </row>
    <row r="483" spans="2:3" ht="21" x14ac:dyDescent="0.25">
      <c r="B483" s="8"/>
      <c r="C483" s="8"/>
    </row>
    <row r="484" spans="2:3" ht="21" x14ac:dyDescent="0.25">
      <c r="B484" s="8"/>
      <c r="C484" s="8"/>
    </row>
    <row r="485" spans="2:3" ht="21" x14ac:dyDescent="0.25">
      <c r="B485" s="8"/>
      <c r="C485" s="8"/>
    </row>
    <row r="486" spans="2:3" ht="21" x14ac:dyDescent="0.25">
      <c r="B486" s="8"/>
      <c r="C486" s="8"/>
    </row>
    <row r="487" spans="2:3" ht="21" x14ac:dyDescent="0.25">
      <c r="B487" s="8"/>
      <c r="C487" s="8"/>
    </row>
    <row r="488" spans="2:3" ht="21" x14ac:dyDescent="0.25">
      <c r="B488" s="8"/>
      <c r="C488" s="8"/>
    </row>
    <row r="489" spans="2:3" ht="21" x14ac:dyDescent="0.25">
      <c r="B489" s="8"/>
      <c r="C489" s="8"/>
    </row>
    <row r="490" spans="2:3" ht="21" x14ac:dyDescent="0.25">
      <c r="B490" s="8"/>
      <c r="C490" s="8"/>
    </row>
    <row r="491" spans="2:3" ht="21" x14ac:dyDescent="0.25">
      <c r="B491" s="8"/>
      <c r="C491" s="8"/>
    </row>
    <row r="492" spans="2:3" ht="21" x14ac:dyDescent="0.25">
      <c r="B492" s="8"/>
      <c r="C492" s="8"/>
    </row>
    <row r="493" spans="2:3" ht="21" x14ac:dyDescent="0.25">
      <c r="B493" s="8"/>
      <c r="C493" s="8"/>
    </row>
    <row r="494" spans="2:3" ht="21" x14ac:dyDescent="0.25">
      <c r="B494" s="8"/>
      <c r="C494" s="8"/>
    </row>
    <row r="495" spans="2:3" ht="21" x14ac:dyDescent="0.25">
      <c r="B495" s="8"/>
      <c r="C495" s="8"/>
    </row>
    <row r="496" spans="2:3" ht="21" x14ac:dyDescent="0.25">
      <c r="B496" s="8"/>
      <c r="C496" s="8"/>
    </row>
    <row r="497" spans="2:3" ht="21" x14ac:dyDescent="0.25">
      <c r="B497" s="8"/>
      <c r="C497" s="8"/>
    </row>
    <row r="498" spans="2:3" ht="21" x14ac:dyDescent="0.25">
      <c r="B498" s="8"/>
      <c r="C498" s="8"/>
    </row>
    <row r="499" spans="2:3" ht="21" x14ac:dyDescent="0.25">
      <c r="B499" s="8"/>
      <c r="C499" s="8"/>
    </row>
    <row r="500" spans="2:3" ht="21" x14ac:dyDescent="0.25">
      <c r="B500" s="8"/>
      <c r="C500" s="8"/>
    </row>
    <row r="501" spans="2:3" ht="21" x14ac:dyDescent="0.25">
      <c r="B501" s="8"/>
      <c r="C501" s="8"/>
    </row>
    <row r="502" spans="2:3" ht="21" x14ac:dyDescent="0.25">
      <c r="B502" s="8"/>
      <c r="C502" s="8"/>
    </row>
    <row r="503" spans="2:3" ht="21" x14ac:dyDescent="0.25">
      <c r="B503" s="8"/>
      <c r="C503" s="8"/>
    </row>
    <row r="504" spans="2:3" ht="21" x14ac:dyDescent="0.25">
      <c r="B504" s="8"/>
      <c r="C504" s="8"/>
    </row>
    <row r="505" spans="2:3" ht="21" x14ac:dyDescent="0.25">
      <c r="B505" s="8"/>
      <c r="C505" s="8"/>
    </row>
    <row r="506" spans="2:3" ht="21" x14ac:dyDescent="0.25">
      <c r="B506" s="8"/>
      <c r="C506" s="8"/>
    </row>
    <row r="507" spans="2:3" ht="21" x14ac:dyDescent="0.25">
      <c r="B507" s="8"/>
      <c r="C507" s="8"/>
    </row>
    <row r="508" spans="2:3" ht="21" x14ac:dyDescent="0.25">
      <c r="B508" s="8"/>
      <c r="C508" s="8"/>
    </row>
    <row r="509" spans="2:3" ht="21" x14ac:dyDescent="0.25">
      <c r="B509" s="8"/>
      <c r="C509" s="8"/>
    </row>
    <row r="510" spans="2:3" ht="21" x14ac:dyDescent="0.25">
      <c r="B510" s="8"/>
      <c r="C510" s="8"/>
    </row>
    <row r="511" spans="2:3" ht="21" x14ac:dyDescent="0.25">
      <c r="B511" s="8"/>
      <c r="C511" s="8"/>
    </row>
    <row r="512" spans="2:3" ht="21" x14ac:dyDescent="0.25">
      <c r="B512" s="8"/>
      <c r="C512" s="8"/>
    </row>
    <row r="513" spans="2:3" ht="21" x14ac:dyDescent="0.25">
      <c r="B513" s="8"/>
      <c r="C513" s="8"/>
    </row>
    <row r="514" spans="2:3" ht="21" x14ac:dyDescent="0.25">
      <c r="B514" s="8"/>
      <c r="C514" s="8"/>
    </row>
    <row r="515" spans="2:3" ht="21" x14ac:dyDescent="0.25">
      <c r="B515" s="8"/>
      <c r="C515" s="8"/>
    </row>
    <row r="516" spans="2:3" ht="21" x14ac:dyDescent="0.25">
      <c r="B516" s="8"/>
      <c r="C516" s="8"/>
    </row>
    <row r="517" spans="2:3" ht="21" x14ac:dyDescent="0.25">
      <c r="B517" s="8"/>
      <c r="C517" s="8"/>
    </row>
    <row r="518" spans="2:3" ht="21" x14ac:dyDescent="0.25">
      <c r="B518" s="8"/>
      <c r="C518" s="8"/>
    </row>
    <row r="519" spans="2:3" ht="21" x14ac:dyDescent="0.25">
      <c r="B519" s="8"/>
      <c r="C519" s="8"/>
    </row>
    <row r="520" spans="2:3" ht="21" x14ac:dyDescent="0.25">
      <c r="B520" s="8"/>
      <c r="C520" s="8"/>
    </row>
    <row r="521" spans="2:3" ht="21" x14ac:dyDescent="0.25">
      <c r="B521" s="8"/>
      <c r="C521" s="8"/>
    </row>
    <row r="522" spans="2:3" ht="21" x14ac:dyDescent="0.25">
      <c r="B522" s="8"/>
      <c r="C522" s="8"/>
    </row>
    <row r="523" spans="2:3" ht="21" x14ac:dyDescent="0.25">
      <c r="B523" s="8"/>
      <c r="C523" s="8"/>
    </row>
    <row r="524" spans="2:3" ht="21" x14ac:dyDescent="0.25">
      <c r="B524" s="8"/>
      <c r="C524" s="8"/>
    </row>
    <row r="525" spans="2:3" ht="21" x14ac:dyDescent="0.25">
      <c r="B525" s="8"/>
      <c r="C525" s="8"/>
    </row>
    <row r="526" spans="2:3" ht="21" x14ac:dyDescent="0.25">
      <c r="B526" s="8"/>
      <c r="C526" s="8"/>
    </row>
    <row r="527" spans="2:3" ht="21" x14ac:dyDescent="0.25">
      <c r="B527" s="8"/>
      <c r="C527" s="8"/>
    </row>
    <row r="528" spans="2:3" ht="21" x14ac:dyDescent="0.25">
      <c r="B528" s="8"/>
      <c r="C528" s="8"/>
    </row>
    <row r="529" spans="2:3" ht="21" x14ac:dyDescent="0.25">
      <c r="B529" s="8"/>
      <c r="C529" s="8"/>
    </row>
    <row r="530" spans="2:3" ht="21" x14ac:dyDescent="0.25">
      <c r="B530" s="8"/>
      <c r="C530" s="8"/>
    </row>
    <row r="531" spans="2:3" ht="21" x14ac:dyDescent="0.25">
      <c r="B531" s="8"/>
      <c r="C531" s="8"/>
    </row>
    <row r="532" spans="2:3" ht="21" x14ac:dyDescent="0.25">
      <c r="B532" s="8"/>
      <c r="C532" s="8"/>
    </row>
    <row r="533" spans="2:3" ht="21" x14ac:dyDescent="0.25">
      <c r="B533" s="8"/>
      <c r="C533" s="8"/>
    </row>
    <row r="534" spans="2:3" ht="21" x14ac:dyDescent="0.25">
      <c r="B534" s="8"/>
      <c r="C534" s="8"/>
    </row>
    <row r="535" spans="2:3" ht="21" x14ac:dyDescent="0.25">
      <c r="B535" s="8"/>
      <c r="C535" s="8"/>
    </row>
    <row r="536" spans="2:3" ht="21" x14ac:dyDescent="0.25">
      <c r="B536" s="8"/>
      <c r="C536" s="8"/>
    </row>
    <row r="537" spans="2:3" ht="21" x14ac:dyDescent="0.25">
      <c r="B537" s="8"/>
      <c r="C537" s="8"/>
    </row>
    <row r="538" spans="2:3" ht="21" x14ac:dyDescent="0.25">
      <c r="B538" s="8"/>
      <c r="C538" s="8"/>
    </row>
    <row r="539" spans="2:3" ht="21" x14ac:dyDescent="0.25">
      <c r="B539" s="8"/>
      <c r="C539" s="8"/>
    </row>
    <row r="540" spans="2:3" ht="21" x14ac:dyDescent="0.25">
      <c r="B540" s="8"/>
      <c r="C540" s="8"/>
    </row>
    <row r="541" spans="2:3" ht="21" x14ac:dyDescent="0.25">
      <c r="B541" s="8"/>
      <c r="C541" s="8"/>
    </row>
    <row r="542" spans="2:3" ht="21" x14ac:dyDescent="0.25">
      <c r="B542" s="8"/>
      <c r="C542" s="8"/>
    </row>
    <row r="543" spans="2:3" ht="21" x14ac:dyDescent="0.25">
      <c r="B543" s="8"/>
      <c r="C543" s="8"/>
    </row>
    <row r="544" spans="2:3" ht="21" x14ac:dyDescent="0.25">
      <c r="B544" s="8"/>
      <c r="C544" s="8"/>
    </row>
    <row r="545" spans="2:3" ht="21" x14ac:dyDescent="0.25">
      <c r="B545" s="8"/>
      <c r="C545" s="8"/>
    </row>
    <row r="546" spans="2:3" ht="21" x14ac:dyDescent="0.25">
      <c r="B546" s="8"/>
      <c r="C546" s="8"/>
    </row>
    <row r="547" spans="2:3" ht="21" x14ac:dyDescent="0.25">
      <c r="B547" s="8"/>
      <c r="C547" s="8"/>
    </row>
    <row r="548" spans="2:3" ht="21" x14ac:dyDescent="0.25">
      <c r="B548" s="8"/>
      <c r="C548" s="8"/>
    </row>
    <row r="549" spans="2:3" ht="21" x14ac:dyDescent="0.25">
      <c r="B549" s="8"/>
      <c r="C549" s="8"/>
    </row>
    <row r="550" spans="2:3" ht="21" x14ac:dyDescent="0.25">
      <c r="B550" s="8"/>
      <c r="C550" s="8"/>
    </row>
    <row r="551" spans="2:3" ht="21" x14ac:dyDescent="0.25">
      <c r="B551" s="8"/>
      <c r="C551" s="8"/>
    </row>
    <row r="552" spans="2:3" ht="21" x14ac:dyDescent="0.25">
      <c r="B552" s="8"/>
      <c r="C552" s="8"/>
    </row>
    <row r="553" spans="2:3" ht="21" x14ac:dyDescent="0.25">
      <c r="B553" s="8"/>
      <c r="C553" s="8"/>
    </row>
    <row r="554" spans="2:3" ht="21" x14ac:dyDescent="0.25">
      <c r="B554" s="8"/>
      <c r="C554" s="8"/>
    </row>
    <row r="555" spans="2:3" ht="21" x14ac:dyDescent="0.25">
      <c r="B555" s="8"/>
      <c r="C555" s="8"/>
    </row>
    <row r="556" spans="2:3" ht="21" x14ac:dyDescent="0.25">
      <c r="B556" s="8"/>
      <c r="C556" s="8"/>
    </row>
    <row r="557" spans="2:3" ht="21" x14ac:dyDescent="0.25">
      <c r="B557" s="8"/>
      <c r="C557" s="8"/>
    </row>
    <row r="558" spans="2:3" ht="21" x14ac:dyDescent="0.25">
      <c r="B558" s="8"/>
      <c r="C558" s="8"/>
    </row>
    <row r="559" spans="2:3" ht="21" x14ac:dyDescent="0.25">
      <c r="B559" s="8"/>
      <c r="C559" s="8"/>
    </row>
    <row r="560" spans="2:3" ht="21" x14ac:dyDescent="0.25">
      <c r="B560" s="8"/>
      <c r="C560" s="8"/>
    </row>
    <row r="561" spans="2:3" ht="21" x14ac:dyDescent="0.25">
      <c r="B561" s="8"/>
      <c r="C561" s="8"/>
    </row>
    <row r="562" spans="2:3" ht="21" x14ac:dyDescent="0.25">
      <c r="B562" s="8"/>
      <c r="C562" s="8"/>
    </row>
    <row r="563" spans="2:3" ht="21" x14ac:dyDescent="0.25">
      <c r="B563" s="8"/>
      <c r="C563" s="8"/>
    </row>
    <row r="564" spans="2:3" ht="21" x14ac:dyDescent="0.25">
      <c r="B564" s="8"/>
      <c r="C564" s="8"/>
    </row>
    <row r="565" spans="2:3" ht="21" x14ac:dyDescent="0.25">
      <c r="B565" s="8"/>
      <c r="C565" s="8"/>
    </row>
    <row r="566" spans="2:3" ht="21" x14ac:dyDescent="0.25">
      <c r="B566" s="8"/>
      <c r="C566" s="8"/>
    </row>
    <row r="567" spans="2:3" ht="21" x14ac:dyDescent="0.25">
      <c r="B567" s="8"/>
      <c r="C567" s="8"/>
    </row>
    <row r="568" spans="2:3" ht="21" x14ac:dyDescent="0.25">
      <c r="B568" s="8"/>
      <c r="C568" s="8"/>
    </row>
    <row r="569" spans="2:3" ht="21" x14ac:dyDescent="0.25">
      <c r="B569" s="8"/>
      <c r="C569" s="8"/>
    </row>
    <row r="570" spans="2:3" ht="21" x14ac:dyDescent="0.25">
      <c r="B570" s="8"/>
      <c r="C570" s="8"/>
    </row>
    <row r="571" spans="2:3" ht="21" x14ac:dyDescent="0.25">
      <c r="B571" s="8"/>
      <c r="C571" s="8"/>
    </row>
    <row r="572" spans="2:3" ht="21" x14ac:dyDescent="0.25">
      <c r="B572" s="8"/>
      <c r="C572" s="8"/>
    </row>
    <row r="573" spans="2:3" ht="21" x14ac:dyDescent="0.25">
      <c r="B573" s="8"/>
      <c r="C573" s="8"/>
    </row>
    <row r="574" spans="2:3" ht="21" x14ac:dyDescent="0.25">
      <c r="B574" s="8"/>
      <c r="C574" s="8"/>
    </row>
    <row r="575" spans="2:3" ht="21" x14ac:dyDescent="0.25">
      <c r="B575" s="8"/>
      <c r="C575" s="8"/>
    </row>
    <row r="576" spans="2:3" ht="21" x14ac:dyDescent="0.25">
      <c r="B576" s="8"/>
      <c r="C576" s="8"/>
    </row>
    <row r="577" spans="2:3" ht="21" x14ac:dyDescent="0.25">
      <c r="B577" s="8"/>
      <c r="C577" s="8"/>
    </row>
    <row r="578" spans="2:3" ht="21" x14ac:dyDescent="0.25">
      <c r="B578" s="8"/>
      <c r="C578" s="8"/>
    </row>
    <row r="579" spans="2:3" ht="21" x14ac:dyDescent="0.25">
      <c r="B579" s="8"/>
      <c r="C579" s="8"/>
    </row>
    <row r="580" spans="2:3" ht="21" x14ac:dyDescent="0.25">
      <c r="B580" s="8"/>
      <c r="C580" s="8"/>
    </row>
    <row r="581" spans="2:3" ht="21" x14ac:dyDescent="0.25">
      <c r="B581" s="8"/>
      <c r="C581" s="8"/>
    </row>
    <row r="582" spans="2:3" ht="21" x14ac:dyDescent="0.25">
      <c r="B582" s="8"/>
      <c r="C582" s="8"/>
    </row>
    <row r="583" spans="2:3" ht="21" x14ac:dyDescent="0.25">
      <c r="B583" s="8"/>
      <c r="C583" s="8"/>
    </row>
    <row r="584" spans="2:3" ht="21" x14ac:dyDescent="0.25">
      <c r="B584" s="8"/>
      <c r="C584" s="8"/>
    </row>
    <row r="585" spans="2:3" ht="21" x14ac:dyDescent="0.25">
      <c r="B585" s="8"/>
      <c r="C585" s="8"/>
    </row>
    <row r="586" spans="2:3" ht="21" x14ac:dyDescent="0.25">
      <c r="B586" s="8"/>
      <c r="C586" s="8"/>
    </row>
    <row r="587" spans="2:3" ht="21" x14ac:dyDescent="0.25">
      <c r="B587" s="8"/>
      <c r="C587" s="8"/>
    </row>
    <row r="588" spans="2:3" ht="21" x14ac:dyDescent="0.25">
      <c r="B588" s="8"/>
      <c r="C588" s="8"/>
    </row>
    <row r="589" spans="2:3" ht="21" x14ac:dyDescent="0.25">
      <c r="B589" s="8"/>
      <c r="C589" s="8"/>
    </row>
    <row r="590" spans="2:3" ht="21" x14ac:dyDescent="0.25">
      <c r="B590" s="8"/>
      <c r="C590" s="8"/>
    </row>
    <row r="591" spans="2:3" ht="21" x14ac:dyDescent="0.25">
      <c r="B591" s="8"/>
      <c r="C591" s="8"/>
    </row>
    <row r="592" spans="2:3" ht="21" x14ac:dyDescent="0.25">
      <c r="B592" s="8"/>
      <c r="C592" s="8"/>
    </row>
    <row r="593" spans="2:3" ht="21" x14ac:dyDescent="0.25">
      <c r="B593" s="8"/>
      <c r="C593" s="8"/>
    </row>
    <row r="594" spans="2:3" ht="21" x14ac:dyDescent="0.25">
      <c r="B594" s="8"/>
      <c r="C594" s="8"/>
    </row>
    <row r="595" spans="2:3" ht="21" x14ac:dyDescent="0.25">
      <c r="B595" s="8"/>
      <c r="C595" s="8"/>
    </row>
    <row r="596" spans="2:3" ht="21" x14ac:dyDescent="0.25">
      <c r="B596" s="8"/>
      <c r="C596" s="8"/>
    </row>
    <row r="597" spans="2:3" ht="21" x14ac:dyDescent="0.25">
      <c r="B597" s="8"/>
      <c r="C597" s="8"/>
    </row>
    <row r="598" spans="2:3" ht="21" x14ac:dyDescent="0.25">
      <c r="B598" s="8"/>
      <c r="C598" s="8"/>
    </row>
    <row r="599" spans="2:3" ht="21" x14ac:dyDescent="0.25">
      <c r="B599" s="8"/>
      <c r="C599" s="8"/>
    </row>
    <row r="600" spans="2:3" ht="21" x14ac:dyDescent="0.25">
      <c r="B600" s="8"/>
      <c r="C600" s="8"/>
    </row>
    <row r="601" spans="2:3" ht="21" x14ac:dyDescent="0.25">
      <c r="B601" s="8"/>
      <c r="C601" s="8"/>
    </row>
    <row r="602" spans="2:3" ht="21" x14ac:dyDescent="0.25">
      <c r="B602" s="8"/>
      <c r="C602" s="8"/>
    </row>
    <row r="603" spans="2:3" ht="21" x14ac:dyDescent="0.25">
      <c r="B603" s="8"/>
      <c r="C603" s="8"/>
    </row>
    <row r="604" spans="2:3" ht="21" x14ac:dyDescent="0.25">
      <c r="B604" s="8"/>
      <c r="C604" s="8"/>
    </row>
    <row r="605" spans="2:3" ht="21" x14ac:dyDescent="0.25">
      <c r="B605" s="8"/>
      <c r="C605" s="8"/>
    </row>
    <row r="606" spans="2:3" ht="21" x14ac:dyDescent="0.25">
      <c r="B606" s="8"/>
      <c r="C606" s="8"/>
    </row>
    <row r="607" spans="2:3" ht="21" x14ac:dyDescent="0.25">
      <c r="B607" s="8"/>
      <c r="C607" s="8"/>
    </row>
    <row r="608" spans="2:3" ht="21" x14ac:dyDescent="0.25">
      <c r="B608" s="8"/>
      <c r="C608" s="8"/>
    </row>
    <row r="609" spans="2:3" ht="21" x14ac:dyDescent="0.25">
      <c r="B609" s="8"/>
      <c r="C609" s="8"/>
    </row>
    <row r="610" spans="2:3" ht="21" x14ac:dyDescent="0.25">
      <c r="B610" s="8"/>
      <c r="C610" s="8"/>
    </row>
    <row r="611" spans="2:3" ht="21" x14ac:dyDescent="0.25">
      <c r="B611" s="8"/>
      <c r="C611" s="8"/>
    </row>
    <row r="612" spans="2:3" ht="21" x14ac:dyDescent="0.25">
      <c r="B612" s="8"/>
      <c r="C612" s="8"/>
    </row>
    <row r="613" spans="2:3" ht="21" x14ac:dyDescent="0.25">
      <c r="B613" s="8"/>
      <c r="C613" s="8"/>
    </row>
    <row r="614" spans="2:3" ht="21" x14ac:dyDescent="0.25">
      <c r="B614" s="8"/>
      <c r="C614" s="8"/>
    </row>
    <row r="615" spans="2:3" ht="21" x14ac:dyDescent="0.25">
      <c r="B615" s="8"/>
      <c r="C615" s="8"/>
    </row>
    <row r="616" spans="2:3" ht="21" x14ac:dyDescent="0.25">
      <c r="B616" s="8"/>
      <c r="C616" s="8"/>
    </row>
    <row r="617" spans="2:3" ht="21" x14ac:dyDescent="0.25">
      <c r="B617" s="8"/>
      <c r="C617" s="8"/>
    </row>
    <row r="618" spans="2:3" ht="21" x14ac:dyDescent="0.25">
      <c r="B618" s="8"/>
      <c r="C618" s="8"/>
    </row>
    <row r="619" spans="2:3" ht="21" x14ac:dyDescent="0.25">
      <c r="B619" s="8"/>
      <c r="C619" s="8"/>
    </row>
    <row r="620" spans="2:3" ht="21" x14ac:dyDescent="0.25">
      <c r="B620" s="8"/>
      <c r="C620" s="8"/>
    </row>
    <row r="621" spans="2:3" ht="21" x14ac:dyDescent="0.25">
      <c r="B621" s="8"/>
      <c r="C621" s="8"/>
    </row>
    <row r="622" spans="2:3" ht="21" x14ac:dyDescent="0.25">
      <c r="B622" s="8"/>
      <c r="C622" s="8"/>
    </row>
    <row r="623" spans="2:3" ht="21" x14ac:dyDescent="0.25">
      <c r="B623" s="8"/>
      <c r="C623" s="8"/>
    </row>
    <row r="624" spans="2:3" ht="21" x14ac:dyDescent="0.25">
      <c r="B624" s="8"/>
      <c r="C624" s="8"/>
    </row>
    <row r="625" spans="2:3" ht="21" x14ac:dyDescent="0.25">
      <c r="B625" s="8"/>
      <c r="C625" s="8"/>
    </row>
    <row r="626" spans="2:3" ht="21" x14ac:dyDescent="0.25">
      <c r="B626" s="8"/>
      <c r="C626" s="8"/>
    </row>
    <row r="627" spans="2:3" ht="21" x14ac:dyDescent="0.25">
      <c r="B627" s="8"/>
      <c r="C627" s="8"/>
    </row>
    <row r="628" spans="2:3" ht="21" x14ac:dyDescent="0.25">
      <c r="B628" s="8"/>
      <c r="C628" s="8"/>
    </row>
    <row r="629" spans="2:3" ht="21" x14ac:dyDescent="0.25">
      <c r="B629" s="8"/>
      <c r="C629" s="8"/>
    </row>
    <row r="630" spans="2:3" ht="21" x14ac:dyDescent="0.25">
      <c r="B630" s="8"/>
      <c r="C630" s="8"/>
    </row>
    <row r="631" spans="2:3" ht="21" x14ac:dyDescent="0.25">
      <c r="B631" s="8"/>
      <c r="C631" s="8"/>
    </row>
    <row r="632" spans="2:3" ht="21" x14ac:dyDescent="0.25">
      <c r="B632" s="8"/>
      <c r="C632" s="8"/>
    </row>
    <row r="633" spans="2:3" ht="21" x14ac:dyDescent="0.25">
      <c r="B633" s="8"/>
      <c r="C633" s="8"/>
    </row>
    <row r="634" spans="2:3" ht="21" x14ac:dyDescent="0.25">
      <c r="B634" s="8"/>
      <c r="C634" s="8"/>
    </row>
    <row r="635" spans="2:3" ht="21" x14ac:dyDescent="0.25">
      <c r="B635" s="8"/>
      <c r="C635" s="8"/>
    </row>
    <row r="636" spans="2:3" ht="21" x14ac:dyDescent="0.25">
      <c r="B636" s="8"/>
      <c r="C636" s="8"/>
    </row>
    <row r="637" spans="2:3" ht="21" x14ac:dyDescent="0.25">
      <c r="B637" s="8"/>
      <c r="C637" s="8"/>
    </row>
    <row r="638" spans="2:3" ht="21" x14ac:dyDescent="0.25">
      <c r="B638" s="8"/>
      <c r="C638" s="8"/>
    </row>
    <row r="639" spans="2:3" ht="21" x14ac:dyDescent="0.25">
      <c r="B639" s="8"/>
      <c r="C639" s="8"/>
    </row>
    <row r="640" spans="2:3" ht="21" x14ac:dyDescent="0.25">
      <c r="B640" s="8"/>
      <c r="C640" s="8"/>
    </row>
    <row r="641" spans="2:3" ht="21" x14ac:dyDescent="0.25">
      <c r="B641" s="8"/>
      <c r="C641" s="8"/>
    </row>
    <row r="642" spans="2:3" ht="21" x14ac:dyDescent="0.25">
      <c r="B642" s="8"/>
      <c r="C642" s="8"/>
    </row>
    <row r="643" spans="2:3" ht="21" x14ac:dyDescent="0.25">
      <c r="B643" s="8"/>
      <c r="C643" s="8"/>
    </row>
    <row r="644" spans="2:3" ht="21" x14ac:dyDescent="0.25">
      <c r="B644" s="8"/>
      <c r="C644" s="8"/>
    </row>
    <row r="645" spans="2:3" ht="21" x14ac:dyDescent="0.25">
      <c r="B645" s="8"/>
      <c r="C645" s="8"/>
    </row>
    <row r="646" spans="2:3" ht="21" x14ac:dyDescent="0.25">
      <c r="B646" s="8"/>
      <c r="C646" s="8"/>
    </row>
  </sheetData>
  <autoFilter ref="A1:G358"/>
  <sortState ref="A1:G407">
    <sortCondition ref="A346"/>
  </sortState>
  <phoneticPr fontId="1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tw100</vt:lpstr>
      <vt:lpstr>工作表3</vt:lpstr>
      <vt:lpstr>工作表1</vt:lpstr>
      <vt:lpstr>工作表2</vt:lpstr>
      <vt:lpstr>201811破產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使用者</cp:lastModifiedBy>
  <dcterms:created xsi:type="dcterms:W3CDTF">2017-11-26T11:52:34Z</dcterms:created>
  <dcterms:modified xsi:type="dcterms:W3CDTF">2019-08-13T13:07:10Z</dcterms:modified>
</cp:coreProperties>
</file>