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MSc\Practical\2nd Sem\Photo electric effect\"/>
    </mc:Choice>
  </mc:AlternateContent>
  <xr:revisionPtr revIDLastSave="0" documentId="13_ncr:1_{C27CD075-0B60-4C7B-BA53-4CDEF91364FB}" xr6:coauthVersionLast="47" xr6:coauthVersionMax="47" xr10:uidLastSave="{00000000-0000-0000-0000-000000000000}"/>
  <bookViews>
    <workbookView xWindow="-108" yWindow="-108" windowWidth="23256" windowHeight="12456" activeTab="3" xr2:uid="{35FDA3B1-F93C-4DD4-B07D-9BFCCB2B3B2F}"/>
  </bookViews>
  <sheets>
    <sheet name="Frequency" sheetId="1" r:id="rId1"/>
    <sheet name="Distance vs Current" sheetId="2" r:id="rId2"/>
    <sheet name="Stopping Potential" sheetId="3" r:id="rId3"/>
    <sheet name="Err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F7" i="4"/>
  <c r="E7" i="4"/>
  <c r="F3" i="4"/>
  <c r="F4" i="4"/>
  <c r="F5" i="4"/>
  <c r="F6" i="4"/>
  <c r="F2" i="4"/>
  <c r="E3" i="4"/>
  <c r="E4" i="4"/>
  <c r="E5" i="4"/>
  <c r="E6" i="4"/>
  <c r="E2" i="4"/>
  <c r="B7" i="4"/>
  <c r="D3" i="4"/>
  <c r="D4" i="4"/>
  <c r="D5" i="4"/>
  <c r="D6" i="4"/>
  <c r="D2" i="4"/>
  <c r="E7" i="1"/>
  <c r="F7" i="1"/>
  <c r="H4" i="1"/>
  <c r="H5" i="1"/>
  <c r="H6" i="1"/>
  <c r="H2" i="1"/>
  <c r="G4" i="1"/>
  <c r="G5" i="1"/>
  <c r="G6" i="1"/>
  <c r="G2" i="1"/>
  <c r="B3" i="1"/>
  <c r="B4" i="1"/>
  <c r="B5" i="1"/>
  <c r="B6" i="1"/>
  <c r="B2" i="1"/>
  <c r="G3" i="1" l="1"/>
  <c r="G7" i="1" s="1"/>
  <c r="H3" i="1"/>
  <c r="H7" i="1" s="1"/>
  <c r="E9" i="1" l="1"/>
  <c r="H9" i="1" s="1"/>
  <c r="E10" i="1" l="1"/>
  <c r="I3" i="1" s="1"/>
  <c r="J3" i="1" s="1"/>
  <c r="K3" i="1" s="1"/>
  <c r="I6" i="1" l="1"/>
  <c r="J6" i="1" s="1"/>
  <c r="K6" i="1" s="1"/>
  <c r="I4" i="1"/>
  <c r="J4" i="1" s="1"/>
  <c r="K4" i="1" s="1"/>
  <c r="I5" i="1"/>
  <c r="J5" i="1" s="1"/>
  <c r="K5" i="1" s="1"/>
  <c r="I2" i="1"/>
  <c r="J2" i="1" s="1"/>
  <c r="K2" i="1" s="1"/>
  <c r="K7" i="1" s="1"/>
  <c r="E12" i="1" s="1"/>
  <c r="H10" i="1" s="1"/>
  <c r="E13" i="1" l="1"/>
</calcChain>
</file>

<file path=xl/sharedStrings.xml><?xml version="1.0" encoding="utf-8"?>
<sst xmlns="http://schemas.openxmlformats.org/spreadsheetml/2006/main" count="33" uniqueCount="29">
  <si>
    <t>Wave Length (nm)</t>
  </si>
  <si>
    <t>Frequency (Hz)</t>
  </si>
  <si>
    <t>x</t>
  </si>
  <si>
    <t>y</t>
  </si>
  <si>
    <t>sum</t>
  </si>
  <si>
    <t>xy</t>
  </si>
  <si>
    <t>x^2</t>
  </si>
  <si>
    <t>m</t>
  </si>
  <si>
    <t>c</t>
  </si>
  <si>
    <t>del m</t>
  </si>
  <si>
    <t>yth</t>
  </si>
  <si>
    <t>ey</t>
  </si>
  <si>
    <t>ey^2</t>
  </si>
  <si>
    <t>del c</t>
  </si>
  <si>
    <t>h</t>
  </si>
  <si>
    <t>de h</t>
  </si>
  <si>
    <t>Distance_cm</t>
  </si>
  <si>
    <t>460nm</t>
  </si>
  <si>
    <t>500nm</t>
  </si>
  <si>
    <t>570nm</t>
  </si>
  <si>
    <t>635nm</t>
  </si>
  <si>
    <t>Vs_Volt</t>
  </si>
  <si>
    <t>SN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</si>
  <si>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Times New Roman"/>
        <family val="1"/>
      </rPr>
      <t> 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</si>
  <si>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Times New Roman"/>
        <family val="1"/>
      </rPr>
      <t> 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</si>
  <si>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Times New Roman"/>
        <family val="1"/>
      </rPr>
      <t> 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</si>
  <si>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Times New Roman"/>
        <family val="1"/>
      </rPr>
      <t> </t>
    </r>
  </si>
  <si>
    <r>
      <t>5.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Times New Roman"/>
        <family val="1"/>
      </rPr>
      <t> </t>
    </r>
  </si>
  <si>
    <t>Del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</si>
</sst>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7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1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0" fillId="0" borderId="0" xfId="0" applyNumberFormat="1"/>
    <xf numFmtId="174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190112</xdr:colOff>
      <xdr:row>0</xdr:row>
      <xdr:rowOff>149290</xdr:rowOff>
    </xdr:from>
    <xdr:ext cx="1353768" cy="3652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50BD331-4D03-BB5F-8800-3AA14DB6172D}"/>
                </a:ext>
              </a:extLst>
            </xdr:cNvPr>
            <xdr:cNvSpPr txBox="1"/>
          </xdr:nvSpPr>
          <xdr:spPr>
            <a:xfrm>
              <a:off x="5870122" y="149290"/>
              <a:ext cx="1353768" cy="365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</m:nary>
                              </m:e>
                            </m:nary>
                          </m:e>
                        </m:nary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50BD331-4D03-BB5F-8800-3AA14DB6172D}"/>
                </a:ext>
              </a:extLst>
            </xdr:cNvPr>
            <xdr:cNvSpPr txBox="1"/>
          </xdr:nvSpPr>
          <xdr:spPr>
            <a:xfrm>
              <a:off x="5870122" y="149290"/>
              <a:ext cx="1353768" cy="365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𝑚=(𝑛∑▒〖𝑥𝑦−∑▒〖𝑥∑▒𝑦〗〗)/(𝑛∑▒〖𝑥^2−(∑▒𝑥)^2 〗)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287078</xdr:colOff>
      <xdr:row>3</xdr:row>
      <xdr:rowOff>20647</xdr:rowOff>
    </xdr:from>
    <xdr:ext cx="1005083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BE75FB2-7B7A-4D00-05A7-C56E0132F538}"/>
                </a:ext>
              </a:extLst>
            </xdr:cNvPr>
            <xdr:cNvSpPr txBox="1"/>
          </xdr:nvSpPr>
          <xdr:spPr>
            <a:xfrm>
              <a:off x="5963049" y="619096"/>
              <a:ext cx="1005083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nary>
                          </m:e>
                        </m:nary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BE75FB2-7B7A-4D00-05A7-C56E0132F538}"/>
                </a:ext>
              </a:extLst>
            </xdr:cNvPr>
            <xdr:cNvSpPr txBox="1"/>
          </xdr:nvSpPr>
          <xdr:spPr>
            <a:xfrm>
              <a:off x="5963049" y="619096"/>
              <a:ext cx="1005083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𝑐=(∑▒〖𝑦−𝑚∑▒𝑥〗)/𝑛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231000</xdr:colOff>
      <xdr:row>5</xdr:row>
      <xdr:rowOff>22909</xdr:rowOff>
    </xdr:from>
    <xdr:ext cx="2028311" cy="5383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DC6A415-E5F7-1AB8-2864-64836D5CD159}"/>
                </a:ext>
              </a:extLst>
            </xdr:cNvPr>
            <xdr:cNvSpPr txBox="1"/>
          </xdr:nvSpPr>
          <xdr:spPr>
            <a:xfrm>
              <a:off x="5906971" y="1030236"/>
              <a:ext cx="2028311" cy="5383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𝑒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𝑦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−2</m:t>
                                    </m:r>
                                  </m:e>
                                </m:d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{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nary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nary>
                                          <m:naryPr>
                                            <m:chr m:val="∑"/>
                                            <m:subHide m:val="on"/>
                                            <m:supHide m:val="on"/>
                                            <m:ctrlP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naryPr>
                                          <m:sub/>
                                          <m:sup/>
                                          <m:e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</m:nary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DC6A415-E5F7-1AB8-2864-64836D5CD159}"/>
                </a:ext>
              </a:extLst>
            </xdr:cNvPr>
            <xdr:cNvSpPr txBox="1"/>
          </xdr:nvSpPr>
          <xdr:spPr>
            <a:xfrm>
              <a:off x="5906971" y="1030236"/>
              <a:ext cx="2028311" cy="5383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∆𝑚</a:t>
              </a:r>
              <a:r>
                <a:rPr lang="en-US" sz="1100" b="0" i="0">
                  <a:latin typeface="Cambria Math" panose="02040503050406030204" pitchFamily="18" charset="0"/>
                </a:rPr>
                <a:t>=[(𝑛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∑▒𝑒_𝑦 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)/((</a:t>
              </a:r>
              <a:r>
                <a:rPr lang="en-US" sz="1100" b="0" i="0">
                  <a:latin typeface="Cambria Math" panose="02040503050406030204" pitchFamily="18" charset="0"/>
                </a:rPr>
                <a:t>𝑛−2){𝑛∑▒𝑥^2−(∑▒𝑥)^2 )]^(1/2)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285730</xdr:colOff>
      <xdr:row>8</xdr:row>
      <xdr:rowOff>50210</xdr:rowOff>
    </xdr:from>
    <xdr:ext cx="1977015" cy="5383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41B860A-A215-7C98-62C5-C137CCD2D180}"/>
                </a:ext>
              </a:extLst>
            </xdr:cNvPr>
            <xdr:cNvSpPr txBox="1"/>
          </xdr:nvSpPr>
          <xdr:spPr>
            <a:xfrm>
              <a:off x="7790116" y="1632017"/>
              <a:ext cx="1977015" cy="5383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p>
                                      <m:sSup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𝑒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𝑦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−2</m:t>
                                    </m:r>
                                  </m:e>
                                </m:d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{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nary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nary>
                                          <m:naryPr>
                                            <m:chr m:val="∑"/>
                                            <m:subHide m:val="on"/>
                                            <m:supHide m:val="on"/>
                                            <m:ctrlP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naryPr>
                                          <m:sub/>
                                          <m:sup/>
                                          <m:e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</m:nary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41B860A-A215-7C98-62C5-C137CCD2D180}"/>
                </a:ext>
              </a:extLst>
            </xdr:cNvPr>
            <xdr:cNvSpPr txBox="1"/>
          </xdr:nvSpPr>
          <xdr:spPr>
            <a:xfrm>
              <a:off x="7790116" y="1632017"/>
              <a:ext cx="1977015" cy="5383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∆𝑐</a:t>
              </a:r>
              <a:r>
                <a:rPr lang="en-US" sz="1100" b="0" i="0">
                  <a:latin typeface="Cambria Math" panose="02040503050406030204" pitchFamily="18" charset="0"/>
                </a:rPr>
                <a:t>=[(∑▒𝑥^2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∑▒𝑒_𝑦 ^2)/((</a:t>
              </a:r>
              <a:r>
                <a:rPr lang="en-US" sz="1100" b="0" i="0">
                  <a:latin typeface="Cambria Math" panose="02040503050406030204" pitchFamily="18" charset="0"/>
                </a:rPr>
                <a:t>𝑛−2){𝑛∑▒𝑥^2−(∑▒𝑥)^2 )]^(1/2)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7620</xdr:colOff>
      <xdr:row>0</xdr:row>
      <xdr:rowOff>198120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40D532-1D86-534F-378B-38F34B6C4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7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853440</xdr:colOff>
      <xdr:row>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68D81A-B3CA-9621-13F0-BDB74440A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85344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556260</xdr:colOff>
      <xdr:row>0</xdr:row>
      <xdr:rowOff>198120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EEDFB2-FB08-FE65-E3AC-6F228FBE5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55626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6</xdr:col>
      <xdr:colOff>320040</xdr:colOff>
      <xdr:row>0</xdr:row>
      <xdr:rowOff>205740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C1CD45-8D6F-BCAA-4F01-6802E1828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929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03DB-C509-4375-A434-0ABA8AB21C24}">
  <dimension ref="A1:T13"/>
  <sheetViews>
    <sheetView zoomScale="80" zoomScaleNormal="100" workbookViewId="0">
      <selection activeCell="F1" sqref="F1:F6"/>
    </sheetView>
  </sheetViews>
  <sheetFormatPr defaultRowHeight="14.4" x14ac:dyDescent="0.3"/>
  <cols>
    <col min="1" max="1" width="15.77734375" style="1" bestFit="1" customWidth="1"/>
    <col min="2" max="2" width="12.88671875" style="1" bestFit="1" customWidth="1"/>
    <col min="3" max="4" width="8.88671875" style="1"/>
    <col min="5" max="5" width="9.6640625" style="1" bestFit="1" customWidth="1"/>
    <col min="6" max="16384" width="8.88671875" style="1"/>
  </cols>
  <sheetData>
    <row r="1" spans="1:20" ht="15" thickBot="1" x14ac:dyDescent="0.35">
      <c r="A1" s="2" t="s">
        <v>0</v>
      </c>
      <c r="B1" s="2" t="s">
        <v>1</v>
      </c>
      <c r="E1" s="2" t="s">
        <v>2</v>
      </c>
      <c r="F1" s="2" t="s">
        <v>3</v>
      </c>
      <c r="G1" s="2" t="s">
        <v>5</v>
      </c>
      <c r="H1" s="2" t="s">
        <v>6</v>
      </c>
      <c r="I1" s="2" t="s">
        <v>10</v>
      </c>
      <c r="J1" s="2" t="s">
        <v>11</v>
      </c>
      <c r="K1" s="2" t="s">
        <v>12</v>
      </c>
    </row>
    <row r="2" spans="1:20" ht="16.2" thickBot="1" x14ac:dyDescent="0.35">
      <c r="A2" s="2">
        <v>635</v>
      </c>
      <c r="B2" s="3">
        <f>3*10^8/(A2*10^-9)</f>
        <v>472440944881889.69</v>
      </c>
      <c r="E2" s="9">
        <v>472000000000000</v>
      </c>
      <c r="F2" s="10">
        <v>0.27</v>
      </c>
      <c r="G2" s="3">
        <f>E2*F2</f>
        <v>127440000000000.02</v>
      </c>
      <c r="H2" s="3">
        <f>E2^2</f>
        <v>2.2278399999999999E+29</v>
      </c>
      <c r="I2" s="3">
        <f>$E$9*E2+$E$10</f>
        <v>0.27166863746766379</v>
      </c>
      <c r="J2" s="3">
        <f>I2-F2</f>
        <v>1.6686374676637694E-3</v>
      </c>
      <c r="K2" s="3">
        <f>J2^2</f>
        <v>2.7843509984913569E-6</v>
      </c>
      <c r="Q2" s="4">
        <v>4.72</v>
      </c>
      <c r="R2" s="5">
        <v>0.27</v>
      </c>
      <c r="S2" s="5">
        <v>0.28000000000000003</v>
      </c>
      <c r="T2" s="5">
        <v>0.28999999999999998</v>
      </c>
    </row>
    <row r="3" spans="1:20" ht="16.2" thickBot="1" x14ac:dyDescent="0.35">
      <c r="A3" s="2">
        <v>570</v>
      </c>
      <c r="B3" s="3">
        <f>3*10^8/(A3*10^-9)</f>
        <v>526315789473684.19</v>
      </c>
      <c r="E3" s="9">
        <v>526315789473684.19</v>
      </c>
      <c r="F3" s="10">
        <v>0.47</v>
      </c>
      <c r="G3" s="3">
        <f>E3*F3</f>
        <v>247368421052631.56</v>
      </c>
      <c r="H3" s="3">
        <f>E3^2</f>
        <v>2.7700831024930746E+29</v>
      </c>
      <c r="I3" s="3">
        <f>$E$9*E3+$E$10</f>
        <v>0.48091168777172166</v>
      </c>
      <c r="J3" s="3">
        <f>I3-F3</f>
        <v>1.091168777172169E-2</v>
      </c>
      <c r="K3" s="3">
        <f>J3^2</f>
        <v>1.1906493002754065E-4</v>
      </c>
      <c r="Q3" s="6">
        <v>5.13</v>
      </c>
      <c r="R3" s="7">
        <v>0.47</v>
      </c>
      <c r="S3" s="7">
        <v>0.49</v>
      </c>
      <c r="T3" s="7">
        <v>0.5</v>
      </c>
    </row>
    <row r="4" spans="1:20" ht="16.2" thickBot="1" x14ac:dyDescent="0.35">
      <c r="A4" s="2">
        <v>540</v>
      </c>
      <c r="B4" s="3">
        <f>3*10^8/(A4*10^-9)</f>
        <v>555555555555555.56</v>
      </c>
      <c r="E4" s="9">
        <v>556000000000000</v>
      </c>
      <c r="F4" s="10">
        <v>0.61</v>
      </c>
      <c r="G4" s="3">
        <f>E4*F4</f>
        <v>339160000000000</v>
      </c>
      <c r="H4" s="3">
        <f>E4^2</f>
        <v>3.0913599999999999E+29</v>
      </c>
      <c r="I4" s="3">
        <f>$E$9*E4+$E$10</f>
        <v>0.5952654478216135</v>
      </c>
      <c r="J4" s="3">
        <f>I4-F4</f>
        <v>-1.4734552178386484E-2</v>
      </c>
      <c r="K4" s="3">
        <f>J4^2</f>
        <v>2.171070278975939E-4</v>
      </c>
      <c r="Q4" s="6">
        <v>5.56</v>
      </c>
      <c r="R4" s="7">
        <v>0.61</v>
      </c>
      <c r="S4" s="7">
        <v>0.64</v>
      </c>
      <c r="T4" s="7">
        <v>0.66</v>
      </c>
    </row>
    <row r="5" spans="1:20" ht="16.2" thickBot="1" x14ac:dyDescent="0.35">
      <c r="A5" s="2">
        <v>500</v>
      </c>
      <c r="B5" s="3">
        <f>3*10^8/(A5*10^-9)</f>
        <v>599999999999999.88</v>
      </c>
      <c r="E5" s="9">
        <v>600000000000000</v>
      </c>
      <c r="F5" s="10">
        <v>0.77</v>
      </c>
      <c r="G5" s="3">
        <f>E5*F5</f>
        <v>462000000000000</v>
      </c>
      <c r="H5" s="3">
        <f>E5^2</f>
        <v>3.5999999999999998E+29</v>
      </c>
      <c r="I5" s="3">
        <f>$E$9*E5+$E$10</f>
        <v>0.76476853895939678</v>
      </c>
      <c r="J5" s="3">
        <f>I5-F5</f>
        <v>-5.2314610406032358E-3</v>
      </c>
      <c r="K5" s="3">
        <f>J5^2</f>
        <v>2.7368184619349491E-5</v>
      </c>
      <c r="Q5" s="6">
        <v>6</v>
      </c>
      <c r="R5" s="7">
        <v>0.77</v>
      </c>
      <c r="S5" s="7">
        <v>0.82</v>
      </c>
      <c r="T5" s="7">
        <v>0.83</v>
      </c>
    </row>
    <row r="6" spans="1:20" ht="16.2" thickBot="1" x14ac:dyDescent="0.35">
      <c r="A6" s="2">
        <v>460</v>
      </c>
      <c r="B6" s="3">
        <f>3*10^8/(A6*10^-9)</f>
        <v>652173913043478.25</v>
      </c>
      <c r="E6" s="9">
        <v>650000000000000</v>
      </c>
      <c r="F6" s="10">
        <v>0.95</v>
      </c>
      <c r="G6" s="3">
        <f>E6*F6</f>
        <v>617500000000000</v>
      </c>
      <c r="H6" s="3">
        <f>E6^2</f>
        <v>4.2250000000000003E+29</v>
      </c>
      <c r="I6" s="3">
        <f>$E$9*E6+$E$10</f>
        <v>0.95738568797960477</v>
      </c>
      <c r="J6" s="3">
        <f>I6-F6</f>
        <v>7.3856879796048158E-3</v>
      </c>
      <c r="K6" s="3">
        <f>J6^2</f>
        <v>5.454838693207907E-5</v>
      </c>
      <c r="Q6" s="6">
        <v>6.5</v>
      </c>
      <c r="R6" s="7">
        <v>0.95</v>
      </c>
      <c r="S6" s="7">
        <v>0.99</v>
      </c>
      <c r="T6" s="7">
        <v>1.02</v>
      </c>
    </row>
    <row r="7" spans="1:20" x14ac:dyDescent="0.3">
      <c r="D7" s="1" t="s">
        <v>4</v>
      </c>
      <c r="E7" s="3">
        <f>SUM(E2:E6)</f>
        <v>2804315789473684</v>
      </c>
      <c r="F7" s="3">
        <f>SUM(F2:F6)</f>
        <v>3.0700000000000003</v>
      </c>
      <c r="G7" s="3">
        <f>SUM(G2:G6)</f>
        <v>1793468421052631.5</v>
      </c>
      <c r="H7" s="3">
        <f>SUM(H2:H6)</f>
        <v>1.5914283102493074E+30</v>
      </c>
      <c r="I7" s="3"/>
      <c r="J7" s="3"/>
      <c r="K7" s="3">
        <f>SUM(K2:K6)</f>
        <v>4.2087288047505444E-4</v>
      </c>
    </row>
    <row r="9" spans="1:20" x14ac:dyDescent="0.3">
      <c r="D9" s="1" t="s">
        <v>7</v>
      </c>
      <c r="E9" s="8">
        <f>(5*G7-E7*F7)/(5*H7-E7^2)</f>
        <v>3.8523429804041635E-15</v>
      </c>
      <c r="G9" s="1" t="s">
        <v>14</v>
      </c>
      <c r="H9" s="8">
        <f>E9*1.6E-19</f>
        <v>6.1637487686466615E-34</v>
      </c>
    </row>
    <row r="10" spans="1:20" x14ac:dyDescent="0.3">
      <c r="D10" s="1" t="s">
        <v>8</v>
      </c>
      <c r="E10" s="8">
        <f>(F7-E9*E7)/(5)</f>
        <v>-1.5466372492831013</v>
      </c>
      <c r="G10" s="1" t="s">
        <v>15</v>
      </c>
      <c r="H10" s="8">
        <f>H9*E12/E9</f>
        <v>1.5022467968429784E-36</v>
      </c>
    </row>
    <row r="12" spans="1:20" x14ac:dyDescent="0.3">
      <c r="D12" s="1" t="s">
        <v>9</v>
      </c>
      <c r="E12" s="8">
        <f>((5*K7)/(3*(5*H7-F7^2)))^(1/2)</f>
        <v>9.389042480268615E-18</v>
      </c>
    </row>
    <row r="13" spans="1:20" x14ac:dyDescent="0.3">
      <c r="D13" s="1" t="s">
        <v>13</v>
      </c>
      <c r="E13" s="8">
        <f>((H7*K7)/(3*(5*H7-F7^2)))^(1/2)</f>
        <v>5.2969983983073192E-3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F927C-E506-4228-AF1F-F20C54241966}">
  <dimension ref="A1:E14"/>
  <sheetViews>
    <sheetView topLeftCell="A5" workbookViewId="0">
      <selection activeCell="B2" sqref="B2:E14"/>
    </sheetView>
  </sheetViews>
  <sheetFormatPr defaultRowHeight="14.4" x14ac:dyDescent="0.3"/>
  <cols>
    <col min="1" max="1" width="12.6640625" bestFit="1" customWidth="1"/>
    <col min="2" max="5" width="7.88671875" bestFit="1" customWidth="1"/>
  </cols>
  <sheetData>
    <row r="1" spans="1:5" ht="15.6" x14ac:dyDescent="0.3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</row>
    <row r="2" spans="1:5" ht="15.6" x14ac:dyDescent="0.3">
      <c r="A2" s="10">
        <v>16</v>
      </c>
      <c r="B2" s="12">
        <v>5.13</v>
      </c>
      <c r="C2" s="12">
        <v>4.49</v>
      </c>
      <c r="D2" s="13">
        <v>2.98</v>
      </c>
      <c r="E2" s="12">
        <v>1.1599999999999999</v>
      </c>
    </row>
    <row r="3" spans="1:5" ht="15.6" x14ac:dyDescent="0.3">
      <c r="A3" s="10">
        <v>18</v>
      </c>
      <c r="B3" s="12">
        <v>4.45</v>
      </c>
      <c r="C3" s="12">
        <v>3.91</v>
      </c>
      <c r="D3" s="13">
        <v>2.54</v>
      </c>
      <c r="E3" s="12">
        <v>0.99</v>
      </c>
    </row>
    <row r="4" spans="1:5" ht="15.6" x14ac:dyDescent="0.3">
      <c r="A4" s="10">
        <v>20</v>
      </c>
      <c r="B4" s="12">
        <v>3.54</v>
      </c>
      <c r="C4" s="12">
        <v>3.11</v>
      </c>
      <c r="D4" s="13">
        <v>2.0299999999999998</v>
      </c>
      <c r="E4" s="12">
        <v>0.76</v>
      </c>
    </row>
    <row r="5" spans="1:5" ht="15.6" x14ac:dyDescent="0.3">
      <c r="A5" s="10">
        <v>22</v>
      </c>
      <c r="B5" s="12">
        <v>2.86</v>
      </c>
      <c r="C5" s="12">
        <v>2.44</v>
      </c>
      <c r="D5" s="13">
        <v>1.61</v>
      </c>
      <c r="E5" s="12">
        <v>0.61</v>
      </c>
    </row>
    <row r="6" spans="1:5" ht="15.6" x14ac:dyDescent="0.3">
      <c r="A6" s="10">
        <v>24</v>
      </c>
      <c r="B6" s="12">
        <v>2.4</v>
      </c>
      <c r="C6" s="12">
        <v>2.1</v>
      </c>
      <c r="D6" s="13">
        <v>1.36</v>
      </c>
      <c r="E6" s="12">
        <v>0.51</v>
      </c>
    </row>
    <row r="7" spans="1:5" ht="15.6" x14ac:dyDescent="0.3">
      <c r="A7" s="10">
        <v>26</v>
      </c>
      <c r="B7" s="12">
        <v>2.1</v>
      </c>
      <c r="C7" s="12">
        <v>1.81</v>
      </c>
      <c r="D7" s="13">
        <v>1.19</v>
      </c>
      <c r="E7" s="12">
        <v>0.44</v>
      </c>
    </row>
    <row r="8" spans="1:5" ht="15.6" x14ac:dyDescent="0.3">
      <c r="A8" s="10">
        <v>28</v>
      </c>
      <c r="B8" s="12">
        <v>1.87</v>
      </c>
      <c r="C8" s="12">
        <v>1.6</v>
      </c>
      <c r="D8" s="13">
        <v>1.04</v>
      </c>
      <c r="E8" s="12">
        <v>0.39</v>
      </c>
    </row>
    <row r="9" spans="1:5" ht="15.6" x14ac:dyDescent="0.3">
      <c r="A9" s="10">
        <v>30</v>
      </c>
      <c r="B9" s="12">
        <v>1.67</v>
      </c>
      <c r="C9" s="12">
        <v>1.42</v>
      </c>
      <c r="D9" s="13">
        <v>0.94</v>
      </c>
      <c r="E9" s="12">
        <v>0.35</v>
      </c>
    </row>
    <row r="10" spans="1:5" ht="15.6" x14ac:dyDescent="0.3">
      <c r="A10" s="10">
        <v>32</v>
      </c>
      <c r="B10" s="12">
        <v>1.5</v>
      </c>
      <c r="C10" s="12">
        <v>1.29</v>
      </c>
      <c r="D10" s="13">
        <v>0.85</v>
      </c>
      <c r="E10" s="12">
        <v>0.31</v>
      </c>
    </row>
    <row r="11" spans="1:5" ht="15.6" x14ac:dyDescent="0.3">
      <c r="A11" s="10">
        <v>34</v>
      </c>
      <c r="B11" s="12">
        <v>1.38</v>
      </c>
      <c r="C11" s="12">
        <v>1.17</v>
      </c>
      <c r="D11" s="13">
        <v>0.78</v>
      </c>
      <c r="E11" s="12">
        <v>0.28999999999999998</v>
      </c>
    </row>
    <row r="12" spans="1:5" ht="15.6" x14ac:dyDescent="0.3">
      <c r="A12" s="10">
        <v>36</v>
      </c>
      <c r="B12" s="12">
        <v>1.28</v>
      </c>
      <c r="C12" s="12">
        <v>1.07</v>
      </c>
      <c r="D12" s="13">
        <v>0.73</v>
      </c>
      <c r="E12" s="12">
        <v>0.26</v>
      </c>
    </row>
    <row r="13" spans="1:5" ht="15.6" x14ac:dyDescent="0.3">
      <c r="A13" s="10">
        <v>38</v>
      </c>
      <c r="B13" s="12">
        <v>1.19</v>
      </c>
      <c r="C13" s="12">
        <v>1.03</v>
      </c>
      <c r="D13" s="13">
        <v>0.68</v>
      </c>
      <c r="E13" s="12">
        <v>0.24</v>
      </c>
    </row>
    <row r="14" spans="1:5" ht="15.6" x14ac:dyDescent="0.3">
      <c r="A14" s="10">
        <v>40</v>
      </c>
      <c r="B14" s="12">
        <v>1.1100000000000001</v>
      </c>
      <c r="C14" s="12">
        <v>0.96</v>
      </c>
      <c r="D14" s="13">
        <v>0.63</v>
      </c>
      <c r="E14" s="12">
        <v>0.23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D44E-D268-4C9F-AC9F-1E0676116000}">
  <dimension ref="A1:B6"/>
  <sheetViews>
    <sheetView topLeftCell="A3" workbookViewId="0">
      <selection activeCell="B2" sqref="B2:B6"/>
    </sheetView>
  </sheetViews>
  <sheetFormatPr defaultRowHeight="14.4" x14ac:dyDescent="0.3"/>
  <cols>
    <col min="1" max="1" width="15.77734375" bestFit="1" customWidth="1"/>
    <col min="2" max="2" width="7.21875" bestFit="1" customWidth="1"/>
  </cols>
  <sheetData>
    <row r="1" spans="1:2" x14ac:dyDescent="0.3">
      <c r="A1" s="2" t="s">
        <v>0</v>
      </c>
      <c r="B1" s="2" t="s">
        <v>21</v>
      </c>
    </row>
    <row r="2" spans="1:2" ht="15.6" x14ac:dyDescent="0.3">
      <c r="A2" s="2">
        <v>635</v>
      </c>
      <c r="B2" s="10">
        <v>0.28000000000000003</v>
      </c>
    </row>
    <row r="3" spans="1:2" ht="15.6" x14ac:dyDescent="0.3">
      <c r="A3" s="2">
        <v>570</v>
      </c>
      <c r="B3" s="10">
        <v>0.49</v>
      </c>
    </row>
    <row r="4" spans="1:2" ht="15.6" x14ac:dyDescent="0.3">
      <c r="A4" s="2">
        <v>540</v>
      </c>
      <c r="B4" s="10">
        <v>0.64</v>
      </c>
    </row>
    <row r="5" spans="1:2" ht="15.6" x14ac:dyDescent="0.3">
      <c r="A5" s="2">
        <v>500</v>
      </c>
      <c r="B5" s="10">
        <v>0.82</v>
      </c>
    </row>
    <row r="6" spans="1:2" ht="15.6" x14ac:dyDescent="0.3">
      <c r="A6" s="2">
        <v>460</v>
      </c>
      <c r="B6" s="10">
        <v>0.99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8F9C-C9EA-40DE-A916-2E0CAE5243C3}">
  <dimension ref="A1:F12"/>
  <sheetViews>
    <sheetView tabSelected="1" workbookViewId="0">
      <selection activeCell="P12" sqref="P12"/>
    </sheetView>
  </sheetViews>
  <sheetFormatPr defaultRowHeight="14.4" x14ac:dyDescent="0.3"/>
  <cols>
    <col min="3" max="3" width="25.44140625" customWidth="1"/>
    <col min="4" max="4" width="13.109375" customWidth="1"/>
    <col min="5" max="5" width="9.33203125" bestFit="1" customWidth="1"/>
    <col min="6" max="6" width="13.88671875" bestFit="1" customWidth="1"/>
  </cols>
  <sheetData>
    <row r="1" spans="1:6" ht="16.2" x14ac:dyDescent="0.3">
      <c r="A1" s="14" t="s">
        <v>22</v>
      </c>
      <c r="B1" s="15"/>
      <c r="C1" s="16" t="s">
        <v>3</v>
      </c>
      <c r="D1" s="15"/>
      <c r="E1" s="15"/>
      <c r="F1" s="15"/>
    </row>
    <row r="2" spans="1:6" ht="15.6" x14ac:dyDescent="0.3">
      <c r="A2" s="17" t="s">
        <v>23</v>
      </c>
      <c r="B2" s="18">
        <v>4.72</v>
      </c>
      <c r="C2" s="19">
        <v>0.28000000000000003</v>
      </c>
      <c r="D2" s="22">
        <f>$C$9*B2*100000000000000</f>
        <v>1.8974399999999998</v>
      </c>
      <c r="E2" s="21">
        <f>(B2-$B$7)^2</f>
        <v>0.7885439999999998</v>
      </c>
      <c r="F2" s="21">
        <f>(C2-D2)^2</f>
        <v>2.6161121535999992</v>
      </c>
    </row>
    <row r="3" spans="1:6" ht="15.6" x14ac:dyDescent="0.3">
      <c r="A3" s="17" t="s">
        <v>24</v>
      </c>
      <c r="B3" s="18">
        <v>5.26</v>
      </c>
      <c r="C3" s="19">
        <v>0.49</v>
      </c>
      <c r="D3" s="22">
        <f>$C$9*B3*100000000000000</f>
        <v>2.1145200000000002</v>
      </c>
      <c r="E3" s="21">
        <f t="shared" ref="E3:E6" si="0">(B3-$B$7)^2</f>
        <v>0.12110399999999991</v>
      </c>
      <c r="F3" s="21">
        <f t="shared" ref="F3:F6" si="1">(C3-D3)^2</f>
        <v>2.6390652304000004</v>
      </c>
    </row>
    <row r="4" spans="1:6" ht="15.6" x14ac:dyDescent="0.3">
      <c r="A4" s="17" t="s">
        <v>25</v>
      </c>
      <c r="B4" s="18">
        <v>5.56</v>
      </c>
      <c r="C4" s="19">
        <v>0.64</v>
      </c>
      <c r="D4" s="22">
        <f>$C$9*B4*100000000000000</f>
        <v>2.2351199999999998</v>
      </c>
      <c r="E4" s="21">
        <f t="shared" si="0"/>
        <v>2.304000000000004E-3</v>
      </c>
      <c r="F4" s="21">
        <f t="shared" si="1"/>
        <v>2.5444078143999991</v>
      </c>
    </row>
    <row r="5" spans="1:6" ht="15.6" x14ac:dyDescent="0.3">
      <c r="A5" s="17" t="s">
        <v>26</v>
      </c>
      <c r="B5" s="18">
        <v>6</v>
      </c>
      <c r="C5" s="19">
        <v>0.82</v>
      </c>
      <c r="D5" s="22">
        <f>$C$9*B5*100000000000000</f>
        <v>2.4119999999999999</v>
      </c>
      <c r="E5" s="21">
        <f t="shared" si="0"/>
        <v>0.15366400000000027</v>
      </c>
      <c r="F5" s="21">
        <f t="shared" si="1"/>
        <v>2.5344640000000003</v>
      </c>
    </row>
    <row r="6" spans="1:6" ht="15.6" x14ac:dyDescent="0.3">
      <c r="A6" s="17" t="s">
        <v>27</v>
      </c>
      <c r="B6" s="18">
        <v>6.5</v>
      </c>
      <c r="C6" s="19">
        <v>0.99</v>
      </c>
      <c r="D6" s="22">
        <f>$C$9*B6*100000000000000</f>
        <v>2.613</v>
      </c>
      <c r="E6" s="21">
        <f t="shared" si="0"/>
        <v>0.79566400000000059</v>
      </c>
      <c r="F6" s="21">
        <f t="shared" si="1"/>
        <v>2.6341290000000002</v>
      </c>
    </row>
    <row r="7" spans="1:6" x14ac:dyDescent="0.3">
      <c r="B7">
        <f>AVERAGE(B2:B6)</f>
        <v>5.6079999999999997</v>
      </c>
      <c r="E7" s="23">
        <f>SUM(E2:E6)</f>
        <v>1.8612800000000005</v>
      </c>
      <c r="F7" s="23">
        <f>SUM(F2:F6)</f>
        <v>12.968178198399999</v>
      </c>
    </row>
    <row r="9" spans="1:6" x14ac:dyDescent="0.3">
      <c r="B9" t="s">
        <v>7</v>
      </c>
      <c r="C9" s="20">
        <v>4.0199999999999998E-15</v>
      </c>
    </row>
    <row r="10" spans="1:6" x14ac:dyDescent="0.3">
      <c r="B10" t="s">
        <v>8</v>
      </c>
      <c r="C10">
        <v>-1.61</v>
      </c>
    </row>
    <row r="12" spans="1:6" x14ac:dyDescent="0.3">
      <c r="B12" t="s">
        <v>28</v>
      </c>
      <c r="C12">
        <f>SQRT(F7/(3*E7*1E+28))</f>
        <v>1.5239580139591335E-14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</vt:lpstr>
      <vt:lpstr>Distance vs Current</vt:lpstr>
      <vt:lpstr>Stopping Potential</vt:lpstr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Kunwar</dc:creator>
  <cp:lastModifiedBy>Sunil Kunwar</cp:lastModifiedBy>
  <dcterms:created xsi:type="dcterms:W3CDTF">2024-08-21T17:16:20Z</dcterms:created>
  <dcterms:modified xsi:type="dcterms:W3CDTF">2025-01-14T11:14:26Z</dcterms:modified>
</cp:coreProperties>
</file>