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Practical\2nd Sem\Radiation\"/>
    </mc:Choice>
  </mc:AlternateContent>
  <xr:revisionPtr revIDLastSave="0" documentId="13_ncr:1_{A1151429-6910-4232-B716-8013039220F1}" xr6:coauthVersionLast="47" xr6:coauthVersionMax="47" xr10:uidLastSave="{00000000-0000-0000-0000-000000000000}"/>
  <bookViews>
    <workbookView xWindow="-108" yWindow="-108" windowWidth="23256" windowHeight="12456" activeTab="1" xr2:uid="{4795A568-99B8-4318-9BB1-9149F0456975}"/>
  </bookViews>
  <sheets>
    <sheet name="Aluminium" sheetId="1" r:id="rId1"/>
    <sheet name="Copper" sheetId="4" r:id="rId2"/>
    <sheet name="Alph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4" l="1"/>
  <c r="C23" i="4"/>
  <c r="C24" i="4"/>
  <c r="C25" i="4"/>
  <c r="B28" i="4"/>
  <c r="B23" i="4"/>
  <c r="B24" i="4"/>
  <c r="B25" i="4"/>
  <c r="B29" i="4" s="1"/>
  <c r="B26" i="4"/>
  <c r="B27" i="4"/>
  <c r="B22" i="4"/>
  <c r="C13" i="4"/>
  <c r="C14" i="4"/>
  <c r="C15" i="4"/>
  <c r="D15" i="4" s="1"/>
  <c r="B13" i="4"/>
  <c r="B14" i="4"/>
  <c r="B15" i="4"/>
  <c r="E15" i="4" s="1"/>
  <c r="B16" i="4"/>
  <c r="B17" i="4"/>
  <c r="E17" i="4" s="1"/>
  <c r="B12" i="4"/>
  <c r="U20" i="5"/>
  <c r="T15" i="5"/>
  <c r="U14" i="5"/>
  <c r="V14" i="5"/>
  <c r="X14" i="5"/>
  <c r="T14" i="5"/>
  <c r="T3" i="5"/>
  <c r="U3" i="5"/>
  <c r="V3" i="5"/>
  <c r="X3" i="5"/>
  <c r="T4" i="5"/>
  <c r="U4" i="5"/>
  <c r="X4" i="5" s="1"/>
  <c r="V4" i="5"/>
  <c r="T5" i="5"/>
  <c r="U5" i="5"/>
  <c r="V5" i="5"/>
  <c r="X5" i="5"/>
  <c r="T6" i="5"/>
  <c r="U6" i="5"/>
  <c r="V6" i="5"/>
  <c r="X6" i="5"/>
  <c r="T7" i="5"/>
  <c r="U7" i="5"/>
  <c r="X7" i="5" s="1"/>
  <c r="V7" i="5"/>
  <c r="T8" i="5"/>
  <c r="U8" i="5"/>
  <c r="V8" i="5"/>
  <c r="X8" i="5"/>
  <c r="T9" i="5"/>
  <c r="V9" i="5" s="1"/>
  <c r="X9" i="5" s="1"/>
  <c r="U9" i="5"/>
  <c r="T10" i="5"/>
  <c r="U10" i="5"/>
  <c r="V10" i="5"/>
  <c r="X10" i="5"/>
  <c r="T11" i="5"/>
  <c r="U11" i="5"/>
  <c r="V11" i="5"/>
  <c r="X11" i="5"/>
  <c r="T12" i="5"/>
  <c r="V12" i="5" s="1"/>
  <c r="U12" i="5"/>
  <c r="T13" i="5"/>
  <c r="U13" i="5"/>
  <c r="V13" i="5"/>
  <c r="X13" i="5"/>
  <c r="X2" i="5"/>
  <c r="U2" i="5"/>
  <c r="O8" i="5"/>
  <c r="O11" i="5"/>
  <c r="O12" i="5"/>
  <c r="O13" i="5"/>
  <c r="O2" i="5"/>
  <c r="N3" i="5"/>
  <c r="Q3" i="5" s="1"/>
  <c r="N4" i="5"/>
  <c r="Q4" i="5"/>
  <c r="N5" i="5"/>
  <c r="Q5" i="5" s="1"/>
  <c r="N6" i="5"/>
  <c r="Q6" i="5" s="1"/>
  <c r="N7" i="5"/>
  <c r="Q7" i="5" s="1"/>
  <c r="N8" i="5"/>
  <c r="Q8" i="5" s="1"/>
  <c r="N9" i="5"/>
  <c r="Q9" i="5" s="1"/>
  <c r="N10" i="5"/>
  <c r="Q10" i="5" s="1"/>
  <c r="N11" i="5"/>
  <c r="Q11" i="5"/>
  <c r="N12" i="5"/>
  <c r="Q12" i="5" s="1"/>
  <c r="N13" i="5"/>
  <c r="Q13" i="5" s="1"/>
  <c r="N2" i="5"/>
  <c r="J13" i="5"/>
  <c r="K13" i="5" s="1"/>
  <c r="L13" i="5" s="1"/>
  <c r="P13" i="5" s="1"/>
  <c r="K3" i="5"/>
  <c r="L3" i="5" s="1"/>
  <c r="P3" i="5" s="1"/>
  <c r="K4" i="5"/>
  <c r="L4" i="5" s="1"/>
  <c r="P4" i="5" s="1"/>
  <c r="R4" i="5" s="1"/>
  <c r="K5" i="5"/>
  <c r="L5" i="5" s="1"/>
  <c r="P5" i="5" s="1"/>
  <c r="R5" i="5" s="1"/>
  <c r="J3" i="5"/>
  <c r="J4" i="5"/>
  <c r="J5" i="5"/>
  <c r="J6" i="5"/>
  <c r="K6" i="5" s="1"/>
  <c r="L6" i="5" s="1"/>
  <c r="P6" i="5" s="1"/>
  <c r="J7" i="5"/>
  <c r="K7" i="5" s="1"/>
  <c r="L7" i="5" s="1"/>
  <c r="P7" i="5" s="1"/>
  <c r="J8" i="5"/>
  <c r="K8" i="5" s="1"/>
  <c r="L8" i="5" s="1"/>
  <c r="P8" i="5" s="1"/>
  <c r="R8" i="5" s="1"/>
  <c r="J9" i="5"/>
  <c r="K9" i="5" s="1"/>
  <c r="L9" i="5" s="1"/>
  <c r="P9" i="5" s="1"/>
  <c r="R9" i="5" s="1"/>
  <c r="J10" i="5"/>
  <c r="K10" i="5" s="1"/>
  <c r="L10" i="5" s="1"/>
  <c r="P10" i="5" s="1"/>
  <c r="J11" i="5"/>
  <c r="K11" i="5" s="1"/>
  <c r="L11" i="5" s="1"/>
  <c r="P11" i="5" s="1"/>
  <c r="J12" i="5"/>
  <c r="K12" i="5" s="1"/>
  <c r="L12" i="5" s="1"/>
  <c r="P12" i="5" s="1"/>
  <c r="J2" i="5"/>
  <c r="K2" i="5" s="1"/>
  <c r="L2" i="5" s="1"/>
  <c r="P2" i="5" s="1"/>
  <c r="A6" i="5"/>
  <c r="B18" i="4"/>
  <c r="E16" i="4"/>
  <c r="E14" i="4"/>
  <c r="D14" i="4"/>
  <c r="F14" i="4" s="1"/>
  <c r="E13" i="4"/>
  <c r="D13" i="4"/>
  <c r="F13" i="4" s="1"/>
  <c r="E12" i="4"/>
  <c r="J7" i="4"/>
  <c r="K7" i="4" s="1"/>
  <c r="L7" i="4" s="1"/>
  <c r="M7" i="4" s="1"/>
  <c r="A7" i="4"/>
  <c r="J6" i="4"/>
  <c r="K6" i="4" s="1"/>
  <c r="L6" i="4" s="1"/>
  <c r="M6" i="4" s="1"/>
  <c r="J5" i="4"/>
  <c r="K5" i="4" s="1"/>
  <c r="L5" i="4" s="1"/>
  <c r="M5" i="4" s="1"/>
  <c r="J4" i="4"/>
  <c r="K4" i="4" s="1"/>
  <c r="L4" i="4" s="1"/>
  <c r="M4" i="4" s="1"/>
  <c r="J3" i="4"/>
  <c r="K3" i="4" s="1"/>
  <c r="L3" i="4" s="1"/>
  <c r="M3" i="4" s="1"/>
  <c r="J2" i="4"/>
  <c r="K2" i="4" s="1"/>
  <c r="L2" i="4" s="1"/>
  <c r="M2" i="4" s="1"/>
  <c r="D12" i="1"/>
  <c r="F12" i="1" s="1"/>
  <c r="E12" i="1"/>
  <c r="D13" i="1"/>
  <c r="F13" i="1" s="1"/>
  <c r="E13" i="1"/>
  <c r="D14" i="1"/>
  <c r="F14" i="1" s="1"/>
  <c r="E14" i="1"/>
  <c r="D15" i="1"/>
  <c r="F15" i="1" s="1"/>
  <c r="E15" i="1"/>
  <c r="D16" i="1"/>
  <c r="F16" i="1" s="1"/>
  <c r="E16" i="1"/>
  <c r="D17" i="1"/>
  <c r="F17" i="1" s="1"/>
  <c r="E17" i="1"/>
  <c r="B18" i="1"/>
  <c r="C18" i="1"/>
  <c r="D22" i="1"/>
  <c r="F22" i="1" s="1"/>
  <c r="D23" i="1"/>
  <c r="F23" i="1" s="1"/>
  <c r="D24" i="1"/>
  <c r="F24" i="1" s="1"/>
  <c r="D25" i="1"/>
  <c r="F25" i="1" s="1"/>
  <c r="D26" i="1"/>
  <c r="F26" i="1"/>
  <c r="D27" i="1"/>
  <c r="F27" i="1" s="1"/>
  <c r="B28" i="1"/>
  <c r="C28" i="1"/>
  <c r="B29" i="1"/>
  <c r="E25" i="1" s="1"/>
  <c r="J2" i="1"/>
  <c r="J7" i="1"/>
  <c r="J6" i="1"/>
  <c r="J5" i="1"/>
  <c r="J4" i="1"/>
  <c r="J3" i="1"/>
  <c r="A7" i="1"/>
  <c r="C16" i="4" l="1"/>
  <c r="D16" i="4" s="1"/>
  <c r="C26" i="4" s="1"/>
  <c r="C17" i="4"/>
  <c r="D17" i="4" s="1"/>
  <c r="C27" i="4" s="1"/>
  <c r="C12" i="4"/>
  <c r="D12" i="4" s="1"/>
  <c r="E24" i="4"/>
  <c r="E23" i="4"/>
  <c r="E25" i="4"/>
  <c r="E26" i="4"/>
  <c r="F15" i="4"/>
  <c r="E18" i="4"/>
  <c r="W6" i="5"/>
  <c r="W5" i="5"/>
  <c r="W2" i="5"/>
  <c r="W4" i="5"/>
  <c r="W8" i="5"/>
  <c r="W10" i="5"/>
  <c r="W13" i="5"/>
  <c r="W3" i="5"/>
  <c r="W11" i="5"/>
  <c r="W7" i="5"/>
  <c r="X12" i="5"/>
  <c r="W9" i="5"/>
  <c r="W12" i="5"/>
  <c r="O10" i="5"/>
  <c r="O9" i="5"/>
  <c r="O7" i="5"/>
  <c r="O6" i="5"/>
  <c r="O5" i="5"/>
  <c r="O4" i="5"/>
  <c r="O3" i="5"/>
  <c r="N14" i="5"/>
  <c r="Q2" i="5"/>
  <c r="Q14" i="5" s="1"/>
  <c r="T2" i="5"/>
  <c r="R13" i="5"/>
  <c r="R12" i="5"/>
  <c r="R11" i="5"/>
  <c r="R7" i="5"/>
  <c r="P14" i="5"/>
  <c r="R2" i="5"/>
  <c r="R14" i="5" s="1"/>
  <c r="R3" i="5"/>
  <c r="R10" i="5"/>
  <c r="R6" i="5"/>
  <c r="E27" i="4"/>
  <c r="E28" i="4" s="1"/>
  <c r="D28" i="1"/>
  <c r="E18" i="1"/>
  <c r="F28" i="1"/>
  <c r="D18" i="1"/>
  <c r="F18" i="1"/>
  <c r="E23" i="1"/>
  <c r="E24" i="1"/>
  <c r="E22" i="1"/>
  <c r="E27" i="1"/>
  <c r="E26" i="1"/>
  <c r="K2" i="1"/>
  <c r="L2" i="1" s="1"/>
  <c r="M2" i="1" s="1"/>
  <c r="K3" i="1"/>
  <c r="L3" i="1" s="1"/>
  <c r="M3" i="1" s="1"/>
  <c r="K5" i="1"/>
  <c r="L5" i="1" s="1"/>
  <c r="M5" i="1" s="1"/>
  <c r="K6" i="1"/>
  <c r="L6" i="1" s="1"/>
  <c r="M6" i="1" s="1"/>
  <c r="K4" i="1"/>
  <c r="L4" i="1" s="1"/>
  <c r="M4" i="1" s="1"/>
  <c r="K7" i="1"/>
  <c r="L7" i="1" s="1"/>
  <c r="M7" i="1" s="1"/>
  <c r="F16" i="4" l="1"/>
  <c r="F17" i="4"/>
  <c r="F18" i="4" s="1"/>
  <c r="C18" i="4"/>
  <c r="F12" i="4"/>
  <c r="C22" i="4"/>
  <c r="D18" i="4"/>
  <c r="W14" i="5"/>
  <c r="P20" i="5"/>
  <c r="P26" i="5"/>
  <c r="E28" i="1"/>
  <c r="J13" i="4" l="1"/>
  <c r="J21" i="4"/>
  <c r="D23" i="4" s="1"/>
  <c r="F23" i="4" s="1"/>
  <c r="C28" i="4"/>
  <c r="V2" i="5"/>
  <c r="D27" i="4" l="1"/>
  <c r="F27" i="4" s="1"/>
  <c r="D22" i="4"/>
  <c r="D26" i="4"/>
  <c r="F26" i="4" s="1"/>
  <c r="D25" i="4"/>
  <c r="F25" i="4" s="1"/>
  <c r="D24" i="4"/>
  <c r="F24" i="4" s="1"/>
  <c r="D28" i="4" l="1"/>
  <c r="F22" i="4"/>
  <c r="F28" i="4" s="1"/>
  <c r="J26" i="4" s="1"/>
</calcChain>
</file>

<file path=xl/sharedStrings.xml><?xml version="1.0" encoding="utf-8"?>
<sst xmlns="http://schemas.openxmlformats.org/spreadsheetml/2006/main" count="84" uniqueCount="43">
  <si>
    <t>SN</t>
  </si>
  <si>
    <t>Background</t>
  </si>
  <si>
    <t>Thickness</t>
  </si>
  <si>
    <t>Average Counts</t>
  </si>
  <si>
    <t>NB</t>
  </si>
  <si>
    <t>ln(nb)</t>
  </si>
  <si>
    <t>NB Per Sec</t>
  </si>
  <si>
    <t>Counts</t>
  </si>
  <si>
    <t>Background subtracted Count (N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</si>
  <si>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</si>
  <si>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</si>
  <si>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</si>
  <si>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</si>
  <si>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</si>
  <si>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</si>
  <si>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t>For Slope</t>
  </si>
  <si>
    <t>For Error</t>
  </si>
  <si>
    <t>Counts per 60 seconds</t>
  </si>
  <si>
    <t>1.      </t>
  </si>
  <si>
    <t>2.      </t>
  </si>
  <si>
    <t>3.      </t>
  </si>
  <si>
    <t>4.      </t>
  </si>
  <si>
    <t>5.      </t>
  </si>
  <si>
    <t>6.      </t>
  </si>
  <si>
    <t>7.      </t>
  </si>
  <si>
    <t>8.      </t>
  </si>
  <si>
    <t>9.      </t>
  </si>
  <si>
    <t>10.   </t>
  </si>
  <si>
    <t>11.   </t>
  </si>
  <si>
    <t>12.   </t>
  </si>
  <si>
    <t>Average</t>
  </si>
  <si>
    <t>Average Per Sec</t>
  </si>
  <si>
    <t>N</t>
  </si>
  <si>
    <t>x</t>
  </si>
  <si>
    <t>y=lnN</t>
  </si>
  <si>
    <t>x^2</t>
  </si>
  <si>
    <t>xy</t>
  </si>
  <si>
    <t>m</t>
  </si>
  <si>
    <t>c</t>
  </si>
  <si>
    <t>y=mx+c</t>
  </si>
  <si>
    <t>(x-x')^2</t>
  </si>
  <si>
    <t>(y-y')^2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</si>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</sst>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000000"/>
      <name val="Calibri"/>
      <family val="2"/>
      <scheme val="minor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/>
    <xf numFmtId="2" fontId="5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/>
    </xf>
    <xf numFmtId="0" fontId="8" fillId="0" borderId="0" xfId="0" applyFont="1"/>
    <xf numFmtId="0" fontId="8" fillId="0" borderId="1" xfId="0" applyFont="1" applyBorder="1"/>
    <xf numFmtId="2" fontId="8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2</xdr:col>
      <xdr:colOff>60960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5F9CA-EE92-4E27-91B0-71D9A847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784860"/>
          <a:ext cx="609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BA42FE-F6EB-489E-B9B3-E4D45365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0"/>
          <a:ext cx="7924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160020</xdr:colOff>
      <xdr:row>10</xdr:row>
      <xdr:rowOff>198120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192ECB-86B8-4202-B6FA-004982CC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0"/>
          <a:ext cx="1600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175260</xdr:colOff>
      <xdr:row>10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CF5038-CE4C-4F71-B157-7435B71E7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83820</xdr:colOff>
      <xdr:row>20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01B6A8-F500-4865-8C12-37D8F6528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2796540"/>
          <a:ext cx="838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91440</xdr:colOff>
      <xdr:row>20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548308-CC22-4A19-B603-2E100C56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2796540"/>
          <a:ext cx="914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20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C0F7C0-6189-4C0F-BEDE-C4F9E8E78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" y="2796540"/>
          <a:ext cx="7924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548640</xdr:colOff>
      <xdr:row>20</xdr:row>
      <xdr:rowOff>198120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1F366B4-2CCD-457E-8B36-62EA9E61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2796540"/>
          <a:ext cx="54864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6</xdr:col>
      <xdr:colOff>342900</xdr:colOff>
      <xdr:row>20</xdr:row>
      <xdr:rowOff>213360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85705B-725E-4E91-9196-E24A09D41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960" y="2796540"/>
          <a:ext cx="95250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2</xdr:col>
      <xdr:colOff>60960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C009FC-D750-47CC-B2CC-F48A2C53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2286000"/>
          <a:ext cx="6096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97AF29-56A5-42A7-A716-E10430A1E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1828800"/>
          <a:ext cx="6324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160020</xdr:colOff>
      <xdr:row>10</xdr:row>
      <xdr:rowOff>198120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C58245-4EEE-4EAC-A962-C6B344F68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1828800"/>
          <a:ext cx="1600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5</xdr:col>
      <xdr:colOff>175260</xdr:colOff>
      <xdr:row>10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113165-91C6-4104-92BB-A0E3F1EC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160" y="1828800"/>
          <a:ext cx="1752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83820</xdr:colOff>
      <xdr:row>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BB54B2-B100-4973-A487-C6AAFB24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23360"/>
          <a:ext cx="838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91440</xdr:colOff>
      <xdr:row>20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1E7B04-F8CA-4E25-8EA7-D1904AA24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" y="4023360"/>
          <a:ext cx="914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20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D43152-A324-4A82-A522-61F65BE30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820" y="4023360"/>
          <a:ext cx="6324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548640</xdr:colOff>
      <xdr:row>20</xdr:row>
      <xdr:rowOff>198120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2E7D38-1FA3-40BC-B26A-96039373F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4023360"/>
          <a:ext cx="5486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6</xdr:col>
      <xdr:colOff>182790</xdr:colOff>
      <xdr:row>20</xdr:row>
      <xdr:rowOff>186906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AAAE71-DEF7-4093-9516-30F2C4854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7585" y="4004094"/>
          <a:ext cx="808205" cy="186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402423</xdr:colOff>
      <xdr:row>10</xdr:row>
      <xdr:rowOff>396240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79619A-0F20-471F-9000-C05A94817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7208" y="1797170"/>
          <a:ext cx="13944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273170</xdr:colOff>
      <xdr:row>16</xdr:row>
      <xdr:rowOff>74475</xdr:rowOff>
    </xdr:from>
    <xdr:to>
      <xdr:col>10</xdr:col>
      <xdr:colOff>37957</xdr:colOff>
      <xdr:row>18</xdr:row>
      <xdr:rowOff>59235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C7AC5E-49E6-44E4-ACE6-2F1D35D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5642" y="3338135"/>
          <a:ext cx="105156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280358</xdr:colOff>
      <xdr:row>21</xdr:row>
      <xdr:rowOff>179717</xdr:rowOff>
    </xdr:from>
    <xdr:to>
      <xdr:col>9</xdr:col>
      <xdr:colOff>917706</xdr:colOff>
      <xdr:row>24</xdr:row>
      <xdr:rowOff>86408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1040367-3966-4713-8E47-ECDD88346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8094" y="4421038"/>
          <a:ext cx="122682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16</xdr:col>
      <xdr:colOff>175260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55C9C-2223-5FC9-6925-B1E21D79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3467100"/>
          <a:ext cx="13944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22</xdr:row>
      <xdr:rowOff>0</xdr:rowOff>
    </xdr:from>
    <xdr:to>
      <xdr:col>15</xdr:col>
      <xdr:colOff>441960</xdr:colOff>
      <xdr:row>23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70A28F-7CF1-1F88-7DFA-9F72592F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4655820"/>
          <a:ext cx="105156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16</xdr:row>
      <xdr:rowOff>0</xdr:rowOff>
    </xdr:from>
    <xdr:to>
      <xdr:col>21</xdr:col>
      <xdr:colOff>7620</xdr:colOff>
      <xdr:row>18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B66D42-C277-7E83-5462-84F2D0191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3467100"/>
          <a:ext cx="1226820" cy="51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6495-B592-4970-B947-37F4C7F9E67B}">
  <dimension ref="A1:M29"/>
  <sheetViews>
    <sheetView topLeftCell="A4" zoomScaleNormal="100" workbookViewId="0">
      <selection activeCell="L14" sqref="L14"/>
    </sheetView>
  </sheetViews>
  <sheetFormatPr defaultColWidth="10.5546875" defaultRowHeight="14.4" x14ac:dyDescent="0.3"/>
  <cols>
    <col min="1" max="1" width="11.109375" bestFit="1" customWidth="1"/>
    <col min="2" max="2" width="10.33203125" bestFit="1" customWidth="1"/>
    <col min="3" max="3" width="24.21875" customWidth="1"/>
    <col min="4" max="4" width="9.21875" bestFit="1" customWidth="1"/>
    <col min="5" max="5" width="8.21875" bestFit="1" customWidth="1"/>
    <col min="6" max="6" width="7.109375" bestFit="1" customWidth="1"/>
    <col min="7" max="9" width="4.33203125" bestFit="1" customWidth="1"/>
    <col min="10" max="10" width="14.44140625" bestFit="1" customWidth="1"/>
    <col min="11" max="11" width="7" bestFit="1" customWidth="1"/>
    <col min="12" max="12" width="10" bestFit="1" customWidth="1"/>
    <col min="13" max="13" width="13.77734375" bestFit="1" customWidth="1"/>
  </cols>
  <sheetData>
    <row r="1" spans="1:13" x14ac:dyDescent="0.3">
      <c r="A1" s="2" t="s">
        <v>1</v>
      </c>
      <c r="C1" s="1" t="s">
        <v>0</v>
      </c>
      <c r="D1" s="1" t="s">
        <v>2</v>
      </c>
      <c r="E1" s="31" t="s">
        <v>7</v>
      </c>
      <c r="F1" s="32"/>
      <c r="G1" s="32"/>
      <c r="H1" s="32"/>
      <c r="I1" s="33"/>
      <c r="J1" s="1" t="s">
        <v>3</v>
      </c>
      <c r="K1" s="1" t="s">
        <v>4</v>
      </c>
      <c r="L1" s="1" t="s">
        <v>6</v>
      </c>
      <c r="M1" s="1" t="s">
        <v>5</v>
      </c>
    </row>
    <row r="2" spans="1:13" x14ac:dyDescent="0.3">
      <c r="A2" s="1">
        <v>107</v>
      </c>
      <c r="C2" s="1">
        <v>1</v>
      </c>
      <c r="D2" s="2">
        <v>1.05</v>
      </c>
      <c r="E2" s="1">
        <v>411</v>
      </c>
      <c r="F2" s="1">
        <v>352</v>
      </c>
      <c r="G2" s="1">
        <v>450</v>
      </c>
      <c r="H2" s="1">
        <v>460</v>
      </c>
      <c r="I2" s="1">
        <v>398</v>
      </c>
      <c r="J2" s="3">
        <f t="shared" ref="J2:J7" si="0">AVERAGE(E2:I2)</f>
        <v>414.2</v>
      </c>
      <c r="K2" s="3">
        <f>J2-$A$7</f>
        <v>323.39999999999998</v>
      </c>
      <c r="L2" s="3">
        <f>K2/60</f>
        <v>5.39</v>
      </c>
      <c r="M2" s="1">
        <f>LN(L2)</f>
        <v>1.6845453849209058</v>
      </c>
    </row>
    <row r="3" spans="1:13" x14ac:dyDescent="0.3">
      <c r="A3" s="1">
        <v>50</v>
      </c>
      <c r="C3" s="1">
        <v>2</v>
      </c>
      <c r="D3" s="2">
        <v>1.1200000000000001</v>
      </c>
      <c r="E3" s="1">
        <v>364</v>
      </c>
      <c r="F3" s="1">
        <v>413</v>
      </c>
      <c r="G3" s="1">
        <v>395</v>
      </c>
      <c r="H3" s="1">
        <v>350</v>
      </c>
      <c r="I3" s="1">
        <v>325</v>
      </c>
      <c r="J3" s="3">
        <f t="shared" si="0"/>
        <v>369.4</v>
      </c>
      <c r="K3" s="3">
        <f t="shared" ref="K3:K7" si="1">J3-$A$7</f>
        <v>278.59999999999997</v>
      </c>
      <c r="L3" s="3">
        <f t="shared" ref="L3:L7" si="2">K3/60</f>
        <v>4.6433333333333326</v>
      </c>
      <c r="M3" s="1">
        <f t="shared" ref="M3:M7" si="3">LN(L3)</f>
        <v>1.5354324991236046</v>
      </c>
    </row>
    <row r="4" spans="1:13" x14ac:dyDescent="0.3">
      <c r="A4" s="1">
        <v>110</v>
      </c>
      <c r="C4" s="1">
        <v>3</v>
      </c>
      <c r="D4" s="2">
        <v>2.17</v>
      </c>
      <c r="E4" s="1">
        <v>152</v>
      </c>
      <c r="F4" s="1">
        <v>171</v>
      </c>
      <c r="G4" s="1">
        <v>165</v>
      </c>
      <c r="H4" s="1">
        <v>238</v>
      </c>
      <c r="I4" s="1">
        <v>173</v>
      </c>
      <c r="J4" s="3">
        <f t="shared" si="0"/>
        <v>179.8</v>
      </c>
      <c r="K4" s="3">
        <f t="shared" si="1"/>
        <v>89.000000000000014</v>
      </c>
      <c r="L4" s="3">
        <f t="shared" si="2"/>
        <v>1.4833333333333336</v>
      </c>
      <c r="M4" s="1">
        <f t="shared" si="3"/>
        <v>0.39429180751003934</v>
      </c>
    </row>
    <row r="5" spans="1:13" x14ac:dyDescent="0.3">
      <c r="A5" s="1">
        <v>98</v>
      </c>
      <c r="C5" s="1">
        <v>4</v>
      </c>
      <c r="D5" s="2">
        <v>3.82</v>
      </c>
      <c r="E5" s="1">
        <v>170</v>
      </c>
      <c r="F5" s="1">
        <v>156</v>
      </c>
      <c r="G5" s="1">
        <v>115</v>
      </c>
      <c r="H5" s="1">
        <v>149</v>
      </c>
      <c r="I5" s="1">
        <v>120</v>
      </c>
      <c r="J5" s="3">
        <f t="shared" si="0"/>
        <v>142</v>
      </c>
      <c r="K5" s="3">
        <f t="shared" si="1"/>
        <v>51.2</v>
      </c>
      <c r="L5" s="3">
        <f t="shared" si="2"/>
        <v>0.85333333333333339</v>
      </c>
      <c r="M5" s="1">
        <f t="shared" si="3"/>
        <v>-0.15860503017663852</v>
      </c>
    </row>
    <row r="6" spans="1:13" x14ac:dyDescent="0.3">
      <c r="A6" s="1">
        <v>89</v>
      </c>
      <c r="C6" s="1">
        <v>5</v>
      </c>
      <c r="D6" s="2">
        <v>6.74</v>
      </c>
      <c r="E6" s="1">
        <v>103</v>
      </c>
      <c r="F6" s="1">
        <v>187</v>
      </c>
      <c r="G6" s="1">
        <v>173</v>
      </c>
      <c r="H6" s="1">
        <v>105</v>
      </c>
      <c r="I6" s="1">
        <v>100</v>
      </c>
      <c r="J6" s="3">
        <f t="shared" si="0"/>
        <v>133.6</v>
      </c>
      <c r="K6" s="3">
        <f t="shared" si="1"/>
        <v>42.8</v>
      </c>
      <c r="L6" s="3">
        <f t="shared" si="2"/>
        <v>0.71333333333333326</v>
      </c>
      <c r="M6" s="1">
        <f t="shared" si="3"/>
        <v>-0.33780645963434969</v>
      </c>
    </row>
    <row r="7" spans="1:13" x14ac:dyDescent="0.3">
      <c r="A7" s="5">
        <f>AVERAGE(A2:A6)</f>
        <v>90.8</v>
      </c>
      <c r="C7" s="1">
        <v>6</v>
      </c>
      <c r="D7" s="2">
        <v>8.6999999999999993</v>
      </c>
      <c r="E7" s="1">
        <v>150</v>
      </c>
      <c r="F7" s="1">
        <v>131</v>
      </c>
      <c r="G7" s="1">
        <v>153</v>
      </c>
      <c r="H7" s="1">
        <v>91</v>
      </c>
      <c r="I7" s="1">
        <v>130</v>
      </c>
      <c r="J7" s="3">
        <f t="shared" si="0"/>
        <v>131</v>
      </c>
      <c r="K7" s="3">
        <f t="shared" si="1"/>
        <v>40.200000000000003</v>
      </c>
      <c r="L7" s="3">
        <f t="shared" si="2"/>
        <v>0.67</v>
      </c>
      <c r="M7" s="1">
        <f t="shared" si="3"/>
        <v>-0.40047756659712525</v>
      </c>
    </row>
    <row r="10" spans="1:13" x14ac:dyDescent="0.3">
      <c r="A10" s="34" t="s">
        <v>15</v>
      </c>
      <c r="B10" s="34"/>
      <c r="C10" s="34"/>
      <c r="D10" s="34"/>
      <c r="E10" s="34"/>
      <c r="F10" s="34"/>
    </row>
    <row r="11" spans="1:13" ht="36" customHeight="1" x14ac:dyDescent="0.3">
      <c r="A11" s="15" t="s">
        <v>0</v>
      </c>
      <c r="B11" s="16" t="s">
        <v>2</v>
      </c>
      <c r="C11" s="15" t="s">
        <v>8</v>
      </c>
      <c r="D11" s="17"/>
      <c r="E11" s="17"/>
      <c r="F11" s="17"/>
    </row>
    <row r="12" spans="1:13" ht="15.6" x14ac:dyDescent="0.3">
      <c r="A12" s="7" t="s">
        <v>9</v>
      </c>
      <c r="B12" s="18">
        <v>1.05</v>
      </c>
      <c r="C12" s="19">
        <v>5.39</v>
      </c>
      <c r="D12" s="18">
        <f t="shared" ref="D12:D17" si="4">LN(C12)</f>
        <v>1.6845453849209058</v>
      </c>
      <c r="E12" s="18">
        <f t="shared" ref="E12:E17" si="5">B12^2</f>
        <v>1.1025</v>
      </c>
      <c r="F12" s="18">
        <f t="shared" ref="F12:F17" si="6">B12*D12</f>
        <v>1.7687726541669511</v>
      </c>
    </row>
    <row r="13" spans="1:13" ht="15.6" x14ac:dyDescent="0.3">
      <c r="A13" s="7" t="s">
        <v>10</v>
      </c>
      <c r="B13" s="18">
        <v>1.1200000000000001</v>
      </c>
      <c r="C13" s="19">
        <v>4.6399999999999997</v>
      </c>
      <c r="D13" s="18">
        <f t="shared" si="4"/>
        <v>1.5347143662381639</v>
      </c>
      <c r="E13" s="18">
        <f t="shared" si="5"/>
        <v>1.2544000000000002</v>
      </c>
      <c r="F13" s="18">
        <f t="shared" si="6"/>
        <v>1.7188800901867438</v>
      </c>
    </row>
    <row r="14" spans="1:13" ht="15.6" x14ac:dyDescent="0.3">
      <c r="A14" s="7" t="s">
        <v>11</v>
      </c>
      <c r="B14" s="18">
        <v>2.17</v>
      </c>
      <c r="C14" s="19">
        <v>1.48</v>
      </c>
      <c r="D14" s="18">
        <f t="shared" si="4"/>
        <v>0.39204208777602367</v>
      </c>
      <c r="E14" s="18">
        <f t="shared" si="5"/>
        <v>4.7088999999999999</v>
      </c>
      <c r="F14" s="18">
        <f t="shared" si="6"/>
        <v>0.85073133047397131</v>
      </c>
    </row>
    <row r="15" spans="1:13" ht="15.6" x14ac:dyDescent="0.3">
      <c r="A15" s="7" t="s">
        <v>12</v>
      </c>
      <c r="B15" s="18">
        <v>3.82</v>
      </c>
      <c r="C15" s="19">
        <v>0.85</v>
      </c>
      <c r="D15" s="18">
        <f t="shared" si="4"/>
        <v>-0.16251892949777494</v>
      </c>
      <c r="E15" s="18">
        <f t="shared" si="5"/>
        <v>14.5924</v>
      </c>
      <c r="F15" s="18">
        <f t="shared" si="6"/>
        <v>-0.62082231068150029</v>
      </c>
    </row>
    <row r="16" spans="1:13" ht="15.6" x14ac:dyDescent="0.3">
      <c r="A16" s="7" t="s">
        <v>13</v>
      </c>
      <c r="B16" s="18">
        <v>6.74</v>
      </c>
      <c r="C16" s="19">
        <v>0.71</v>
      </c>
      <c r="D16" s="18">
        <f t="shared" si="4"/>
        <v>-0.34249030894677601</v>
      </c>
      <c r="E16" s="18">
        <f t="shared" si="5"/>
        <v>45.427600000000005</v>
      </c>
      <c r="F16" s="18">
        <f t="shared" si="6"/>
        <v>-2.3083846823012704</v>
      </c>
    </row>
    <row r="17" spans="1:6" ht="15.6" x14ac:dyDescent="0.3">
      <c r="A17" s="7" t="s">
        <v>14</v>
      </c>
      <c r="B17" s="18">
        <v>8.6999999999999993</v>
      </c>
      <c r="C17" s="19">
        <v>0.67</v>
      </c>
      <c r="D17" s="18">
        <f t="shared" si="4"/>
        <v>-0.40047756659712525</v>
      </c>
      <c r="E17" s="18">
        <f t="shared" si="5"/>
        <v>75.689999999999984</v>
      </c>
      <c r="F17" s="18">
        <f t="shared" si="6"/>
        <v>-3.4841548293949893</v>
      </c>
    </row>
    <row r="18" spans="1:6" x14ac:dyDescent="0.3">
      <c r="A18" s="1"/>
      <c r="B18" s="3">
        <f>SUM(B12:B17)</f>
        <v>23.6</v>
      </c>
      <c r="C18" s="3">
        <f>SUM(C12:C17)</f>
        <v>13.74</v>
      </c>
      <c r="D18" s="3">
        <f>SUM(D12:D17)</f>
        <v>2.7058150338934173</v>
      </c>
      <c r="E18" s="3">
        <f>SUM(E12:E17)</f>
        <v>142.7758</v>
      </c>
      <c r="F18" s="3">
        <f>SUM(F12:F17)</f>
        <v>-2.0749777475500939</v>
      </c>
    </row>
    <row r="20" spans="1:6" x14ac:dyDescent="0.3">
      <c r="A20" s="30" t="s">
        <v>16</v>
      </c>
      <c r="B20" s="30"/>
      <c r="C20" s="30"/>
      <c r="D20" s="30"/>
      <c r="E20" s="30"/>
      <c r="F20" s="30"/>
    </row>
    <row r="21" spans="1:6" ht="18.600000000000001" x14ac:dyDescent="0.3">
      <c r="A21" s="7" t="s">
        <v>0</v>
      </c>
      <c r="B21" s="8"/>
      <c r="C21" s="8"/>
      <c r="D21" s="9"/>
      <c r="E21" s="9"/>
      <c r="F21" s="10"/>
    </row>
    <row r="22" spans="1:6" ht="16.2" thickBot="1" x14ac:dyDescent="0.35">
      <c r="A22" s="7" t="s">
        <v>9</v>
      </c>
      <c r="B22" s="6">
        <v>1.05</v>
      </c>
      <c r="C22" s="6">
        <v>1.6845453849209058</v>
      </c>
      <c r="D22" s="11">
        <f t="shared" ref="D22:D27" si="7">-0.25*B22+1.45</f>
        <v>1.1875</v>
      </c>
      <c r="E22" s="12">
        <f t="shared" ref="E22:E27" si="8">(B22-$B$29)^2</f>
        <v>8.3136111111111131</v>
      </c>
      <c r="F22" s="12">
        <f t="shared" ref="F22:F27" si="9">(C22-D22)^2</f>
        <v>0.24705411467117139</v>
      </c>
    </row>
    <row r="23" spans="1:6" ht="16.2" thickBot="1" x14ac:dyDescent="0.35">
      <c r="A23" s="7" t="s">
        <v>10</v>
      </c>
      <c r="B23" s="6">
        <v>1.1200000000000001</v>
      </c>
      <c r="C23" s="6">
        <v>1.5347143662381639</v>
      </c>
      <c r="D23" s="11">
        <f t="shared" si="7"/>
        <v>1.17</v>
      </c>
      <c r="E23" s="12">
        <f t="shared" si="8"/>
        <v>7.9148444444444452</v>
      </c>
      <c r="F23" s="12">
        <f t="shared" si="9"/>
        <v>0.13301656894050562</v>
      </c>
    </row>
    <row r="24" spans="1:6" ht="16.2" thickBot="1" x14ac:dyDescent="0.35">
      <c r="A24" s="7" t="s">
        <v>11</v>
      </c>
      <c r="B24" s="6">
        <v>2.17</v>
      </c>
      <c r="C24" s="6">
        <v>0.39204208777602367</v>
      </c>
      <c r="D24" s="11">
        <f t="shared" si="7"/>
        <v>0.90749999999999997</v>
      </c>
      <c r="E24" s="12">
        <f t="shared" si="8"/>
        <v>3.1093444444444454</v>
      </c>
      <c r="F24" s="12">
        <f t="shared" si="9"/>
        <v>0.26569685927430048</v>
      </c>
    </row>
    <row r="25" spans="1:6" ht="16.2" thickBot="1" x14ac:dyDescent="0.35">
      <c r="A25" s="7" t="s">
        <v>12</v>
      </c>
      <c r="B25" s="6">
        <v>3.82</v>
      </c>
      <c r="C25" s="6">
        <v>-0.16251892949777494</v>
      </c>
      <c r="D25" s="11">
        <f t="shared" si="7"/>
        <v>0.495</v>
      </c>
      <c r="E25" s="12">
        <f t="shared" si="8"/>
        <v>1.2844444444444535E-2</v>
      </c>
      <c r="F25" s="12">
        <f t="shared" si="9"/>
        <v>0.4323311426478999</v>
      </c>
    </row>
    <row r="26" spans="1:6" ht="16.2" thickBot="1" x14ac:dyDescent="0.35">
      <c r="A26" s="7" t="s">
        <v>13</v>
      </c>
      <c r="B26" s="6">
        <v>6.74</v>
      </c>
      <c r="C26" s="6">
        <v>-0.34249030894677601</v>
      </c>
      <c r="D26" s="11">
        <f t="shared" si="7"/>
        <v>-0.2350000000000001</v>
      </c>
      <c r="E26" s="12">
        <f t="shared" si="8"/>
        <v>7.8773777777777774</v>
      </c>
      <c r="F26" s="12">
        <f t="shared" si="9"/>
        <v>1.1554166517473334E-2</v>
      </c>
    </row>
    <row r="27" spans="1:6" ht="16.2" thickBot="1" x14ac:dyDescent="0.35">
      <c r="A27" s="7" t="s">
        <v>14</v>
      </c>
      <c r="B27" s="6">
        <v>8.6999999999999993</v>
      </c>
      <c r="C27" s="6">
        <v>-0.40047756659712525</v>
      </c>
      <c r="D27" s="11">
        <f t="shared" si="7"/>
        <v>-0.72499999999999987</v>
      </c>
      <c r="E27" s="12">
        <f t="shared" si="8"/>
        <v>22.721111111111103</v>
      </c>
      <c r="F27" s="12">
        <f t="shared" si="9"/>
        <v>0.1053148097817232</v>
      </c>
    </row>
    <row r="28" spans="1:6" ht="15.6" x14ac:dyDescent="0.3">
      <c r="A28" s="7"/>
      <c r="B28" s="13">
        <f>SUM(B22:B27)</f>
        <v>23.6</v>
      </c>
      <c r="C28" s="13">
        <f>SUM(C22:C27)</f>
        <v>2.7058150338934173</v>
      </c>
      <c r="D28" s="13">
        <f>SUM(D22:D27)</f>
        <v>2.8</v>
      </c>
      <c r="E28" s="14">
        <f>SUM(E22:E27)</f>
        <v>49.949133333333329</v>
      </c>
      <c r="F28" s="14">
        <f>SUM(F22:F27)</f>
        <v>1.194967661833074</v>
      </c>
    </row>
    <row r="29" spans="1:6" x14ac:dyDescent="0.3">
      <c r="B29" s="4">
        <f>AVERAGE(B22:B27)</f>
        <v>3.9333333333333336</v>
      </c>
    </row>
  </sheetData>
  <mergeCells count="3">
    <mergeCell ref="A20:F20"/>
    <mergeCell ref="E1:I1"/>
    <mergeCell ref="A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0B40-31A4-4C79-916A-F7C3246E3300}">
  <dimension ref="A1:M29"/>
  <sheetViews>
    <sheetView tabSelected="1" topLeftCell="A10" zoomScale="106" zoomScaleNormal="145" workbookViewId="0">
      <selection activeCell="M28" sqref="M28"/>
    </sheetView>
  </sheetViews>
  <sheetFormatPr defaultColWidth="10.5546875" defaultRowHeight="14.4" x14ac:dyDescent="0.3"/>
  <cols>
    <col min="1" max="1" width="11.109375" bestFit="1" customWidth="1"/>
    <col min="2" max="2" width="10.33203125" bestFit="1" customWidth="1"/>
    <col min="3" max="3" width="24.21875" customWidth="1"/>
    <col min="4" max="4" width="9.21875" bestFit="1" customWidth="1"/>
    <col min="5" max="5" width="8.21875" bestFit="1" customWidth="1"/>
    <col min="6" max="6" width="9.109375" customWidth="1"/>
    <col min="7" max="9" width="4.33203125" bestFit="1" customWidth="1"/>
    <col min="10" max="10" width="14.44140625" bestFit="1" customWidth="1"/>
    <col min="11" max="11" width="7" bestFit="1" customWidth="1"/>
    <col min="12" max="12" width="10" bestFit="1" customWidth="1"/>
    <col min="13" max="13" width="13.77734375" bestFit="1" customWidth="1"/>
  </cols>
  <sheetData>
    <row r="1" spans="1:13" x14ac:dyDescent="0.3">
      <c r="A1" s="2" t="s">
        <v>1</v>
      </c>
      <c r="C1" s="1" t="s">
        <v>0</v>
      </c>
      <c r="D1" s="1" t="s">
        <v>2</v>
      </c>
      <c r="E1" s="31" t="s">
        <v>7</v>
      </c>
      <c r="F1" s="32"/>
      <c r="G1" s="32"/>
      <c r="H1" s="32"/>
      <c r="I1" s="33"/>
      <c r="J1" s="1" t="s">
        <v>3</v>
      </c>
      <c r="K1" s="1" t="s">
        <v>4</v>
      </c>
      <c r="L1" s="1" t="s">
        <v>6</v>
      </c>
      <c r="M1" s="1" t="s">
        <v>5</v>
      </c>
    </row>
    <row r="2" spans="1:13" x14ac:dyDescent="0.3">
      <c r="A2" s="1">
        <v>107</v>
      </c>
      <c r="C2" s="1">
        <v>1</v>
      </c>
      <c r="D2" s="2">
        <v>0.14000000000000001</v>
      </c>
      <c r="E2" s="1">
        <v>470</v>
      </c>
      <c r="F2" s="1">
        <v>412</v>
      </c>
      <c r="G2" s="1">
        <v>450</v>
      </c>
      <c r="H2" s="1">
        <v>393</v>
      </c>
      <c r="I2" s="1">
        <v>447</v>
      </c>
      <c r="J2" s="3">
        <f t="shared" ref="J2:J7" si="0">AVERAGE(E2:I2)</f>
        <v>434.4</v>
      </c>
      <c r="K2" s="3">
        <f>J2-$A$7</f>
        <v>343.59999999999997</v>
      </c>
      <c r="L2" s="3">
        <f>K2/60</f>
        <v>5.7266666666666657</v>
      </c>
      <c r="M2" s="1">
        <f>LN(L2)</f>
        <v>1.7451336278879994</v>
      </c>
    </row>
    <row r="3" spans="1:13" x14ac:dyDescent="0.3">
      <c r="A3" s="1">
        <v>50</v>
      </c>
      <c r="C3" s="1">
        <v>2</v>
      </c>
      <c r="D3" s="2">
        <v>0.4</v>
      </c>
      <c r="E3" s="1">
        <v>370</v>
      </c>
      <c r="F3" s="1">
        <v>390</v>
      </c>
      <c r="G3" s="1">
        <v>360</v>
      </c>
      <c r="H3" s="1">
        <v>367</v>
      </c>
      <c r="I3" s="1">
        <v>361</v>
      </c>
      <c r="J3" s="3">
        <f t="shared" si="0"/>
        <v>369.6</v>
      </c>
      <c r="K3" s="3">
        <f t="shared" ref="K3:K7" si="1">J3-$A$7</f>
        <v>278.8</v>
      </c>
      <c r="L3" s="3">
        <f t="shared" ref="L3:L7" si="2">K3/60</f>
        <v>4.6466666666666665</v>
      </c>
      <c r="M3" s="1">
        <f t="shared" ref="M3:M7" si="3">LN(L3)</f>
        <v>1.5361501166642682</v>
      </c>
    </row>
    <row r="4" spans="1:13" x14ac:dyDescent="0.3">
      <c r="A4" s="1">
        <v>110</v>
      </c>
      <c r="C4" s="1">
        <v>3</v>
      </c>
      <c r="D4" s="2">
        <v>0.5</v>
      </c>
      <c r="E4" s="1">
        <v>280</v>
      </c>
      <c r="F4" s="1">
        <v>310</v>
      </c>
      <c r="G4" s="1">
        <v>278</v>
      </c>
      <c r="H4" s="1">
        <v>250</v>
      </c>
      <c r="I4" s="1">
        <v>260</v>
      </c>
      <c r="J4" s="3">
        <f t="shared" si="0"/>
        <v>275.60000000000002</v>
      </c>
      <c r="K4" s="3">
        <f t="shared" si="1"/>
        <v>184.8</v>
      </c>
      <c r="L4" s="3">
        <f t="shared" si="2"/>
        <v>3.08</v>
      </c>
      <c r="M4" s="1">
        <f t="shared" si="3"/>
        <v>1.1249295969854831</v>
      </c>
    </row>
    <row r="5" spans="1:13" x14ac:dyDescent="0.3">
      <c r="A5" s="1">
        <v>98</v>
      </c>
      <c r="C5" s="1">
        <v>4</v>
      </c>
      <c r="D5" s="2">
        <v>1.01</v>
      </c>
      <c r="E5" s="1">
        <v>170</v>
      </c>
      <c r="F5" s="1">
        <v>156</v>
      </c>
      <c r="G5" s="1">
        <v>150</v>
      </c>
      <c r="H5" s="1">
        <v>149</v>
      </c>
      <c r="I5" s="1">
        <v>120</v>
      </c>
      <c r="J5" s="3">
        <f t="shared" si="0"/>
        <v>149</v>
      </c>
      <c r="K5" s="3">
        <f t="shared" si="1"/>
        <v>58.2</v>
      </c>
      <c r="L5" s="3">
        <f t="shared" si="2"/>
        <v>0.97000000000000008</v>
      </c>
      <c r="M5" s="1">
        <f t="shared" si="3"/>
        <v>-3.0459207484708459E-2</v>
      </c>
    </row>
    <row r="6" spans="1:13" x14ac:dyDescent="0.3">
      <c r="A6" s="1">
        <v>89</v>
      </c>
      <c r="C6" s="1">
        <v>5</v>
      </c>
      <c r="D6" s="2">
        <v>1.1499999999999999</v>
      </c>
      <c r="E6" s="1">
        <v>120</v>
      </c>
      <c r="F6" s="1">
        <v>187</v>
      </c>
      <c r="G6" s="1">
        <v>150</v>
      </c>
      <c r="H6" s="1">
        <v>105</v>
      </c>
      <c r="I6" s="1">
        <v>130</v>
      </c>
      <c r="J6" s="3">
        <f t="shared" si="0"/>
        <v>138.4</v>
      </c>
      <c r="K6" s="3">
        <f t="shared" si="1"/>
        <v>47.600000000000009</v>
      </c>
      <c r="L6" s="3">
        <f t="shared" si="2"/>
        <v>0.79333333333333345</v>
      </c>
      <c r="M6" s="1">
        <f t="shared" si="3"/>
        <v>-0.23151180098472623</v>
      </c>
    </row>
    <row r="7" spans="1:13" x14ac:dyDescent="0.3">
      <c r="A7" s="5">
        <f>AVERAGE(A2:A6)</f>
        <v>90.8</v>
      </c>
      <c r="C7" s="1">
        <v>6</v>
      </c>
      <c r="D7" s="2">
        <v>2.5</v>
      </c>
      <c r="E7" s="1">
        <v>149</v>
      </c>
      <c r="F7" s="1">
        <v>105</v>
      </c>
      <c r="G7" s="1">
        <v>120</v>
      </c>
      <c r="H7" s="1">
        <v>98</v>
      </c>
      <c r="I7" s="1">
        <v>110</v>
      </c>
      <c r="J7" s="3">
        <f t="shared" si="0"/>
        <v>116.4</v>
      </c>
      <c r="K7" s="3">
        <f t="shared" si="1"/>
        <v>25.600000000000009</v>
      </c>
      <c r="L7" s="3">
        <f t="shared" si="2"/>
        <v>0.42666666666666681</v>
      </c>
      <c r="M7" s="1">
        <f t="shared" si="3"/>
        <v>-0.85175221073658358</v>
      </c>
    </row>
    <row r="10" spans="1:13" x14ac:dyDescent="0.3">
      <c r="A10" s="34" t="s">
        <v>15</v>
      </c>
      <c r="B10" s="34"/>
      <c r="C10" s="34"/>
      <c r="D10" s="34"/>
      <c r="E10" s="34"/>
      <c r="F10" s="34"/>
    </row>
    <row r="11" spans="1:13" ht="36" customHeight="1" x14ac:dyDescent="0.3">
      <c r="A11" s="15" t="s">
        <v>0</v>
      </c>
      <c r="B11" s="16" t="s">
        <v>2</v>
      </c>
      <c r="C11" s="15" t="s">
        <v>8</v>
      </c>
      <c r="D11" s="17"/>
      <c r="E11" s="17"/>
      <c r="F11" s="17"/>
    </row>
    <row r="12" spans="1:13" ht="15.6" x14ac:dyDescent="0.3">
      <c r="A12" s="7" t="s">
        <v>9</v>
      </c>
      <c r="B12" s="18">
        <f>D2</f>
        <v>0.14000000000000001</v>
      </c>
      <c r="C12" s="19">
        <f>L2</f>
        <v>5.7266666666666657</v>
      </c>
      <c r="D12" s="18">
        <f t="shared" ref="D12:D17" si="4">LN(C12)</f>
        <v>1.7451336278879994</v>
      </c>
      <c r="E12" s="18">
        <f t="shared" ref="E12:E17" si="5">B12^2</f>
        <v>1.9600000000000003E-2</v>
      </c>
      <c r="F12" s="18">
        <f t="shared" ref="F12:F17" si="6">B12*D12</f>
        <v>0.24431870790431995</v>
      </c>
    </row>
    <row r="13" spans="1:13" ht="15.6" x14ac:dyDescent="0.3">
      <c r="A13" s="7" t="s">
        <v>10</v>
      </c>
      <c r="B13" s="18">
        <f t="shared" ref="B13:B17" si="7">D3</f>
        <v>0.4</v>
      </c>
      <c r="C13" s="19">
        <f t="shared" ref="C13:C17" si="8">L3</f>
        <v>4.6466666666666665</v>
      </c>
      <c r="D13" s="18">
        <f t="shared" si="4"/>
        <v>1.5361501166642682</v>
      </c>
      <c r="E13" s="18">
        <f t="shared" si="5"/>
        <v>0.16000000000000003</v>
      </c>
      <c r="F13" s="18">
        <f t="shared" si="6"/>
        <v>0.6144600466657073</v>
      </c>
      <c r="I13" t="s">
        <v>37</v>
      </c>
      <c r="J13">
        <f>(6*F18-B18*D18)/(6*E18-B18^2)</f>
        <v>-1.1457654027184034</v>
      </c>
    </row>
    <row r="14" spans="1:13" ht="15.6" x14ac:dyDescent="0.3">
      <c r="A14" s="7" t="s">
        <v>11</v>
      </c>
      <c r="B14" s="18">
        <f t="shared" si="7"/>
        <v>0.5</v>
      </c>
      <c r="C14" s="19">
        <f t="shared" si="8"/>
        <v>3.08</v>
      </c>
      <c r="D14" s="18">
        <f t="shared" si="4"/>
        <v>1.1249295969854831</v>
      </c>
      <c r="E14" s="18">
        <f t="shared" si="5"/>
        <v>0.25</v>
      </c>
      <c r="F14" s="18">
        <f t="shared" si="6"/>
        <v>0.56246479849274156</v>
      </c>
    </row>
    <row r="15" spans="1:13" ht="15.6" x14ac:dyDescent="0.3">
      <c r="A15" s="7" t="s">
        <v>12</v>
      </c>
      <c r="B15" s="18">
        <f t="shared" si="7"/>
        <v>1.01</v>
      </c>
      <c r="C15" s="19">
        <f t="shared" si="8"/>
        <v>0.97000000000000008</v>
      </c>
      <c r="D15" s="18">
        <f t="shared" si="4"/>
        <v>-3.0459207484708459E-2</v>
      </c>
      <c r="E15" s="18">
        <f t="shared" si="5"/>
        <v>1.0201</v>
      </c>
      <c r="F15" s="18">
        <f t="shared" si="6"/>
        <v>-3.0763799559555546E-2</v>
      </c>
    </row>
    <row r="16" spans="1:13" ht="15.6" x14ac:dyDescent="0.3">
      <c r="A16" s="7" t="s">
        <v>13</v>
      </c>
      <c r="B16" s="18">
        <f t="shared" si="7"/>
        <v>1.1499999999999999</v>
      </c>
      <c r="C16" s="19">
        <f t="shared" si="8"/>
        <v>0.79333333333333345</v>
      </c>
      <c r="D16" s="18">
        <f t="shared" si="4"/>
        <v>-0.23151180098472623</v>
      </c>
      <c r="E16" s="18">
        <f t="shared" si="5"/>
        <v>1.3224999999999998</v>
      </c>
      <c r="F16" s="18">
        <f t="shared" si="6"/>
        <v>-0.26623857113243515</v>
      </c>
    </row>
    <row r="17" spans="1:10" ht="15.6" x14ac:dyDescent="0.3">
      <c r="A17" s="7" t="s">
        <v>14</v>
      </c>
      <c r="B17" s="18">
        <f t="shared" si="7"/>
        <v>2.5</v>
      </c>
      <c r="C17" s="19">
        <f t="shared" si="8"/>
        <v>0.42666666666666681</v>
      </c>
      <c r="D17" s="18">
        <f t="shared" si="4"/>
        <v>-0.85175221073658358</v>
      </c>
      <c r="E17" s="18">
        <f t="shared" si="5"/>
        <v>6.25</v>
      </c>
      <c r="F17" s="18">
        <f t="shared" si="6"/>
        <v>-2.1293805268414587</v>
      </c>
    </row>
    <row r="18" spans="1:10" x14ac:dyDescent="0.3">
      <c r="A18" s="1"/>
      <c r="B18" s="3">
        <f>SUM(B12:B17)</f>
        <v>5.6999999999999993</v>
      </c>
      <c r="C18" s="3">
        <f>SUM(C12:C17)</f>
        <v>15.643333333333333</v>
      </c>
      <c r="D18" s="3">
        <f>SUM(D12:D17)</f>
        <v>3.2924901223317327</v>
      </c>
      <c r="E18" s="3">
        <f>SUM(E12:E17)</f>
        <v>9.0221999999999998</v>
      </c>
      <c r="F18" s="3">
        <f>SUM(F12:F17)</f>
        <v>-1.0051393444706804</v>
      </c>
    </row>
    <row r="20" spans="1:10" x14ac:dyDescent="0.3">
      <c r="A20" s="30" t="s">
        <v>16</v>
      </c>
      <c r="B20" s="30"/>
      <c r="C20" s="30"/>
      <c r="D20" s="30"/>
      <c r="E20" s="30"/>
      <c r="F20" s="30"/>
    </row>
    <row r="21" spans="1:10" ht="18.600000000000001" x14ac:dyDescent="0.3">
      <c r="A21" s="7" t="s">
        <v>0</v>
      </c>
      <c r="B21" s="8"/>
      <c r="C21" s="8"/>
      <c r="D21" s="9"/>
      <c r="E21" s="9"/>
      <c r="F21" s="10"/>
      <c r="I21" t="s">
        <v>38</v>
      </c>
      <c r="J21">
        <f>(D18-J13*B18)/6</f>
        <v>1.6372254863044384</v>
      </c>
    </row>
    <row r="22" spans="1:10" ht="15.6" x14ac:dyDescent="0.3">
      <c r="A22" s="7" t="s">
        <v>9</v>
      </c>
      <c r="B22" s="18">
        <f>D2</f>
        <v>0.14000000000000001</v>
      </c>
      <c r="C22" s="18">
        <f>D12</f>
        <v>1.7451336278879994</v>
      </c>
      <c r="D22" s="11">
        <f>$J$13*B22+$J$21</f>
        <v>1.476818329923862</v>
      </c>
      <c r="E22" s="12">
        <f>(B22-$B$29)^2</f>
        <v>0.65609999999999968</v>
      </c>
      <c r="F22" s="12">
        <f>(C22-D22)^2</f>
        <v>7.1993099121583859E-2</v>
      </c>
    </row>
    <row r="23" spans="1:10" ht="15.6" x14ac:dyDescent="0.3">
      <c r="A23" s="7" t="s">
        <v>10</v>
      </c>
      <c r="B23" s="18">
        <f t="shared" ref="B23:B28" si="9">D3</f>
        <v>0.4</v>
      </c>
      <c r="C23" s="18">
        <f t="shared" ref="C23:C27" si="10">D13</f>
        <v>1.5361501166642682</v>
      </c>
      <c r="D23" s="11">
        <f t="shared" ref="D23:D27" si="11">$J$13*B23+$J$21</f>
        <v>1.1789193252170771</v>
      </c>
      <c r="E23" s="12">
        <f t="shared" ref="E22:E27" si="12">(B23-$B$29)^2</f>
        <v>0.30249999999999982</v>
      </c>
      <c r="F23" s="12">
        <f t="shared" ref="F22:F27" si="13">(C23-D23)^2</f>
        <v>0.12761383835798651</v>
      </c>
    </row>
    <row r="24" spans="1:10" ht="15.6" x14ac:dyDescent="0.3">
      <c r="A24" s="7" t="s">
        <v>11</v>
      </c>
      <c r="B24" s="18">
        <f t="shared" si="9"/>
        <v>0.5</v>
      </c>
      <c r="C24" s="18">
        <f t="shared" si="10"/>
        <v>1.1249295969854831</v>
      </c>
      <c r="D24" s="11">
        <f t="shared" si="11"/>
        <v>1.0643427849452367</v>
      </c>
      <c r="E24" s="12">
        <f t="shared" si="12"/>
        <v>0.20249999999999985</v>
      </c>
      <c r="F24" s="12">
        <f t="shared" si="13"/>
        <v>3.6707617932001469E-3</v>
      </c>
    </row>
    <row r="25" spans="1:10" ht="15.6" x14ac:dyDescent="0.3">
      <c r="A25" s="7" t="s">
        <v>12</v>
      </c>
      <c r="B25" s="18">
        <f t="shared" si="9"/>
        <v>1.01</v>
      </c>
      <c r="C25" s="18">
        <f t="shared" si="10"/>
        <v>-3.0459207484708459E-2</v>
      </c>
      <c r="D25" s="11">
        <f t="shared" si="11"/>
        <v>0.48000242955885097</v>
      </c>
      <c r="E25" s="12">
        <f t="shared" si="12"/>
        <v>3.6000000000000199E-3</v>
      </c>
      <c r="F25" s="12">
        <f t="shared" si="13"/>
        <v>0.26057108289319059</v>
      </c>
    </row>
    <row r="26" spans="1:10" ht="15.6" x14ac:dyDescent="0.3">
      <c r="A26" s="7" t="s">
        <v>13</v>
      </c>
      <c r="B26" s="18">
        <f t="shared" si="9"/>
        <v>1.1499999999999999</v>
      </c>
      <c r="C26" s="18">
        <f t="shared" si="10"/>
        <v>-0.23151180098472623</v>
      </c>
      <c r="D26" s="11">
        <f t="shared" si="11"/>
        <v>0.31959527317827452</v>
      </c>
      <c r="E26" s="12">
        <f t="shared" si="12"/>
        <v>4.0000000000000029E-2</v>
      </c>
      <c r="F26" s="12">
        <f t="shared" si="13"/>
        <v>0.30371900719250322</v>
      </c>
      <c r="J26">
        <f>SQRT(F28/4*1/E28)</f>
        <v>0.25092971898927585</v>
      </c>
    </row>
    <row r="27" spans="1:10" ht="15.6" x14ac:dyDescent="0.3">
      <c r="A27" s="7" t="s">
        <v>14</v>
      </c>
      <c r="B27" s="18">
        <f t="shared" si="9"/>
        <v>2.5</v>
      </c>
      <c r="C27" s="18">
        <f t="shared" si="10"/>
        <v>-0.85175221073658358</v>
      </c>
      <c r="D27" s="11">
        <f t="shared" si="11"/>
        <v>-1.2271880204915702</v>
      </c>
      <c r="E27" s="12">
        <f t="shared" si="12"/>
        <v>2.4025000000000007</v>
      </c>
      <c r="F27" s="12">
        <f t="shared" si="13"/>
        <v>0.14095204724638247</v>
      </c>
    </row>
    <row r="28" spans="1:10" ht="15.6" x14ac:dyDescent="0.3">
      <c r="A28" s="7"/>
      <c r="B28" s="13">
        <f>SUM(B22:B27)</f>
        <v>5.6999999999999993</v>
      </c>
      <c r="C28" s="13">
        <f>SUM(C22:C27)</f>
        <v>3.2924901223317327</v>
      </c>
      <c r="D28" s="13">
        <f>SUM(D22:D27)</f>
        <v>3.2924901223317304</v>
      </c>
      <c r="E28" s="14">
        <f>SUM(E22:E27)</f>
        <v>3.6072000000000002</v>
      </c>
      <c r="F28" s="14">
        <f>SUM(F22:F27)</f>
        <v>0.9085198366048467</v>
      </c>
    </row>
    <row r="29" spans="1:10" x14ac:dyDescent="0.3">
      <c r="A29" s="1"/>
      <c r="B29" s="3">
        <f>AVERAGE(B22:B27)</f>
        <v>0.94999999999999984</v>
      </c>
      <c r="C29" s="1"/>
      <c r="D29" s="1"/>
      <c r="E29" s="1"/>
      <c r="F29" s="1"/>
    </row>
  </sheetData>
  <mergeCells count="3">
    <mergeCell ref="E1:I1"/>
    <mergeCell ref="A10:F10"/>
    <mergeCell ref="A20:F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BFD2-D784-4BD4-B0E5-956A552CDFF8}">
  <dimension ref="A1:X26"/>
  <sheetViews>
    <sheetView topLeftCell="E1" workbookViewId="0">
      <selection activeCell="U21" sqref="U21"/>
    </sheetView>
  </sheetViews>
  <sheetFormatPr defaultRowHeight="15.6" x14ac:dyDescent="0.3"/>
  <cols>
    <col min="1" max="1" width="5.44140625" style="27" bestFit="1" customWidth="1"/>
    <col min="2" max="2" width="8.88671875" style="27"/>
    <col min="3" max="3" width="6" style="27" bestFit="1" customWidth="1"/>
    <col min="4" max="4" width="16.109375" style="27" bestFit="1" customWidth="1"/>
    <col min="5" max="5" width="21" style="27" bestFit="1" customWidth="1"/>
    <col min="6" max="9" width="5.44140625" style="27" bestFit="1" customWidth="1"/>
    <col min="10" max="11" width="8.44140625" style="27" bestFit="1" customWidth="1"/>
    <col min="12" max="23" width="8.88671875" style="27"/>
    <col min="24" max="24" width="19.5546875" style="27" bestFit="1" customWidth="1"/>
    <col min="25" max="16384" width="8.88671875" style="27"/>
  </cols>
  <sheetData>
    <row r="1" spans="1:24" ht="31.8" thickBot="1" x14ac:dyDescent="0.35">
      <c r="A1" s="20">
        <v>39</v>
      </c>
      <c r="C1" s="22" t="s">
        <v>0</v>
      </c>
      <c r="D1" s="23" t="s">
        <v>2</v>
      </c>
      <c r="E1" s="35" t="s">
        <v>17</v>
      </c>
      <c r="F1" s="36"/>
      <c r="G1" s="36"/>
      <c r="H1" s="36"/>
      <c r="I1" s="37"/>
      <c r="J1" s="24" t="s">
        <v>30</v>
      </c>
      <c r="K1" s="24" t="s">
        <v>31</v>
      </c>
      <c r="L1" s="24" t="s">
        <v>32</v>
      </c>
      <c r="N1" s="28" t="s">
        <v>33</v>
      </c>
      <c r="O1" s="28" t="s">
        <v>32</v>
      </c>
      <c r="P1" s="28" t="s">
        <v>34</v>
      </c>
      <c r="Q1" s="28" t="s">
        <v>35</v>
      </c>
      <c r="R1" s="28" t="s">
        <v>36</v>
      </c>
      <c r="T1" s="28" t="s">
        <v>33</v>
      </c>
      <c r="U1" s="28" t="s">
        <v>42</v>
      </c>
      <c r="V1" s="28" t="s">
        <v>39</v>
      </c>
      <c r="W1" s="28" t="s">
        <v>40</v>
      </c>
      <c r="X1" s="28" t="s">
        <v>41</v>
      </c>
    </row>
    <row r="2" spans="1:24" ht="16.2" thickBot="1" x14ac:dyDescent="0.35">
      <c r="A2" s="21">
        <v>18</v>
      </c>
      <c r="C2" s="21" t="s">
        <v>18</v>
      </c>
      <c r="D2" s="25">
        <v>0.5</v>
      </c>
      <c r="E2" s="25">
        <v>1211</v>
      </c>
      <c r="F2" s="25">
        <v>1227</v>
      </c>
      <c r="G2" s="25">
        <v>1179</v>
      </c>
      <c r="H2" s="25">
        <v>1275</v>
      </c>
      <c r="I2" s="25">
        <v>1227</v>
      </c>
      <c r="J2" s="26">
        <f>AVERAGE(E2:I2)</f>
        <v>1223.8</v>
      </c>
      <c r="K2" s="26">
        <f>J2/10</f>
        <v>122.38</v>
      </c>
      <c r="L2" s="26">
        <f>K2-2.14</f>
        <v>120.24</v>
      </c>
      <c r="N2" s="28">
        <f>D2</f>
        <v>0.5</v>
      </c>
      <c r="O2" s="29">
        <f>L2</f>
        <v>120.24</v>
      </c>
      <c r="P2" s="29">
        <f>LN(L2)</f>
        <v>4.7894897454447189</v>
      </c>
      <c r="Q2" s="29">
        <f t="shared" ref="Q2:Q13" si="0">N2^2</f>
        <v>0.25</v>
      </c>
      <c r="R2" s="29">
        <f>N2*P2</f>
        <v>2.3947448727223595</v>
      </c>
      <c r="T2" s="28">
        <f>N2</f>
        <v>0.5</v>
      </c>
      <c r="U2" s="29">
        <f>P2</f>
        <v>4.7894897454447189</v>
      </c>
      <c r="V2" s="29">
        <f>$P$20*T2+$P$26</f>
        <v>4.020843809937019</v>
      </c>
      <c r="W2" s="29">
        <f>(T2-$T$15)^2</f>
        <v>7.5625</v>
      </c>
      <c r="X2" s="29">
        <f>(U2-V2)^2</f>
        <v>0.59081657417250733</v>
      </c>
    </row>
    <row r="3" spans="1:24" ht="16.2" thickBot="1" x14ac:dyDescent="0.35">
      <c r="A3" s="21">
        <v>13</v>
      </c>
      <c r="C3" s="21" t="s">
        <v>19</v>
      </c>
      <c r="D3" s="25">
        <v>1</v>
      </c>
      <c r="E3" s="25">
        <v>576</v>
      </c>
      <c r="F3" s="25">
        <v>532</v>
      </c>
      <c r="G3" s="25">
        <v>538</v>
      </c>
      <c r="H3" s="25">
        <v>530</v>
      </c>
      <c r="I3" s="25">
        <v>528</v>
      </c>
      <c r="J3" s="26">
        <f t="shared" ref="J3:J12" si="1">AVERAGE(E3:I3)</f>
        <v>540.79999999999995</v>
      </c>
      <c r="K3" s="26">
        <f t="shared" ref="K3:K13" si="2">J3/10</f>
        <v>54.08</v>
      </c>
      <c r="L3" s="26">
        <f t="shared" ref="L3:L13" si="3">K3-2.14</f>
        <v>51.94</v>
      </c>
      <c r="N3" s="28">
        <f t="shared" ref="N3:N13" si="4">D3</f>
        <v>1</v>
      </c>
      <c r="O3" s="29">
        <f t="shared" ref="O3:O13" si="5">L3</f>
        <v>51.94</v>
      </c>
      <c r="P3" s="29">
        <f t="shared" ref="P3:P13" si="6">LN(L3)</f>
        <v>3.9500892062346025</v>
      </c>
      <c r="Q3" s="29">
        <f t="shared" si="0"/>
        <v>1</v>
      </c>
      <c r="R3" s="29">
        <f t="shared" ref="R3:R13" si="7">N3*P3</f>
        <v>3.9500892062346025</v>
      </c>
      <c r="T3" s="28">
        <f t="shared" ref="T3:T13" si="8">N3</f>
        <v>1</v>
      </c>
      <c r="U3" s="29">
        <f t="shared" ref="U3:U13" si="9">P3</f>
        <v>3.9500892062346025</v>
      </c>
      <c r="V3" s="29">
        <f t="shared" ref="V3:V13" si="10">$P$20*T3+$P$26</f>
        <v>3.6469487331720147</v>
      </c>
      <c r="W3" s="29">
        <f t="shared" ref="W3:W13" si="11">(T3-$T$15)^2</f>
        <v>5.0625</v>
      </c>
      <c r="X3" s="29">
        <f t="shared" ref="X3:X13" si="12">(U3-V3)^2</f>
        <v>9.1894146408609476E-2</v>
      </c>
    </row>
    <row r="4" spans="1:24" ht="16.2" thickBot="1" x14ac:dyDescent="0.35">
      <c r="A4" s="21">
        <v>22</v>
      </c>
      <c r="C4" s="21" t="s">
        <v>20</v>
      </c>
      <c r="D4" s="25">
        <v>1.5</v>
      </c>
      <c r="E4" s="25">
        <v>204</v>
      </c>
      <c r="F4" s="25">
        <v>193</v>
      </c>
      <c r="G4" s="25">
        <v>200</v>
      </c>
      <c r="H4" s="25">
        <v>246</v>
      </c>
      <c r="I4" s="25">
        <v>225</v>
      </c>
      <c r="J4" s="26">
        <f t="shared" si="1"/>
        <v>213.6</v>
      </c>
      <c r="K4" s="26">
        <f t="shared" si="2"/>
        <v>21.36</v>
      </c>
      <c r="L4" s="26">
        <f t="shared" si="3"/>
        <v>19.22</v>
      </c>
      <c r="N4" s="28">
        <f t="shared" si="4"/>
        <v>1.5</v>
      </c>
      <c r="O4" s="29">
        <f t="shared" si="5"/>
        <v>19.22</v>
      </c>
      <c r="P4" s="29">
        <f t="shared" si="6"/>
        <v>2.9559514035421466</v>
      </c>
      <c r="Q4" s="29">
        <f t="shared" si="0"/>
        <v>2.25</v>
      </c>
      <c r="R4" s="29">
        <f t="shared" si="7"/>
        <v>4.4339271053132201</v>
      </c>
      <c r="T4" s="28">
        <f t="shared" si="8"/>
        <v>1.5</v>
      </c>
      <c r="U4" s="29">
        <f t="shared" si="9"/>
        <v>2.9559514035421466</v>
      </c>
      <c r="V4" s="29">
        <f t="shared" si="10"/>
        <v>3.2730536564070114</v>
      </c>
      <c r="W4" s="29">
        <f t="shared" si="11"/>
        <v>3.0625</v>
      </c>
      <c r="X4" s="29">
        <f t="shared" si="12"/>
        <v>0.10055383877197267</v>
      </c>
    </row>
    <row r="5" spans="1:24" ht="16.2" thickBot="1" x14ac:dyDescent="0.35">
      <c r="A5" s="21">
        <v>15</v>
      </c>
      <c r="C5" s="21" t="s">
        <v>21</v>
      </c>
      <c r="D5" s="25">
        <v>2</v>
      </c>
      <c r="E5" s="25">
        <v>157</v>
      </c>
      <c r="F5" s="25">
        <v>136</v>
      </c>
      <c r="G5" s="25">
        <v>149</v>
      </c>
      <c r="H5" s="25">
        <v>122</v>
      </c>
      <c r="I5" s="25">
        <v>121</v>
      </c>
      <c r="J5" s="26">
        <f t="shared" si="1"/>
        <v>137</v>
      </c>
      <c r="K5" s="26">
        <f t="shared" si="2"/>
        <v>13.7</v>
      </c>
      <c r="L5" s="26">
        <f t="shared" si="3"/>
        <v>11.559999999999999</v>
      </c>
      <c r="N5" s="28">
        <f t="shared" si="4"/>
        <v>2</v>
      </c>
      <c r="O5" s="29">
        <f t="shared" si="5"/>
        <v>11.559999999999999</v>
      </c>
      <c r="P5" s="29">
        <f t="shared" si="6"/>
        <v>2.4475508632442313</v>
      </c>
      <c r="Q5" s="29">
        <f t="shared" si="0"/>
        <v>4</v>
      </c>
      <c r="R5" s="29">
        <f t="shared" si="7"/>
        <v>4.8951017264884626</v>
      </c>
      <c r="T5" s="28">
        <f t="shared" si="8"/>
        <v>2</v>
      </c>
      <c r="U5" s="29">
        <f t="shared" si="9"/>
        <v>2.4475508632442313</v>
      </c>
      <c r="V5" s="29">
        <f t="shared" si="10"/>
        <v>2.8991585796420076</v>
      </c>
      <c r="W5" s="29">
        <f t="shared" si="11"/>
        <v>1.5625</v>
      </c>
      <c r="X5" s="29">
        <f t="shared" si="12"/>
        <v>0.20394952951001435</v>
      </c>
    </row>
    <row r="6" spans="1:24" ht="16.2" thickBot="1" x14ac:dyDescent="0.35">
      <c r="A6" s="27">
        <f>AVERAGE(A1:A5)</f>
        <v>21.4</v>
      </c>
      <c r="C6" s="21" t="s">
        <v>22</v>
      </c>
      <c r="D6" s="25">
        <v>2.5</v>
      </c>
      <c r="E6" s="25">
        <v>111</v>
      </c>
      <c r="F6" s="25">
        <v>104</v>
      </c>
      <c r="G6" s="25">
        <v>100</v>
      </c>
      <c r="H6" s="25">
        <v>100</v>
      </c>
      <c r="I6" s="25">
        <v>110</v>
      </c>
      <c r="J6" s="26">
        <f t="shared" si="1"/>
        <v>105</v>
      </c>
      <c r="K6" s="26">
        <f t="shared" si="2"/>
        <v>10.5</v>
      </c>
      <c r="L6" s="26">
        <f t="shared" si="3"/>
        <v>8.36</v>
      </c>
      <c r="N6" s="28">
        <f t="shared" si="4"/>
        <v>2.5</v>
      </c>
      <c r="O6" s="29">
        <f t="shared" si="5"/>
        <v>8.36</v>
      </c>
      <c r="P6" s="29">
        <f t="shared" si="6"/>
        <v>2.1234584270966104</v>
      </c>
      <c r="Q6" s="29">
        <f t="shared" si="0"/>
        <v>6.25</v>
      </c>
      <c r="R6" s="29">
        <f t="shared" si="7"/>
        <v>5.3086460677415257</v>
      </c>
      <c r="T6" s="28">
        <f t="shared" si="8"/>
        <v>2.5</v>
      </c>
      <c r="U6" s="29">
        <f t="shared" si="9"/>
        <v>2.1234584270966104</v>
      </c>
      <c r="V6" s="29">
        <f t="shared" si="10"/>
        <v>2.5252635028770039</v>
      </c>
      <c r="W6" s="29">
        <f t="shared" si="11"/>
        <v>0.5625</v>
      </c>
      <c r="X6" s="29">
        <f t="shared" si="12"/>
        <v>0.16144731892288774</v>
      </c>
    </row>
    <row r="7" spans="1:24" ht="16.2" thickBot="1" x14ac:dyDescent="0.35">
      <c r="C7" s="21" t="s">
        <v>23</v>
      </c>
      <c r="D7" s="25">
        <v>3</v>
      </c>
      <c r="E7" s="25">
        <v>88</v>
      </c>
      <c r="F7" s="25">
        <v>87</v>
      </c>
      <c r="G7" s="25">
        <v>71</v>
      </c>
      <c r="H7" s="25">
        <v>87</v>
      </c>
      <c r="I7" s="25">
        <v>87</v>
      </c>
      <c r="J7" s="26">
        <f t="shared" si="1"/>
        <v>84</v>
      </c>
      <c r="K7" s="26">
        <f t="shared" si="2"/>
        <v>8.4</v>
      </c>
      <c r="L7" s="26">
        <f t="shared" si="3"/>
        <v>6.26</v>
      </c>
      <c r="N7" s="28">
        <f t="shared" si="4"/>
        <v>3</v>
      </c>
      <c r="O7" s="29">
        <f t="shared" si="5"/>
        <v>6.26</v>
      </c>
      <c r="P7" s="29">
        <f t="shared" si="6"/>
        <v>1.8341801851120072</v>
      </c>
      <c r="Q7" s="29">
        <f t="shared" si="0"/>
        <v>9</v>
      </c>
      <c r="R7" s="29">
        <f t="shared" si="7"/>
        <v>5.5025405553360214</v>
      </c>
      <c r="T7" s="28">
        <f t="shared" si="8"/>
        <v>3</v>
      </c>
      <c r="U7" s="29">
        <f t="shared" si="9"/>
        <v>1.8341801851120072</v>
      </c>
      <c r="V7" s="29">
        <f t="shared" si="10"/>
        <v>2.1513684261120005</v>
      </c>
      <c r="W7" s="29">
        <f t="shared" si="11"/>
        <v>6.25E-2</v>
      </c>
      <c r="X7" s="29">
        <f t="shared" si="12"/>
        <v>0.10060838022866984</v>
      </c>
    </row>
    <row r="8" spans="1:24" ht="16.2" thickBot="1" x14ac:dyDescent="0.35">
      <c r="C8" s="21" t="s">
        <v>24</v>
      </c>
      <c r="D8" s="25">
        <v>3.5</v>
      </c>
      <c r="E8" s="25">
        <v>77</v>
      </c>
      <c r="F8" s="25">
        <v>73</v>
      </c>
      <c r="G8" s="25">
        <v>66</v>
      </c>
      <c r="H8" s="25">
        <v>77</v>
      </c>
      <c r="I8" s="25">
        <v>83</v>
      </c>
      <c r="J8" s="26">
        <f t="shared" si="1"/>
        <v>75.2</v>
      </c>
      <c r="K8" s="26">
        <f t="shared" si="2"/>
        <v>7.5200000000000005</v>
      </c>
      <c r="L8" s="26">
        <f t="shared" si="3"/>
        <v>5.3800000000000008</v>
      </c>
      <c r="N8" s="28">
        <f t="shared" si="4"/>
        <v>3.5</v>
      </c>
      <c r="O8" s="29">
        <f t="shared" si="5"/>
        <v>5.3800000000000008</v>
      </c>
      <c r="P8" s="29">
        <f t="shared" si="6"/>
        <v>1.6826883741736931</v>
      </c>
      <c r="Q8" s="29">
        <f t="shared" si="0"/>
        <v>12.25</v>
      </c>
      <c r="R8" s="29">
        <f t="shared" si="7"/>
        <v>5.8894093096079256</v>
      </c>
      <c r="T8" s="28">
        <f t="shared" si="8"/>
        <v>3.5</v>
      </c>
      <c r="U8" s="29">
        <f t="shared" si="9"/>
        <v>1.6826883741736931</v>
      </c>
      <c r="V8" s="29">
        <f t="shared" si="10"/>
        <v>1.7774733493469967</v>
      </c>
      <c r="W8" s="29">
        <f t="shared" si="11"/>
        <v>6.25E-2</v>
      </c>
      <c r="X8" s="29">
        <f t="shared" si="12"/>
        <v>8.9841915186037874E-3</v>
      </c>
    </row>
    <row r="9" spans="1:24" ht="16.2" thickBot="1" x14ac:dyDescent="0.35">
      <c r="C9" s="21" t="s">
        <v>25</v>
      </c>
      <c r="D9" s="25">
        <v>4</v>
      </c>
      <c r="E9" s="25">
        <v>62</v>
      </c>
      <c r="F9" s="25">
        <v>65</v>
      </c>
      <c r="G9" s="25">
        <v>54</v>
      </c>
      <c r="H9" s="25">
        <v>57</v>
      </c>
      <c r="I9" s="25">
        <v>64</v>
      </c>
      <c r="J9" s="26">
        <f t="shared" si="1"/>
        <v>60.4</v>
      </c>
      <c r="K9" s="26">
        <f t="shared" si="2"/>
        <v>6.04</v>
      </c>
      <c r="L9" s="26">
        <f t="shared" si="3"/>
        <v>3.9</v>
      </c>
      <c r="N9" s="28">
        <f t="shared" si="4"/>
        <v>4</v>
      </c>
      <c r="O9" s="29">
        <f t="shared" si="5"/>
        <v>3.9</v>
      </c>
      <c r="P9" s="29">
        <f t="shared" si="6"/>
        <v>1.3609765531356006</v>
      </c>
      <c r="Q9" s="29">
        <f t="shared" si="0"/>
        <v>16</v>
      </c>
      <c r="R9" s="29">
        <f t="shared" si="7"/>
        <v>5.4439062125424025</v>
      </c>
      <c r="T9" s="28">
        <f t="shared" si="8"/>
        <v>4</v>
      </c>
      <c r="U9" s="29">
        <f t="shared" si="9"/>
        <v>1.3609765531356006</v>
      </c>
      <c r="V9" s="29">
        <f t="shared" si="10"/>
        <v>1.403578272581993</v>
      </c>
      <c r="W9" s="29">
        <f t="shared" si="11"/>
        <v>0.5625</v>
      </c>
      <c r="X9" s="29">
        <f t="shared" si="12"/>
        <v>1.8149064997891242E-3</v>
      </c>
    </row>
    <row r="10" spans="1:24" ht="16.2" thickBot="1" x14ac:dyDescent="0.35">
      <c r="C10" s="21" t="s">
        <v>26</v>
      </c>
      <c r="D10" s="25">
        <v>4.5</v>
      </c>
      <c r="E10" s="25">
        <v>47</v>
      </c>
      <c r="F10" s="25">
        <v>41</v>
      </c>
      <c r="G10" s="25">
        <v>56</v>
      </c>
      <c r="H10" s="25">
        <v>40</v>
      </c>
      <c r="I10" s="25">
        <v>47</v>
      </c>
      <c r="J10" s="26">
        <f t="shared" si="1"/>
        <v>46.2</v>
      </c>
      <c r="K10" s="26">
        <f t="shared" si="2"/>
        <v>4.62</v>
      </c>
      <c r="L10" s="26">
        <f t="shared" si="3"/>
        <v>2.48</v>
      </c>
      <c r="N10" s="28">
        <f t="shared" si="4"/>
        <v>4.5</v>
      </c>
      <c r="O10" s="29">
        <f t="shared" si="5"/>
        <v>2.48</v>
      </c>
      <c r="P10" s="29">
        <f t="shared" si="6"/>
        <v>0.90825856017689077</v>
      </c>
      <c r="Q10" s="29">
        <f t="shared" si="0"/>
        <v>20.25</v>
      </c>
      <c r="R10" s="29">
        <f t="shared" si="7"/>
        <v>4.0871635207960084</v>
      </c>
      <c r="T10" s="28">
        <f t="shared" si="8"/>
        <v>4.5</v>
      </c>
      <c r="U10" s="29">
        <f t="shared" si="9"/>
        <v>0.90825856017689077</v>
      </c>
      <c r="V10" s="29">
        <f t="shared" si="10"/>
        <v>1.0296831958169892</v>
      </c>
      <c r="W10" s="29">
        <f t="shared" si="11"/>
        <v>1.5625</v>
      </c>
      <c r="X10" s="29">
        <f t="shared" si="12"/>
        <v>1.474394214033066E-2</v>
      </c>
    </row>
    <row r="11" spans="1:24" ht="16.2" thickBot="1" x14ac:dyDescent="0.35">
      <c r="C11" s="21" t="s">
        <v>27</v>
      </c>
      <c r="D11" s="25">
        <v>5</v>
      </c>
      <c r="E11" s="25">
        <v>47</v>
      </c>
      <c r="F11" s="25">
        <v>38</v>
      </c>
      <c r="G11" s="25">
        <v>49</v>
      </c>
      <c r="H11" s="25">
        <v>38</v>
      </c>
      <c r="I11" s="25">
        <v>46</v>
      </c>
      <c r="J11" s="26">
        <f t="shared" si="1"/>
        <v>43.6</v>
      </c>
      <c r="K11" s="26">
        <f t="shared" si="2"/>
        <v>4.3600000000000003</v>
      </c>
      <c r="L11" s="26">
        <f t="shared" si="3"/>
        <v>2.2200000000000002</v>
      </c>
      <c r="N11" s="28">
        <f t="shared" si="4"/>
        <v>5</v>
      </c>
      <c r="O11" s="29">
        <f t="shared" si="5"/>
        <v>2.2200000000000002</v>
      </c>
      <c r="P11" s="29">
        <f t="shared" si="6"/>
        <v>0.79750719588418817</v>
      </c>
      <c r="Q11" s="29">
        <f t="shared" si="0"/>
        <v>25</v>
      </c>
      <c r="R11" s="29">
        <f t="shared" si="7"/>
        <v>3.9875359794209411</v>
      </c>
      <c r="T11" s="28">
        <f t="shared" si="8"/>
        <v>5</v>
      </c>
      <c r="U11" s="29">
        <f t="shared" si="9"/>
        <v>0.79750719588418817</v>
      </c>
      <c r="V11" s="29">
        <f t="shared" si="10"/>
        <v>0.65578811905198542</v>
      </c>
      <c r="W11" s="29">
        <f t="shared" si="11"/>
        <v>3.0625</v>
      </c>
      <c r="X11" s="29">
        <f t="shared" si="12"/>
        <v>2.0084296738171786E-2</v>
      </c>
    </row>
    <row r="12" spans="1:24" ht="16.2" thickBot="1" x14ac:dyDescent="0.35">
      <c r="C12" s="21" t="s">
        <v>28</v>
      </c>
      <c r="D12" s="25">
        <v>5.5</v>
      </c>
      <c r="E12" s="25">
        <v>47</v>
      </c>
      <c r="F12" s="25">
        <v>33</v>
      </c>
      <c r="G12" s="25">
        <v>42</v>
      </c>
      <c r="H12" s="25">
        <v>40</v>
      </c>
      <c r="I12" s="25">
        <v>46</v>
      </c>
      <c r="J12" s="26">
        <f t="shared" si="1"/>
        <v>41.6</v>
      </c>
      <c r="K12" s="26">
        <f t="shared" si="2"/>
        <v>4.16</v>
      </c>
      <c r="L12" s="26">
        <f t="shared" si="3"/>
        <v>2.02</v>
      </c>
      <c r="N12" s="28">
        <f t="shared" si="4"/>
        <v>5.5</v>
      </c>
      <c r="O12" s="29">
        <f t="shared" si="5"/>
        <v>2.02</v>
      </c>
      <c r="P12" s="29">
        <f t="shared" si="6"/>
        <v>0.70309751141311339</v>
      </c>
      <c r="Q12" s="29">
        <f t="shared" si="0"/>
        <v>30.25</v>
      </c>
      <c r="R12" s="29">
        <f t="shared" si="7"/>
        <v>3.8670363127721235</v>
      </c>
      <c r="T12" s="28">
        <f t="shared" si="8"/>
        <v>5.5</v>
      </c>
      <c r="U12" s="29">
        <f t="shared" si="9"/>
        <v>0.70309751141311339</v>
      </c>
      <c r="V12" s="29">
        <f t="shared" si="10"/>
        <v>0.28189304228698209</v>
      </c>
      <c r="W12" s="29">
        <f t="shared" si="11"/>
        <v>5.0625</v>
      </c>
      <c r="X12" s="29">
        <f t="shared" si="12"/>
        <v>0.1774132048118261</v>
      </c>
    </row>
    <row r="13" spans="1:24" ht="16.2" thickBot="1" x14ac:dyDescent="0.35">
      <c r="C13" s="21" t="s">
        <v>29</v>
      </c>
      <c r="D13" s="25">
        <v>6</v>
      </c>
      <c r="E13" s="25">
        <v>30</v>
      </c>
      <c r="F13" s="25">
        <v>30</v>
      </c>
      <c r="G13" s="25">
        <v>35</v>
      </c>
      <c r="H13" s="25">
        <v>30</v>
      </c>
      <c r="I13" s="25">
        <v>33</v>
      </c>
      <c r="J13" s="26">
        <f>AVERAGE(E13:I13)</f>
        <v>31.6</v>
      </c>
      <c r="K13" s="26">
        <f t="shared" si="2"/>
        <v>3.16</v>
      </c>
      <c r="L13" s="26">
        <f t="shared" si="3"/>
        <v>1.02</v>
      </c>
      <c r="N13" s="28">
        <f t="shared" si="4"/>
        <v>6</v>
      </c>
      <c r="O13" s="29">
        <f t="shared" si="5"/>
        <v>1.02</v>
      </c>
      <c r="P13" s="29">
        <f t="shared" si="6"/>
        <v>1.980262729617973E-2</v>
      </c>
      <c r="Q13" s="29">
        <f t="shared" si="0"/>
        <v>36</v>
      </c>
      <c r="R13" s="29">
        <f t="shared" si="7"/>
        <v>0.11881576377707838</v>
      </c>
      <c r="T13" s="28">
        <f t="shared" si="8"/>
        <v>6</v>
      </c>
      <c r="U13" s="29">
        <f t="shared" si="9"/>
        <v>1.980262729617973E-2</v>
      </c>
      <c r="V13" s="29">
        <f t="shared" si="10"/>
        <v>-9.2002034478021244E-2</v>
      </c>
      <c r="W13" s="29">
        <f t="shared" si="11"/>
        <v>7.5625</v>
      </c>
      <c r="X13" s="29">
        <f t="shared" si="12"/>
        <v>1.2500282394443478E-2</v>
      </c>
    </row>
    <row r="14" spans="1:24" x14ac:dyDescent="0.3">
      <c r="N14" s="28">
        <f>SUM(N2:N13)</f>
        <v>39</v>
      </c>
      <c r="O14" s="29"/>
      <c r="P14" s="29">
        <f t="shared" ref="P14:R14" si="13">SUM(P2:P13)</f>
        <v>23.573050652753981</v>
      </c>
      <c r="Q14" s="29">
        <f t="shared" si="13"/>
        <v>162.5</v>
      </c>
      <c r="R14" s="29">
        <f t="shared" si="13"/>
        <v>49.87891663275267</v>
      </c>
      <c r="T14" s="28">
        <f>SUM(T2:T13)</f>
        <v>39</v>
      </c>
      <c r="U14" s="29">
        <f t="shared" ref="U14:X14" si="14">SUM(U2:U13)</f>
        <v>23.573050652753981</v>
      </c>
      <c r="V14" s="29">
        <f t="shared" si="14"/>
        <v>23.573050652753984</v>
      </c>
      <c r="W14" s="29">
        <f t="shared" si="14"/>
        <v>35.75</v>
      </c>
      <c r="X14" s="29">
        <f t="shared" si="14"/>
        <v>1.4848106121178266</v>
      </c>
    </row>
    <row r="15" spans="1:24" x14ac:dyDescent="0.3">
      <c r="T15" s="27">
        <f>AVERAGE(T2:T13)</f>
        <v>3.25</v>
      </c>
    </row>
    <row r="17" spans="15:21" x14ac:dyDescent="0.3">
      <c r="O17"/>
      <c r="T17"/>
    </row>
    <row r="20" spans="15:21" x14ac:dyDescent="0.3">
      <c r="O20" s="27" t="s">
        <v>37</v>
      </c>
      <c r="P20" s="27">
        <f>(12*R14-N14*P14)/(12*Q14-N14^2)</f>
        <v>-0.74779015353000733</v>
      </c>
      <c r="U20" s="27">
        <f>SQRT((X14/10)*(1/W14))</f>
        <v>6.4446228730100127E-2</v>
      </c>
    </row>
    <row r="23" spans="15:21" x14ac:dyDescent="0.3">
      <c r="O23"/>
    </row>
    <row r="26" spans="15:21" x14ac:dyDescent="0.3">
      <c r="O26" s="27" t="s">
        <v>38</v>
      </c>
      <c r="P26" s="27">
        <f>(P14-P20*N14)/12</f>
        <v>4.3947388867020223</v>
      </c>
    </row>
  </sheetData>
  <mergeCells count="1">
    <mergeCell ref="E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Aluminium</vt:lpstr>
      <vt:lpstr>Copper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Kunwar</dc:creator>
  <cp:lastModifiedBy>Sunil Kunwar</cp:lastModifiedBy>
  <dcterms:created xsi:type="dcterms:W3CDTF">2024-09-01T16:08:42Z</dcterms:created>
  <dcterms:modified xsi:type="dcterms:W3CDTF">2024-12-24T03:27:55Z</dcterms:modified>
</cp:coreProperties>
</file>