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MSc\Practical\2nd Sem\Thermistor\"/>
    </mc:Choice>
  </mc:AlternateContent>
  <xr:revisionPtr revIDLastSave="0" documentId="13_ncr:1_{37235FB2-3100-4933-B181-4C8F8D783F76}" xr6:coauthVersionLast="47" xr6:coauthVersionMax="47" xr10:uidLastSave="{00000000-0000-0000-0000-000000000000}"/>
  <bookViews>
    <workbookView xWindow="-108" yWindow="-108" windowWidth="23256" windowHeight="12456" activeTab="4" xr2:uid="{E1737B2E-E4DB-4EBC-9F28-2184B92B8FA4}"/>
  </bookViews>
  <sheets>
    <sheet name="Thermistor" sheetId="1" r:id="rId1"/>
    <sheet name="Best Fit Increasing" sheetId="2" r:id="rId2"/>
    <sheet name="Best Fit Decreasing" sheetId="3" r:id="rId3"/>
    <sheet name="Error Increasing" sheetId="4" r:id="rId4"/>
    <sheet name="Error Decreasin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A3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H17" i="5" s="1"/>
  <c r="D18" i="5"/>
  <c r="H18" i="5" s="1"/>
  <c r="D19" i="5"/>
  <c r="H19" i="5" s="1"/>
  <c r="D20" i="5"/>
  <c r="D21" i="5"/>
  <c r="D22" i="5"/>
  <c r="D23" i="5"/>
  <c r="D24" i="5"/>
  <c r="D25" i="5"/>
  <c r="D26" i="5"/>
  <c r="D27" i="5"/>
  <c r="H27" i="5" s="1"/>
  <c r="D28" i="5"/>
  <c r="D29" i="5"/>
  <c r="D30" i="5"/>
  <c r="D31" i="5"/>
  <c r="H30" i="5"/>
  <c r="H5" i="5"/>
  <c r="H6" i="5"/>
  <c r="H21" i="5"/>
  <c r="H22" i="5"/>
  <c r="H26" i="5"/>
  <c r="H28" i="5"/>
  <c r="H3" i="5"/>
  <c r="I3" i="5" s="1"/>
  <c r="I32" i="5" s="1"/>
  <c r="F3" i="4"/>
  <c r="H8" i="5"/>
  <c r="H9" i="5"/>
  <c r="H10" i="5"/>
  <c r="H11" i="5"/>
  <c r="H12" i="5"/>
  <c r="H14" i="5"/>
  <c r="H15" i="5"/>
  <c r="H16" i="5"/>
  <c r="H23" i="5"/>
  <c r="H24" i="5"/>
  <c r="H25" i="5"/>
  <c r="H29" i="5"/>
  <c r="H31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" i="5"/>
  <c r="E26" i="5"/>
  <c r="G26" i="5" s="1"/>
  <c r="C32" i="5"/>
  <c r="A32" i="5"/>
  <c r="B32" i="5" s="1"/>
  <c r="H20" i="5"/>
  <c r="H13" i="5"/>
  <c r="H7" i="5"/>
  <c r="E19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E3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0" i="4"/>
  <c r="E21" i="4"/>
  <c r="E22" i="4"/>
  <c r="E23" i="4"/>
  <c r="E24" i="4"/>
  <c r="E25" i="4"/>
  <c r="E26" i="4"/>
  <c r="E27" i="4"/>
  <c r="E28" i="4"/>
  <c r="E29" i="4"/>
  <c r="E30" i="4"/>
  <c r="E31" i="4"/>
  <c r="E3" i="4"/>
  <c r="A33" i="4"/>
  <c r="B32" i="4"/>
  <c r="C32" i="4"/>
  <c r="A32" i="4"/>
  <c r="G3" i="3"/>
  <c r="C32" i="3"/>
  <c r="G31" i="3"/>
  <c r="D31" i="3"/>
  <c r="B31" i="3"/>
  <c r="E31" i="3" s="1"/>
  <c r="G30" i="3"/>
  <c r="D30" i="3"/>
  <c r="B30" i="3"/>
  <c r="E30" i="3" s="1"/>
  <c r="G29" i="3"/>
  <c r="D29" i="3"/>
  <c r="B29" i="3"/>
  <c r="E29" i="3" s="1"/>
  <c r="H29" i="3" s="1"/>
  <c r="I29" i="3" s="1"/>
  <c r="G28" i="3"/>
  <c r="D28" i="3"/>
  <c r="B28" i="3"/>
  <c r="E28" i="3" s="1"/>
  <c r="J28" i="3" s="1"/>
  <c r="K28" i="3" s="1"/>
  <c r="G27" i="3"/>
  <c r="D27" i="3"/>
  <c r="B27" i="3"/>
  <c r="E27" i="3" s="1"/>
  <c r="G26" i="3"/>
  <c r="D26" i="3"/>
  <c r="B26" i="3"/>
  <c r="E26" i="3" s="1"/>
  <c r="G25" i="3"/>
  <c r="D25" i="3"/>
  <c r="B25" i="3"/>
  <c r="E25" i="3" s="1"/>
  <c r="G24" i="3"/>
  <c r="D24" i="3"/>
  <c r="B24" i="3"/>
  <c r="E24" i="3" s="1"/>
  <c r="G23" i="3"/>
  <c r="D23" i="3"/>
  <c r="B23" i="3"/>
  <c r="E23" i="3" s="1"/>
  <c r="G22" i="3"/>
  <c r="D22" i="3"/>
  <c r="B22" i="3"/>
  <c r="E22" i="3" s="1"/>
  <c r="G21" i="3"/>
  <c r="D21" i="3"/>
  <c r="B21" i="3"/>
  <c r="E21" i="3" s="1"/>
  <c r="G20" i="3"/>
  <c r="D20" i="3"/>
  <c r="B20" i="3"/>
  <c r="E20" i="3" s="1"/>
  <c r="H20" i="3" s="1"/>
  <c r="I20" i="3" s="1"/>
  <c r="G19" i="3"/>
  <c r="D19" i="3"/>
  <c r="B19" i="3"/>
  <c r="E19" i="3" s="1"/>
  <c r="G18" i="3"/>
  <c r="D18" i="3"/>
  <c r="B18" i="3"/>
  <c r="E18" i="3" s="1"/>
  <c r="G17" i="3"/>
  <c r="D17" i="3"/>
  <c r="B17" i="3"/>
  <c r="E17" i="3" s="1"/>
  <c r="G16" i="3"/>
  <c r="D16" i="3"/>
  <c r="B16" i="3"/>
  <c r="E16" i="3" s="1"/>
  <c r="G15" i="3"/>
  <c r="D15" i="3"/>
  <c r="B15" i="3"/>
  <c r="E15" i="3" s="1"/>
  <c r="G14" i="3"/>
  <c r="D14" i="3"/>
  <c r="B14" i="3"/>
  <c r="E14" i="3" s="1"/>
  <c r="G13" i="3"/>
  <c r="E13" i="3"/>
  <c r="F13" i="3" s="1"/>
  <c r="D13" i="3"/>
  <c r="B13" i="3"/>
  <c r="G12" i="3"/>
  <c r="E12" i="3"/>
  <c r="J12" i="3" s="1"/>
  <c r="K12" i="3" s="1"/>
  <c r="D12" i="3"/>
  <c r="B12" i="3"/>
  <c r="G11" i="3"/>
  <c r="D11" i="3"/>
  <c r="B11" i="3"/>
  <c r="E11" i="3" s="1"/>
  <c r="G10" i="3"/>
  <c r="D10" i="3"/>
  <c r="B10" i="3"/>
  <c r="E10" i="3" s="1"/>
  <c r="G9" i="3"/>
  <c r="D9" i="3"/>
  <c r="B9" i="3"/>
  <c r="E9" i="3" s="1"/>
  <c r="G8" i="3"/>
  <c r="D8" i="3"/>
  <c r="B8" i="3"/>
  <c r="E8" i="3" s="1"/>
  <c r="G7" i="3"/>
  <c r="D7" i="3"/>
  <c r="B7" i="3"/>
  <c r="E7" i="3" s="1"/>
  <c r="G6" i="3"/>
  <c r="D6" i="3"/>
  <c r="B6" i="3"/>
  <c r="G5" i="3"/>
  <c r="D5" i="3"/>
  <c r="B5" i="3"/>
  <c r="E5" i="3" s="1"/>
  <c r="J5" i="3" s="1"/>
  <c r="K5" i="3" s="1"/>
  <c r="G4" i="3"/>
  <c r="D4" i="3"/>
  <c r="B4" i="3"/>
  <c r="E4" i="3" s="1"/>
  <c r="H4" i="3" s="1"/>
  <c r="I4" i="3" s="1"/>
  <c r="D3" i="3"/>
  <c r="B3" i="3"/>
  <c r="E3" i="3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C32" i="2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D24" i="2" s="1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" i="2"/>
  <c r="D3" i="2" s="1"/>
  <c r="F26" i="5" l="1"/>
  <c r="E17" i="5"/>
  <c r="E20" i="5"/>
  <c r="E4" i="5"/>
  <c r="E23" i="5"/>
  <c r="E7" i="5"/>
  <c r="E10" i="5"/>
  <c r="D32" i="5"/>
  <c r="D32" i="2"/>
  <c r="E32" i="2"/>
  <c r="E8" i="5"/>
  <c r="E24" i="5"/>
  <c r="E5" i="5"/>
  <c r="E21" i="5"/>
  <c r="E11" i="5"/>
  <c r="E18" i="5"/>
  <c r="E15" i="5"/>
  <c r="E31" i="5"/>
  <c r="E27" i="5"/>
  <c r="E12" i="5"/>
  <c r="E28" i="5"/>
  <c r="E14" i="5"/>
  <c r="E9" i="5"/>
  <c r="E25" i="5"/>
  <c r="E30" i="5"/>
  <c r="E6" i="5"/>
  <c r="E22" i="5"/>
  <c r="E3" i="5"/>
  <c r="F3" i="5" s="1"/>
  <c r="E19" i="5"/>
  <c r="E16" i="5"/>
  <c r="H4" i="5"/>
  <c r="E13" i="5"/>
  <c r="E29" i="5"/>
  <c r="F32" i="4"/>
  <c r="G32" i="3"/>
  <c r="D32" i="3"/>
  <c r="J21" i="3"/>
  <c r="K21" i="3" s="1"/>
  <c r="B32" i="3"/>
  <c r="J8" i="3"/>
  <c r="K8" i="3" s="1"/>
  <c r="H8" i="3"/>
  <c r="I8" i="3" s="1"/>
  <c r="F8" i="3"/>
  <c r="F9" i="3"/>
  <c r="J9" i="3"/>
  <c r="K9" i="3" s="1"/>
  <c r="H9" i="3"/>
  <c r="I9" i="3" s="1"/>
  <c r="F15" i="3"/>
  <c r="J15" i="3"/>
  <c r="K15" i="3" s="1"/>
  <c r="H15" i="3"/>
  <c r="I15" i="3" s="1"/>
  <c r="F25" i="3"/>
  <c r="J25" i="3"/>
  <c r="K25" i="3" s="1"/>
  <c r="H25" i="3"/>
  <c r="I25" i="3" s="1"/>
  <c r="H23" i="3"/>
  <c r="I23" i="3" s="1"/>
  <c r="F23" i="3"/>
  <c r="J23" i="3"/>
  <c r="K23" i="3" s="1"/>
  <c r="J19" i="3"/>
  <c r="K19" i="3" s="1"/>
  <c r="H19" i="3"/>
  <c r="I19" i="3" s="1"/>
  <c r="F19" i="3"/>
  <c r="J14" i="3"/>
  <c r="K14" i="3" s="1"/>
  <c r="H14" i="3"/>
  <c r="I14" i="3" s="1"/>
  <c r="F14" i="3"/>
  <c r="J10" i="3"/>
  <c r="K10" i="3" s="1"/>
  <c r="F10" i="3"/>
  <c r="H10" i="3"/>
  <c r="I10" i="3" s="1"/>
  <c r="J30" i="3"/>
  <c r="K30" i="3" s="1"/>
  <c r="H30" i="3"/>
  <c r="I30" i="3" s="1"/>
  <c r="F30" i="3"/>
  <c r="J3" i="3"/>
  <c r="H3" i="3"/>
  <c r="F3" i="3"/>
  <c r="F18" i="3"/>
  <c r="J18" i="3"/>
  <c r="K18" i="3" s="1"/>
  <c r="H18" i="3"/>
  <c r="I18" i="3" s="1"/>
  <c r="J24" i="3"/>
  <c r="K24" i="3" s="1"/>
  <c r="H24" i="3"/>
  <c r="I24" i="3" s="1"/>
  <c r="F24" i="3"/>
  <c r="J11" i="3"/>
  <c r="K11" i="3" s="1"/>
  <c r="F11" i="3"/>
  <c r="H11" i="3"/>
  <c r="I11" i="3" s="1"/>
  <c r="H16" i="3"/>
  <c r="I16" i="3" s="1"/>
  <c r="F16" i="3"/>
  <c r="J16" i="3"/>
  <c r="K16" i="3" s="1"/>
  <c r="J26" i="3"/>
  <c r="K26" i="3" s="1"/>
  <c r="H26" i="3"/>
  <c r="I26" i="3" s="1"/>
  <c r="F26" i="3"/>
  <c r="J31" i="3"/>
  <c r="K31" i="3" s="1"/>
  <c r="H31" i="3"/>
  <c r="I31" i="3" s="1"/>
  <c r="F31" i="3"/>
  <c r="H7" i="3"/>
  <c r="I7" i="3" s="1"/>
  <c r="F7" i="3"/>
  <c r="J7" i="3"/>
  <c r="K7" i="3" s="1"/>
  <c r="J17" i="3"/>
  <c r="K17" i="3" s="1"/>
  <c r="H17" i="3"/>
  <c r="I17" i="3" s="1"/>
  <c r="F17" i="3"/>
  <c r="J27" i="3"/>
  <c r="K27" i="3" s="1"/>
  <c r="H27" i="3"/>
  <c r="I27" i="3" s="1"/>
  <c r="F27" i="3"/>
  <c r="J22" i="3"/>
  <c r="K22" i="3" s="1"/>
  <c r="H22" i="3"/>
  <c r="I22" i="3" s="1"/>
  <c r="F22" i="3"/>
  <c r="E6" i="3"/>
  <c r="H13" i="3"/>
  <c r="I13" i="3" s="1"/>
  <c r="J4" i="3"/>
  <c r="K4" i="3" s="1"/>
  <c r="J20" i="3"/>
  <c r="K20" i="3" s="1"/>
  <c r="J13" i="3"/>
  <c r="K13" i="3" s="1"/>
  <c r="J29" i="3"/>
  <c r="K29" i="3" s="1"/>
  <c r="F28" i="3"/>
  <c r="F4" i="3"/>
  <c r="F20" i="3"/>
  <c r="F29" i="3"/>
  <c r="F12" i="3"/>
  <c r="F5" i="3"/>
  <c r="F21" i="3"/>
  <c r="H12" i="3"/>
  <c r="I12" i="3" s="1"/>
  <c r="H28" i="3"/>
  <c r="I28" i="3" s="1"/>
  <c r="H5" i="3"/>
  <c r="I5" i="3" s="1"/>
  <c r="H21" i="3"/>
  <c r="I21" i="3" s="1"/>
  <c r="F22" i="2"/>
  <c r="G22" i="2"/>
  <c r="G30" i="2"/>
  <c r="F30" i="2"/>
  <c r="F14" i="2"/>
  <c r="G14" i="2"/>
  <c r="F6" i="2"/>
  <c r="G6" i="2"/>
  <c r="G18" i="2"/>
  <c r="F18" i="2"/>
  <c r="G21" i="2"/>
  <c r="F21" i="2"/>
  <c r="F24" i="2"/>
  <c r="G24" i="2"/>
  <c r="F8" i="2"/>
  <c r="G8" i="2"/>
  <c r="F23" i="2"/>
  <c r="G23" i="2"/>
  <c r="F5" i="2"/>
  <c r="G5" i="2"/>
  <c r="F20" i="2"/>
  <c r="G20" i="2"/>
  <c r="F4" i="2"/>
  <c r="G4" i="2"/>
  <c r="F19" i="2"/>
  <c r="G19" i="2"/>
  <c r="G17" i="2"/>
  <c r="F17" i="2"/>
  <c r="F3" i="2"/>
  <c r="G3" i="2"/>
  <c r="F16" i="2"/>
  <c r="G16" i="2"/>
  <c r="F31" i="2"/>
  <c r="G31" i="2"/>
  <c r="F15" i="2"/>
  <c r="G15" i="2"/>
  <c r="G29" i="2"/>
  <c r="F29" i="2"/>
  <c r="G13" i="2"/>
  <c r="F13" i="2"/>
  <c r="F28" i="2"/>
  <c r="G28" i="2"/>
  <c r="F12" i="2"/>
  <c r="G12" i="2"/>
  <c r="F27" i="2"/>
  <c r="G27" i="2"/>
  <c r="F11" i="2"/>
  <c r="G11" i="2"/>
  <c r="F26" i="2"/>
  <c r="G26" i="2"/>
  <c r="G10" i="2"/>
  <c r="F10" i="2"/>
  <c r="G25" i="2"/>
  <c r="F25" i="2"/>
  <c r="G9" i="2"/>
  <c r="F9" i="2"/>
  <c r="F7" i="2"/>
  <c r="G7" i="2"/>
  <c r="B32" i="2"/>
  <c r="G5" i="5" l="1"/>
  <c r="F5" i="5"/>
  <c r="G8" i="5"/>
  <c r="F8" i="5"/>
  <c r="G19" i="5"/>
  <c r="F19" i="5"/>
  <c r="G6" i="5"/>
  <c r="F6" i="5"/>
  <c r="G25" i="5"/>
  <c r="F25" i="5"/>
  <c r="G9" i="5"/>
  <c r="F9" i="5"/>
  <c r="G10" i="5"/>
  <c r="F10" i="5"/>
  <c r="G21" i="5"/>
  <c r="F21" i="5"/>
  <c r="G22" i="5"/>
  <c r="F22" i="5"/>
  <c r="G14" i="5"/>
  <c r="F14" i="5"/>
  <c r="G7" i="5"/>
  <c r="F7" i="5"/>
  <c r="G24" i="5"/>
  <c r="F24" i="5"/>
  <c r="G28" i="5"/>
  <c r="F28" i="5"/>
  <c r="G23" i="5"/>
  <c r="F23" i="5"/>
  <c r="G11" i="5"/>
  <c r="F11" i="5"/>
  <c r="G30" i="5"/>
  <c r="F30" i="5"/>
  <c r="G12" i="5"/>
  <c r="F12" i="5"/>
  <c r="G4" i="5"/>
  <c r="F4" i="5"/>
  <c r="F32" i="5" s="1"/>
  <c r="G27" i="5"/>
  <c r="F27" i="5"/>
  <c r="G20" i="5"/>
  <c r="F20" i="5"/>
  <c r="G31" i="5"/>
  <c r="F31" i="5"/>
  <c r="G17" i="5"/>
  <c r="F17" i="5"/>
  <c r="G15" i="5"/>
  <c r="F15" i="5"/>
  <c r="G16" i="5"/>
  <c r="F16" i="5"/>
  <c r="G29" i="5"/>
  <c r="F29" i="5"/>
  <c r="G13" i="5"/>
  <c r="F13" i="5"/>
  <c r="G18" i="5"/>
  <c r="F18" i="5"/>
  <c r="G32" i="2"/>
  <c r="D38" i="2" s="1"/>
  <c r="F32" i="2"/>
  <c r="H32" i="5"/>
  <c r="E32" i="5"/>
  <c r="G3" i="5"/>
  <c r="J6" i="3"/>
  <c r="K6" i="3" s="1"/>
  <c r="H6" i="3"/>
  <c r="I6" i="3" s="1"/>
  <c r="F6" i="3"/>
  <c r="K3" i="3"/>
  <c r="K32" i="3" s="1"/>
  <c r="J32" i="3"/>
  <c r="E32" i="3"/>
  <c r="F32" i="3"/>
  <c r="I3" i="3"/>
  <c r="I32" i="3" s="1"/>
  <c r="H32" i="3"/>
  <c r="G32" i="5" l="1"/>
  <c r="D3" i="4"/>
  <c r="D25" i="4"/>
  <c r="G25" i="4" s="1"/>
  <c r="H25" i="4" s="1"/>
  <c r="D43" i="2"/>
  <c r="D5" i="4" s="1"/>
  <c r="G5" i="4" s="1"/>
  <c r="H5" i="4" s="1"/>
  <c r="E38" i="3"/>
  <c r="E43" i="3" s="1"/>
  <c r="D7" i="4" l="1"/>
  <c r="G7" i="4" s="1"/>
  <c r="H7" i="4" s="1"/>
  <c r="D23" i="4"/>
  <c r="G23" i="4" s="1"/>
  <c r="H23" i="4" s="1"/>
  <c r="D17" i="4"/>
  <c r="G17" i="4" s="1"/>
  <c r="H17" i="4" s="1"/>
  <c r="D10" i="4"/>
  <c r="G10" i="4" s="1"/>
  <c r="H10" i="4" s="1"/>
  <c r="D16" i="4"/>
  <c r="G16" i="4" s="1"/>
  <c r="H16" i="4" s="1"/>
  <c r="D9" i="4"/>
  <c r="G9" i="4" s="1"/>
  <c r="H9" i="4" s="1"/>
  <c r="D18" i="4"/>
  <c r="G18" i="4" s="1"/>
  <c r="H18" i="4" s="1"/>
  <c r="D24" i="4"/>
  <c r="G24" i="4" s="1"/>
  <c r="H24" i="4" s="1"/>
  <c r="D30" i="4"/>
  <c r="G30" i="4" s="1"/>
  <c r="H30" i="4" s="1"/>
  <c r="D31" i="4"/>
  <c r="G31" i="4" s="1"/>
  <c r="H31" i="4" s="1"/>
  <c r="D13" i="4"/>
  <c r="G13" i="4" s="1"/>
  <c r="H13" i="4" s="1"/>
  <c r="D28" i="4"/>
  <c r="G28" i="4" s="1"/>
  <c r="H28" i="4" s="1"/>
  <c r="D8" i="4"/>
  <c r="G8" i="4" s="1"/>
  <c r="H8" i="4" s="1"/>
  <c r="G3" i="4"/>
  <c r="D12" i="4"/>
  <c r="G12" i="4" s="1"/>
  <c r="H12" i="4" s="1"/>
  <c r="D22" i="4"/>
  <c r="G22" i="4" s="1"/>
  <c r="H22" i="4" s="1"/>
  <c r="D6" i="4"/>
  <c r="G6" i="4" s="1"/>
  <c r="H6" i="4" s="1"/>
  <c r="D15" i="4"/>
  <c r="G15" i="4" s="1"/>
  <c r="H15" i="4" s="1"/>
  <c r="D20" i="4"/>
  <c r="G20" i="4" s="1"/>
  <c r="H20" i="4" s="1"/>
  <c r="D27" i="4"/>
  <c r="G27" i="4" s="1"/>
  <c r="H27" i="4" s="1"/>
  <c r="D11" i="4"/>
  <c r="G11" i="4" s="1"/>
  <c r="H11" i="4" s="1"/>
  <c r="D4" i="4"/>
  <c r="G4" i="4" s="1"/>
  <c r="H4" i="4" s="1"/>
  <c r="D21" i="4"/>
  <c r="G21" i="4" s="1"/>
  <c r="H21" i="4" s="1"/>
  <c r="D26" i="4"/>
  <c r="G26" i="4" s="1"/>
  <c r="H26" i="4" s="1"/>
  <c r="D14" i="4"/>
  <c r="G14" i="4" s="1"/>
  <c r="H14" i="4" s="1"/>
  <c r="D29" i="4"/>
  <c r="G29" i="4" s="1"/>
  <c r="H29" i="4" s="1"/>
  <c r="D19" i="4"/>
  <c r="G19" i="4" s="1"/>
  <c r="H19" i="4" s="1"/>
  <c r="D32" i="4" l="1"/>
  <c r="H3" i="4"/>
  <c r="G32" i="4"/>
  <c r="H32" i="4" s="1"/>
</calcChain>
</file>

<file path=xl/sharedStrings.xml><?xml version="1.0" encoding="utf-8"?>
<sst xmlns="http://schemas.openxmlformats.org/spreadsheetml/2006/main" count="38" uniqueCount="18">
  <si>
    <t>In_Temp</t>
  </si>
  <si>
    <t>In_R</t>
  </si>
  <si>
    <t>De_Temp</t>
  </si>
  <si>
    <t>De_R</t>
  </si>
  <si>
    <t>Best fit for increasing</t>
  </si>
  <si>
    <t>Temp in K</t>
  </si>
  <si>
    <t>x = 1/T</t>
  </si>
  <si>
    <t>x^2</t>
  </si>
  <si>
    <t>xy</t>
  </si>
  <si>
    <t>y =ln(1/R)</t>
  </si>
  <si>
    <t>Total</t>
  </si>
  <si>
    <t>m</t>
  </si>
  <si>
    <t>c</t>
  </si>
  <si>
    <t>Best fit for decreasing</t>
  </si>
  <si>
    <t>Error</t>
  </si>
  <si>
    <t>y'=mx+c</t>
  </si>
  <si>
    <t>x-x'</t>
  </si>
  <si>
    <t>y-y'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</si>
</sst>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"/>
    <numFmt numFmtId="168" formatCode="0.0000"/>
    <numFmt numFmtId="171" formatCode="0.00000000"/>
    <numFmt numFmtId="172" formatCode="0.000000000"/>
    <numFmt numFmtId="175" formatCode="0.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11" fontId="18" fillId="0" borderId="10" xfId="0" applyNumberFormat="1" applyFont="1" applyBorder="1"/>
    <xf numFmtId="2" fontId="18" fillId="0" borderId="10" xfId="0" applyNumberFormat="1" applyFont="1" applyBorder="1"/>
    <xf numFmtId="2" fontId="18" fillId="0" borderId="10" xfId="0" applyNumberFormat="1" applyFon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171" fontId="0" fillId="0" borderId="0" xfId="0" applyNumberFormat="1"/>
    <xf numFmtId="172" fontId="0" fillId="0" borderId="0" xfId="0" applyNumberFormat="1"/>
    <xf numFmtId="171" fontId="0" fillId="0" borderId="0" xfId="0" applyNumberFormat="1" applyAlignment="1">
      <alignment horizontal="center"/>
    </xf>
    <xf numFmtId="171" fontId="18" fillId="0" borderId="10" xfId="0" applyNumberFormat="1" applyFont="1" applyBorder="1" applyAlignment="1">
      <alignment horizontal="center"/>
    </xf>
    <xf numFmtId="171" fontId="18" fillId="0" borderId="10" xfId="0" applyNumberFormat="1" applyFont="1" applyBorder="1"/>
    <xf numFmtId="168" fontId="18" fillId="0" borderId="10" xfId="0" applyNumberFormat="1" applyFont="1" applyBorder="1"/>
    <xf numFmtId="1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5" fontId="18" fillId="0" borderId="10" xfId="0" applyNumberFormat="1" applyFont="1" applyBorder="1" applyAlignment="1">
      <alignment horizontal="center"/>
    </xf>
    <xf numFmtId="164" fontId="18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34</xdr:row>
      <xdr:rowOff>22860</xdr:rowOff>
    </xdr:from>
    <xdr:to>
      <xdr:col>4</xdr:col>
      <xdr:colOff>0</xdr:colOff>
      <xdr:row>36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3F70C8-8685-9513-D7C4-924063236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" y="6240780"/>
          <a:ext cx="200406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3</xdr:col>
      <xdr:colOff>320040</xdr:colOff>
      <xdr:row>41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782626-FCE8-AE58-DBD2-49BD4642E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32320"/>
          <a:ext cx="93726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39</xdr:row>
      <xdr:rowOff>0</xdr:rowOff>
    </xdr:from>
    <xdr:to>
      <xdr:col>3</xdr:col>
      <xdr:colOff>434340</xdr:colOff>
      <xdr:row>41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7EF917-9806-463B-BCC6-87D03F583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32320"/>
          <a:ext cx="105156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7620</xdr:colOff>
      <xdr:row>34</xdr:row>
      <xdr:rowOff>22860</xdr:rowOff>
    </xdr:from>
    <xdr:to>
      <xdr:col>5</xdr:col>
      <xdr:colOff>121920</xdr:colOff>
      <xdr:row>36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149E5C-F602-4876-9F44-330B0BC74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" y="6240780"/>
          <a:ext cx="200406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D242-FE18-46D4-B8EC-93A7431E3E5E}">
  <dimension ref="A1:D30"/>
  <sheetViews>
    <sheetView workbookViewId="0">
      <selection activeCell="H13" sqref="H13"/>
    </sheetView>
  </sheetViews>
  <sheetFormatPr defaultRowHeight="14.4" x14ac:dyDescent="0.3"/>
  <cols>
    <col min="1" max="1" width="14.33203125" bestFit="1" customWidth="1"/>
    <col min="2" max="2" width="16.6640625" bestFit="1" customWidth="1"/>
    <col min="3" max="3" width="14.33203125" bestFit="1" customWidth="1"/>
    <col min="4" max="4" width="16.6640625" bestFit="1" customWidth="1"/>
    <col min="9" max="9" width="12.66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30</v>
      </c>
      <c r="B2" s="1">
        <v>8.2200000000000006</v>
      </c>
      <c r="C2" s="1">
        <v>86</v>
      </c>
      <c r="D2" s="1">
        <v>1.01</v>
      </c>
    </row>
    <row r="3" spans="1:4" x14ac:dyDescent="0.3">
      <c r="A3" s="1">
        <v>32</v>
      </c>
      <c r="B3" s="1">
        <v>7.64</v>
      </c>
      <c r="C3" s="1">
        <v>84</v>
      </c>
      <c r="D3" s="1">
        <v>1.02</v>
      </c>
    </row>
    <row r="4" spans="1:4" x14ac:dyDescent="0.3">
      <c r="A4" s="1">
        <v>34</v>
      </c>
      <c r="B4" s="1">
        <v>7.21</v>
      </c>
      <c r="C4" s="1">
        <v>82</v>
      </c>
      <c r="D4" s="1">
        <v>1.08</v>
      </c>
    </row>
    <row r="5" spans="1:4" x14ac:dyDescent="0.3">
      <c r="A5" s="1">
        <v>36</v>
      </c>
      <c r="B5" s="1">
        <v>6.89</v>
      </c>
      <c r="C5" s="1">
        <v>80</v>
      </c>
      <c r="D5" s="1">
        <v>1.2</v>
      </c>
    </row>
    <row r="6" spans="1:4" x14ac:dyDescent="0.3">
      <c r="A6" s="1">
        <v>38</v>
      </c>
      <c r="B6" s="1">
        <v>6.7</v>
      </c>
      <c r="C6" s="1">
        <v>78</v>
      </c>
      <c r="D6" s="1">
        <v>1.3</v>
      </c>
    </row>
    <row r="7" spans="1:4" x14ac:dyDescent="0.3">
      <c r="A7" s="1">
        <v>40</v>
      </c>
      <c r="B7" s="1">
        <v>6.2</v>
      </c>
      <c r="C7" s="1">
        <v>76</v>
      </c>
      <c r="D7" s="1">
        <v>1.45</v>
      </c>
    </row>
    <row r="8" spans="1:4" x14ac:dyDescent="0.3">
      <c r="A8" s="1">
        <v>42</v>
      </c>
      <c r="B8" s="1">
        <v>5.83</v>
      </c>
      <c r="C8" s="1">
        <v>74</v>
      </c>
      <c r="D8" s="1">
        <v>1.72</v>
      </c>
    </row>
    <row r="9" spans="1:4" x14ac:dyDescent="0.3">
      <c r="A9" s="1">
        <v>44</v>
      </c>
      <c r="B9" s="1">
        <v>5.21</v>
      </c>
      <c r="C9" s="1">
        <v>72</v>
      </c>
      <c r="D9" s="1">
        <v>1.83</v>
      </c>
    </row>
    <row r="10" spans="1:4" x14ac:dyDescent="0.3">
      <c r="A10" s="1">
        <v>46</v>
      </c>
      <c r="B10" s="1">
        <v>4.5999999999999996</v>
      </c>
      <c r="C10" s="1">
        <v>70</v>
      </c>
      <c r="D10" s="1">
        <v>2.0499999999999998</v>
      </c>
    </row>
    <row r="11" spans="1:4" x14ac:dyDescent="0.3">
      <c r="A11" s="1">
        <v>48</v>
      </c>
      <c r="B11" s="1">
        <v>4.0999999999999996</v>
      </c>
      <c r="C11" s="1">
        <v>68</v>
      </c>
      <c r="D11" s="1">
        <v>2.17</v>
      </c>
    </row>
    <row r="12" spans="1:4" x14ac:dyDescent="0.3">
      <c r="A12" s="1">
        <v>50</v>
      </c>
      <c r="B12" s="1">
        <v>4</v>
      </c>
      <c r="C12" s="1">
        <v>66</v>
      </c>
      <c r="D12" s="1">
        <v>2.25</v>
      </c>
    </row>
    <row r="13" spans="1:4" x14ac:dyDescent="0.3">
      <c r="A13" s="1">
        <v>52</v>
      </c>
      <c r="B13" s="1">
        <v>3.9</v>
      </c>
      <c r="C13" s="1">
        <v>64</v>
      </c>
      <c r="D13" s="1">
        <v>2.4</v>
      </c>
    </row>
    <row r="14" spans="1:4" x14ac:dyDescent="0.3">
      <c r="A14" s="1">
        <v>54</v>
      </c>
      <c r="B14" s="1">
        <v>3.5</v>
      </c>
      <c r="C14" s="1">
        <v>62</v>
      </c>
      <c r="D14" s="1">
        <v>2.52</v>
      </c>
    </row>
    <row r="15" spans="1:4" x14ac:dyDescent="0.3">
      <c r="A15" s="1">
        <v>56</v>
      </c>
      <c r="B15" s="1">
        <v>3.1</v>
      </c>
      <c r="C15" s="1">
        <v>60</v>
      </c>
      <c r="D15" s="1">
        <v>2.72</v>
      </c>
    </row>
    <row r="16" spans="1:4" x14ac:dyDescent="0.3">
      <c r="A16" s="1">
        <v>58</v>
      </c>
      <c r="B16" s="1">
        <v>2.87</v>
      </c>
      <c r="C16" s="1">
        <v>58</v>
      </c>
      <c r="D16" s="1">
        <v>2.9</v>
      </c>
    </row>
    <row r="17" spans="1:4" x14ac:dyDescent="0.3">
      <c r="A17" s="1">
        <v>60</v>
      </c>
      <c r="B17" s="1">
        <v>2.41</v>
      </c>
      <c r="C17" s="1">
        <v>56</v>
      </c>
      <c r="D17" s="1">
        <v>3.08</v>
      </c>
    </row>
    <row r="18" spans="1:4" x14ac:dyDescent="0.3">
      <c r="A18" s="1">
        <v>62</v>
      </c>
      <c r="B18" s="1">
        <v>2.27</v>
      </c>
      <c r="C18" s="1">
        <v>54</v>
      </c>
      <c r="D18" s="1">
        <v>3.29</v>
      </c>
    </row>
    <row r="19" spans="1:4" x14ac:dyDescent="0.3">
      <c r="A19" s="1">
        <v>64</v>
      </c>
      <c r="B19" s="1">
        <v>1.96</v>
      </c>
      <c r="C19" s="1">
        <v>52</v>
      </c>
      <c r="D19" s="1">
        <v>3.52</v>
      </c>
    </row>
    <row r="20" spans="1:4" x14ac:dyDescent="0.3">
      <c r="A20" s="1">
        <v>66</v>
      </c>
      <c r="B20" s="1">
        <v>1.8</v>
      </c>
      <c r="C20" s="1">
        <v>50</v>
      </c>
      <c r="D20" s="1">
        <v>3.79</v>
      </c>
    </row>
    <row r="21" spans="1:4" x14ac:dyDescent="0.3">
      <c r="A21" s="1">
        <v>68</v>
      </c>
      <c r="B21" s="1">
        <v>1.7</v>
      </c>
      <c r="C21" s="1">
        <v>48</v>
      </c>
      <c r="D21" s="1">
        <v>4.0199999999999996</v>
      </c>
    </row>
    <row r="22" spans="1:4" x14ac:dyDescent="0.3">
      <c r="A22" s="1">
        <v>70</v>
      </c>
      <c r="B22" s="1">
        <v>1.3</v>
      </c>
      <c r="C22" s="1">
        <v>46</v>
      </c>
      <c r="D22" s="1">
        <v>4.34</v>
      </c>
    </row>
    <row r="23" spans="1:4" x14ac:dyDescent="0.3">
      <c r="A23" s="1">
        <v>72</v>
      </c>
      <c r="B23" s="1">
        <v>1.23</v>
      </c>
      <c r="C23" s="1">
        <v>44</v>
      </c>
      <c r="D23" s="1">
        <v>4.6900000000000004</v>
      </c>
    </row>
    <row r="24" spans="1:4" x14ac:dyDescent="0.3">
      <c r="A24" s="1">
        <v>74</v>
      </c>
      <c r="B24" s="1">
        <v>1.1879999999999999</v>
      </c>
      <c r="C24" s="1">
        <v>42</v>
      </c>
      <c r="D24" s="1">
        <v>5.0599999999999996</v>
      </c>
    </row>
    <row r="25" spans="1:4" x14ac:dyDescent="0.3">
      <c r="A25" s="1">
        <v>76</v>
      </c>
      <c r="B25" s="1">
        <v>1.141</v>
      </c>
      <c r="C25" s="1">
        <v>40</v>
      </c>
      <c r="D25" s="1">
        <v>5.48</v>
      </c>
    </row>
    <row r="26" spans="1:4" x14ac:dyDescent="0.3">
      <c r="A26" s="1">
        <v>78</v>
      </c>
      <c r="B26" s="1">
        <v>1.073</v>
      </c>
      <c r="C26" s="1">
        <v>38</v>
      </c>
      <c r="D26" s="1">
        <v>5.93</v>
      </c>
    </row>
    <row r="27" spans="1:4" x14ac:dyDescent="0.3">
      <c r="A27" s="1">
        <v>80</v>
      </c>
      <c r="B27" s="1">
        <v>1.042</v>
      </c>
      <c r="C27" s="1">
        <v>36</v>
      </c>
      <c r="D27" s="1">
        <v>6.44</v>
      </c>
    </row>
    <row r="28" spans="1:4" x14ac:dyDescent="0.3">
      <c r="A28" s="1">
        <v>82</v>
      </c>
      <c r="B28" s="1">
        <v>1.01</v>
      </c>
      <c r="C28" s="1">
        <v>34</v>
      </c>
      <c r="D28" s="1">
        <v>7.01</v>
      </c>
    </row>
    <row r="29" spans="1:4" x14ac:dyDescent="0.3">
      <c r="A29" s="1">
        <v>84</v>
      </c>
      <c r="B29" s="1">
        <v>1.01</v>
      </c>
      <c r="C29" s="1">
        <v>32</v>
      </c>
      <c r="D29" s="1">
        <v>7.74</v>
      </c>
    </row>
    <row r="30" spans="1:4" x14ac:dyDescent="0.3">
      <c r="A30" s="1">
        <v>86</v>
      </c>
      <c r="B30" s="1">
        <v>1.01</v>
      </c>
      <c r="C30" s="1">
        <v>30</v>
      </c>
      <c r="D30" s="1">
        <v>8.2200000000000006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111B5-D1E6-489D-9986-946F5EE3AA42}">
  <dimension ref="A1:G43"/>
  <sheetViews>
    <sheetView topLeftCell="A13" workbookViewId="0">
      <selection activeCell="K9" sqref="K9"/>
    </sheetView>
  </sheetViews>
  <sheetFormatPr defaultRowHeight="14.4" x14ac:dyDescent="0.3"/>
  <cols>
    <col min="1" max="2" width="9" style="17" bestFit="1" customWidth="1"/>
    <col min="3" max="3" width="9.109375" style="17" bestFit="1" customWidth="1"/>
    <col min="4" max="4" width="11.5546875" style="17" bestFit="1" customWidth="1"/>
    <col min="5" max="5" width="13.33203125" style="17" bestFit="1" customWidth="1"/>
    <col min="6" max="6" width="10.5546875" style="17" bestFit="1" customWidth="1"/>
    <col min="7" max="7" width="11.21875" style="17" bestFit="1" customWidth="1"/>
    <col min="8" max="16384" width="8.88671875" style="17"/>
  </cols>
  <sheetData>
    <row r="1" spans="1:7" x14ac:dyDescent="0.3">
      <c r="A1" s="16" t="s">
        <v>4</v>
      </c>
      <c r="B1" s="16"/>
      <c r="C1" s="16"/>
      <c r="D1" s="16"/>
      <c r="E1" s="16"/>
      <c r="F1" s="16"/>
      <c r="G1" s="16"/>
    </row>
    <row r="2" spans="1:7" x14ac:dyDescent="0.3">
      <c r="A2" s="18" t="s">
        <v>0</v>
      </c>
      <c r="B2" s="18" t="s">
        <v>5</v>
      </c>
      <c r="C2" s="18" t="s">
        <v>1</v>
      </c>
      <c r="D2" s="18" t="s">
        <v>6</v>
      </c>
      <c r="E2" s="18" t="s">
        <v>9</v>
      </c>
      <c r="F2" s="18" t="s">
        <v>7</v>
      </c>
      <c r="G2" s="18" t="s">
        <v>8</v>
      </c>
    </row>
    <row r="3" spans="1:7" x14ac:dyDescent="0.3">
      <c r="A3" s="18">
        <v>30</v>
      </c>
      <c r="B3" s="18">
        <f>A3+273</f>
        <v>303</v>
      </c>
      <c r="C3" s="3">
        <v>8.2200000000000006</v>
      </c>
      <c r="D3" s="11">
        <f>1/B3</f>
        <v>3.3003300330033004E-3</v>
      </c>
      <c r="E3" s="10">
        <f>LN(1/(C3*1000))</f>
        <v>-9.0143254880502255</v>
      </c>
      <c r="F3" s="10">
        <f>D3^2</f>
        <v>1.0892178326743566E-5</v>
      </c>
      <c r="G3" s="10">
        <f>D3*E3</f>
        <v>-2.9750249135479294E-2</v>
      </c>
    </row>
    <row r="4" spans="1:7" x14ac:dyDescent="0.3">
      <c r="A4" s="18">
        <v>32</v>
      </c>
      <c r="B4" s="18">
        <f t="shared" ref="B4:B31" si="0">A4+273</f>
        <v>305</v>
      </c>
      <c r="C4" s="3">
        <v>7.64</v>
      </c>
      <c r="D4" s="11">
        <f>1/B4</f>
        <v>3.2786885245901639E-3</v>
      </c>
      <c r="E4" s="10">
        <f>LN(1/(C4*1000))</f>
        <v>-8.9411528821605657</v>
      </c>
      <c r="F4" s="10">
        <f>D4^2</f>
        <v>1.0749798441279227E-5</v>
      </c>
      <c r="G4" s="10">
        <f>D4*E4</f>
        <v>-2.9315255351346117E-2</v>
      </c>
    </row>
    <row r="5" spans="1:7" x14ac:dyDescent="0.3">
      <c r="A5" s="18">
        <v>34</v>
      </c>
      <c r="B5" s="18">
        <f t="shared" si="0"/>
        <v>307</v>
      </c>
      <c r="C5" s="3">
        <v>7.21</v>
      </c>
      <c r="D5" s="11">
        <f>1/B5</f>
        <v>3.2573289902280132E-3</v>
      </c>
      <c r="E5" s="10">
        <f>LN(1/(C5*1000))</f>
        <v>-8.8832242302789943</v>
      </c>
      <c r="F5" s="10">
        <f>D5^2</f>
        <v>1.0610192150579848E-5</v>
      </c>
      <c r="G5" s="10">
        <f>D5*E5</f>
        <v>-2.8935583811983696E-2</v>
      </c>
    </row>
    <row r="6" spans="1:7" x14ac:dyDescent="0.3">
      <c r="A6" s="18">
        <v>36</v>
      </c>
      <c r="B6" s="18">
        <f t="shared" si="0"/>
        <v>309</v>
      </c>
      <c r="C6" s="3">
        <v>6.89</v>
      </c>
      <c r="D6" s="11">
        <f>1/B6</f>
        <v>3.2362459546925568E-3</v>
      </c>
      <c r="E6" s="10">
        <f>LN(1/(C6*1000))</f>
        <v>-8.8378263640077037</v>
      </c>
      <c r="F6" s="10">
        <f>D6^2</f>
        <v>1.0473287879263938E-5</v>
      </c>
      <c r="G6" s="10">
        <f>D6*E6</f>
        <v>-2.860137981879516E-2</v>
      </c>
    </row>
    <row r="7" spans="1:7" x14ac:dyDescent="0.3">
      <c r="A7" s="18">
        <v>38</v>
      </c>
      <c r="B7" s="18">
        <f t="shared" si="0"/>
        <v>311</v>
      </c>
      <c r="C7" s="3">
        <v>6.7</v>
      </c>
      <c r="D7" s="11">
        <f>1/B7</f>
        <v>3.2154340836012861E-3</v>
      </c>
      <c r="E7" s="10">
        <f>LN(1/(C7*1000))</f>
        <v>-8.8098628053790566</v>
      </c>
      <c r="F7" s="10">
        <f>D7^2</f>
        <v>1.0339016345984843E-5</v>
      </c>
      <c r="G7" s="10">
        <f>D7*E7</f>
        <v>-2.8327533136267062E-2</v>
      </c>
    </row>
    <row r="8" spans="1:7" x14ac:dyDescent="0.3">
      <c r="A8" s="18">
        <v>40</v>
      </c>
      <c r="B8" s="18">
        <f t="shared" si="0"/>
        <v>313</v>
      </c>
      <c r="C8" s="3">
        <v>6.2</v>
      </c>
      <c r="D8" s="11">
        <f>1/B8</f>
        <v>3.1948881789137379E-3</v>
      </c>
      <c r="E8" s="10">
        <f>LN(1/(C8*1000))</f>
        <v>-8.7323045710331826</v>
      </c>
      <c r="F8" s="10">
        <f>D8^2</f>
        <v>1.020731047576274E-5</v>
      </c>
      <c r="G8" s="10">
        <f>D8*E8</f>
        <v>-2.7898736648668314E-2</v>
      </c>
    </row>
    <row r="9" spans="1:7" x14ac:dyDescent="0.3">
      <c r="A9" s="18">
        <v>42</v>
      </c>
      <c r="B9" s="18">
        <f t="shared" si="0"/>
        <v>315</v>
      </c>
      <c r="C9" s="3">
        <v>5.83</v>
      </c>
      <c r="D9" s="11">
        <f>1/B9</f>
        <v>3.1746031746031746E-3</v>
      </c>
      <c r="E9" s="10">
        <f>LN(1/(C9*1000))</f>
        <v>-8.6707722793445381</v>
      </c>
      <c r="F9" s="10">
        <f>D9^2</f>
        <v>1.0078105316200555E-5</v>
      </c>
      <c r="G9" s="10">
        <f>D9*E9</f>
        <v>-2.7526261204268376E-2</v>
      </c>
    </row>
    <row r="10" spans="1:7" x14ac:dyDescent="0.3">
      <c r="A10" s="18">
        <v>44</v>
      </c>
      <c r="B10" s="18">
        <f t="shared" si="0"/>
        <v>317</v>
      </c>
      <c r="C10" s="3">
        <v>5.21</v>
      </c>
      <c r="D10" s="11">
        <f>1/B10</f>
        <v>3.1545741324921135E-3</v>
      </c>
      <c r="E10" s="10">
        <f>LN(1/(C10*1000))</f>
        <v>-8.5583351347474128</v>
      </c>
      <c r="F10" s="10">
        <f>D10^2</f>
        <v>9.9513379573883708E-6</v>
      </c>
      <c r="G10" s="10">
        <f>D10*E10</f>
        <v>-2.6997902633272595E-2</v>
      </c>
    </row>
    <row r="11" spans="1:7" x14ac:dyDescent="0.3">
      <c r="A11" s="18">
        <v>46</v>
      </c>
      <c r="B11" s="18">
        <f t="shared" si="0"/>
        <v>319</v>
      </c>
      <c r="C11" s="3">
        <v>4.5999999999999996</v>
      </c>
      <c r="D11" s="11">
        <f>1/B11</f>
        <v>3.134796238244514E-3</v>
      </c>
      <c r="E11" s="10">
        <f>LN(1/(C11*1000))</f>
        <v>-8.4338115824771869</v>
      </c>
      <c r="F11" s="10">
        <f>D11^2</f>
        <v>9.8269474553119552E-6</v>
      </c>
      <c r="G11" s="10">
        <f>D11*E11</f>
        <v>-2.6438280822812497E-2</v>
      </c>
    </row>
    <row r="12" spans="1:7" x14ac:dyDescent="0.3">
      <c r="A12" s="18">
        <v>48</v>
      </c>
      <c r="B12" s="18">
        <f t="shared" si="0"/>
        <v>321</v>
      </c>
      <c r="C12" s="3">
        <v>4.0999999999999996</v>
      </c>
      <c r="D12" s="11">
        <f>1/B12</f>
        <v>3.1152647975077881E-3</v>
      </c>
      <c r="E12" s="10">
        <f>LN(1/(C12*1000))</f>
        <v>-8.3187422526923989</v>
      </c>
      <c r="F12" s="10">
        <f>D12^2</f>
        <v>9.7048747585912402E-6</v>
      </c>
      <c r="G12" s="10">
        <f>D12*E12</f>
        <v>-2.5915084899353267E-2</v>
      </c>
    </row>
    <row r="13" spans="1:7" x14ac:dyDescent="0.3">
      <c r="A13" s="18">
        <v>50</v>
      </c>
      <c r="B13" s="18">
        <f t="shared" si="0"/>
        <v>323</v>
      </c>
      <c r="C13" s="3">
        <v>4</v>
      </c>
      <c r="D13" s="11">
        <f>1/B13</f>
        <v>3.0959752321981426E-3</v>
      </c>
      <c r="E13" s="10">
        <f>LN(1/(C13*1000))</f>
        <v>-8.2940496401020276</v>
      </c>
      <c r="F13" s="10">
        <f>D13^2</f>
        <v>9.585062638384343E-6</v>
      </c>
      <c r="G13" s="10">
        <f>D13*E13</f>
        <v>-2.5678172260377795E-2</v>
      </c>
    </row>
    <row r="14" spans="1:7" x14ac:dyDescent="0.3">
      <c r="A14" s="18">
        <v>52</v>
      </c>
      <c r="B14" s="18">
        <f t="shared" si="0"/>
        <v>325</v>
      </c>
      <c r="C14" s="3">
        <v>3.9</v>
      </c>
      <c r="D14" s="11">
        <f>1/B14</f>
        <v>3.0769230769230769E-3</v>
      </c>
      <c r="E14" s="10">
        <f>LN(1/(C14*1000))</f>
        <v>-8.2687318321177372</v>
      </c>
      <c r="F14" s="10">
        <f>D14^2</f>
        <v>9.4674556213017744E-6</v>
      </c>
      <c r="G14" s="10">
        <f>D14*E14</f>
        <v>-2.54422517911315E-2</v>
      </c>
    </row>
    <row r="15" spans="1:7" x14ac:dyDescent="0.3">
      <c r="A15" s="18">
        <v>54</v>
      </c>
      <c r="B15" s="18">
        <f t="shared" si="0"/>
        <v>327</v>
      </c>
      <c r="C15" s="3">
        <v>3.5</v>
      </c>
      <c r="D15" s="11">
        <f>1/B15</f>
        <v>3.0581039755351682E-3</v>
      </c>
      <c r="E15" s="10">
        <f>LN(1/(C15*1000))</f>
        <v>-8.1605182474775049</v>
      </c>
      <c r="F15" s="10">
        <f>D15^2</f>
        <v>9.3519999251840002E-6</v>
      </c>
      <c r="G15" s="10">
        <f>D15*E15</f>
        <v>-2.4955713295038241E-2</v>
      </c>
    </row>
    <row r="16" spans="1:7" x14ac:dyDescent="0.3">
      <c r="A16" s="18">
        <v>56</v>
      </c>
      <c r="B16" s="18">
        <f t="shared" si="0"/>
        <v>329</v>
      </c>
      <c r="C16" s="3">
        <v>3.1</v>
      </c>
      <c r="D16" s="11">
        <f>1/B16</f>
        <v>3.0395136778115501E-3</v>
      </c>
      <c r="E16" s="10">
        <f>LN(1/(C16*1000))</f>
        <v>-8.0391573904732372</v>
      </c>
      <c r="F16" s="10">
        <f>D16^2</f>
        <v>9.2386433976034954E-6</v>
      </c>
      <c r="G16" s="10">
        <f>D16*E16</f>
        <v>-2.4435128846423213E-2</v>
      </c>
    </row>
    <row r="17" spans="1:7" x14ac:dyDescent="0.3">
      <c r="A17" s="18">
        <v>58</v>
      </c>
      <c r="B17" s="18">
        <f t="shared" si="0"/>
        <v>331</v>
      </c>
      <c r="C17" s="3">
        <v>2.87</v>
      </c>
      <c r="D17" s="11">
        <f>1/B17</f>
        <v>3.0211480362537764E-3</v>
      </c>
      <c r="E17" s="10">
        <f>LN(1/(C17*1000))</f>
        <v>-7.9620673087536664</v>
      </c>
      <c r="F17" s="10">
        <f>D17^2</f>
        <v>9.1273354569600489E-6</v>
      </c>
      <c r="G17" s="10">
        <f>D17*E17</f>
        <v>-2.405458401436153E-2</v>
      </c>
    </row>
    <row r="18" spans="1:7" x14ac:dyDescent="0.3">
      <c r="A18" s="18">
        <v>60</v>
      </c>
      <c r="B18" s="18">
        <f t="shared" si="0"/>
        <v>333</v>
      </c>
      <c r="C18" s="3">
        <v>2.41</v>
      </c>
      <c r="D18" s="11">
        <f>1/B18</f>
        <v>3.003003003003003E-3</v>
      </c>
      <c r="E18" s="10">
        <f>LN(1/(C18*1000))</f>
        <v>-7.7873820264847007</v>
      </c>
      <c r="F18" s="10">
        <f>D18^2</f>
        <v>9.0180270360450547E-6</v>
      </c>
      <c r="G18" s="10">
        <f>D18*E18</f>
        <v>-2.3385531611065168E-2</v>
      </c>
    </row>
    <row r="19" spans="1:7" x14ac:dyDescent="0.3">
      <c r="A19" s="18">
        <v>62</v>
      </c>
      <c r="B19" s="18">
        <f t="shared" si="0"/>
        <v>335</v>
      </c>
      <c r="C19" s="3">
        <v>2.27</v>
      </c>
      <c r="D19" s="11">
        <f>1/B19</f>
        <v>2.9850746268656717E-3</v>
      </c>
      <c r="E19" s="10">
        <f>LN(1/(C19*1000))</f>
        <v>-7.7275351104754479</v>
      </c>
      <c r="F19" s="10">
        <f>D19^2</f>
        <v>8.910670527957229E-6</v>
      </c>
      <c r="G19" s="10">
        <f>D19*E19</f>
        <v>-2.3067268986493875E-2</v>
      </c>
    </row>
    <row r="20" spans="1:7" x14ac:dyDescent="0.3">
      <c r="A20" s="18">
        <v>64</v>
      </c>
      <c r="B20" s="18">
        <f t="shared" si="0"/>
        <v>337</v>
      </c>
      <c r="C20" s="3">
        <v>1.96</v>
      </c>
      <c r="D20" s="11">
        <f>1/B20</f>
        <v>2.967359050445104E-3</v>
      </c>
      <c r="E20" s="10">
        <f>LN(1/(C20*1000))</f>
        <v>-7.5806997522245627</v>
      </c>
      <c r="F20" s="10">
        <f>D20^2</f>
        <v>8.8052197342584694E-6</v>
      </c>
      <c r="G20" s="10">
        <f>D20*E20</f>
        <v>-2.2494658018470514E-2</v>
      </c>
    </row>
    <row r="21" spans="1:7" x14ac:dyDescent="0.3">
      <c r="A21" s="18">
        <v>66</v>
      </c>
      <c r="B21" s="18">
        <f t="shared" si="0"/>
        <v>339</v>
      </c>
      <c r="C21" s="3">
        <v>1.8</v>
      </c>
      <c r="D21" s="11">
        <f>1/B21</f>
        <v>2.9498525073746312E-3</v>
      </c>
      <c r="E21" s="10">
        <f>LN(1/(C21*1000))</f>
        <v>-7.4955419438842563</v>
      </c>
      <c r="F21" s="10">
        <f>D21^2</f>
        <v>8.701629815264398E-6</v>
      </c>
      <c r="G21" s="10">
        <f>D21*E21</f>
        <v>-2.211074319729869E-2</v>
      </c>
    </row>
    <row r="22" spans="1:7" x14ac:dyDescent="0.3">
      <c r="A22" s="18">
        <v>68</v>
      </c>
      <c r="B22" s="18">
        <f t="shared" si="0"/>
        <v>341</v>
      </c>
      <c r="C22" s="3">
        <v>1.7</v>
      </c>
      <c r="D22" s="11">
        <f>1/B22</f>
        <v>2.9325513196480938E-3</v>
      </c>
      <c r="E22" s="10">
        <f>LN(1/(C22*1000))</f>
        <v>-7.438383530044308</v>
      </c>
      <c r="F22" s="10">
        <f>D22^2</f>
        <v>8.5998572423697766E-6</v>
      </c>
      <c r="G22" s="10">
        <f>D22*E22</f>
        <v>-2.1813441437080083E-2</v>
      </c>
    </row>
    <row r="23" spans="1:7" x14ac:dyDescent="0.3">
      <c r="A23" s="18">
        <v>70</v>
      </c>
      <c r="B23" s="18">
        <f t="shared" si="0"/>
        <v>343</v>
      </c>
      <c r="C23" s="3">
        <v>1.3</v>
      </c>
      <c r="D23" s="11">
        <f>1/B23</f>
        <v>2.9154518950437317E-3</v>
      </c>
      <c r="E23" s="10">
        <f>LN(1/(C23*1000))</f>
        <v>-7.1701195434496281</v>
      </c>
      <c r="F23" s="10">
        <f>D23^2</f>
        <v>8.4998597523140868E-6</v>
      </c>
      <c r="G23" s="10">
        <f>D23*E23</f>
        <v>-2.0904138610640315E-2</v>
      </c>
    </row>
    <row r="24" spans="1:7" x14ac:dyDescent="0.3">
      <c r="A24" s="18">
        <v>72</v>
      </c>
      <c r="B24" s="18">
        <f t="shared" si="0"/>
        <v>345</v>
      </c>
      <c r="C24" s="3">
        <v>1.23</v>
      </c>
      <c r="D24" s="11">
        <f>1/B24</f>
        <v>2.8985507246376812E-3</v>
      </c>
      <c r="E24" s="10">
        <f>LN(1/(C24*1000))</f>
        <v>-7.114769448366463</v>
      </c>
      <c r="F24" s="10">
        <f>D24^2</f>
        <v>8.4015963032976262E-6</v>
      </c>
      <c r="G24" s="10">
        <f>D24*E24</f>
        <v>-2.0622520140192648E-2</v>
      </c>
    </row>
    <row r="25" spans="1:7" x14ac:dyDescent="0.3">
      <c r="A25" s="18">
        <v>74</v>
      </c>
      <c r="B25" s="18">
        <f t="shared" si="0"/>
        <v>347</v>
      </c>
      <c r="C25" s="3">
        <v>1.1879999999999999</v>
      </c>
      <c r="D25" s="11">
        <f>1/B25</f>
        <v>2.881844380403458E-3</v>
      </c>
      <c r="E25" s="10">
        <f>LN(1/(C25*1000))</f>
        <v>-7.0800264999225906</v>
      </c>
      <c r="F25" s="10">
        <f>D25^2</f>
        <v>8.305027032862991E-6</v>
      </c>
      <c r="G25" s="10">
        <f>D25*E25</f>
        <v>-2.0403534581909483E-2</v>
      </c>
    </row>
    <row r="26" spans="1:7" x14ac:dyDescent="0.3">
      <c r="A26" s="18">
        <v>76</v>
      </c>
      <c r="B26" s="18">
        <f t="shared" si="0"/>
        <v>349</v>
      </c>
      <c r="C26" s="3">
        <v>1.141</v>
      </c>
      <c r="D26" s="11">
        <f>1/B26</f>
        <v>2.8653295128939827E-3</v>
      </c>
      <c r="E26" s="10">
        <f>LN(1/(C26*1000))</f>
        <v>-7.0396603498620758</v>
      </c>
      <c r="F26" s="10">
        <f>D26^2</f>
        <v>8.2101132174612691E-6</v>
      </c>
      <c r="G26" s="10">
        <f>D26*E26</f>
        <v>-2.0170946561209387E-2</v>
      </c>
    </row>
    <row r="27" spans="1:7" x14ac:dyDescent="0.3">
      <c r="A27" s="18">
        <v>78</v>
      </c>
      <c r="B27" s="18">
        <f t="shared" si="0"/>
        <v>351</v>
      </c>
      <c r="C27" s="3">
        <v>1.073</v>
      </c>
      <c r="D27" s="11">
        <f>1/B27</f>
        <v>2.8490028490028491E-3</v>
      </c>
      <c r="E27" s="10">
        <f>LN(1/(C27*1000))</f>
        <v>-6.9782137426306985</v>
      </c>
      <c r="F27" s="10">
        <f>D27^2</f>
        <v>8.1168172336263505E-6</v>
      </c>
      <c r="G27" s="10">
        <f>D27*E27</f>
        <v>-1.9880950833705696E-2</v>
      </c>
    </row>
    <row r="28" spans="1:7" x14ac:dyDescent="0.3">
      <c r="A28" s="18">
        <v>80</v>
      </c>
      <c r="B28" s="18">
        <f t="shared" si="0"/>
        <v>353</v>
      </c>
      <c r="C28" s="3">
        <v>1.042</v>
      </c>
      <c r="D28" s="11">
        <f>1/B28</f>
        <v>2.8328611898016999E-3</v>
      </c>
      <c r="E28" s="10">
        <f>LN(1/(C28*1000))</f>
        <v>-6.9488972223133123</v>
      </c>
      <c r="F28" s="10">
        <f>D28^2</f>
        <v>8.0251025206847028E-6</v>
      </c>
      <c r="G28" s="10">
        <f>D28*E28</f>
        <v>-1.9685261253012218E-2</v>
      </c>
    </row>
    <row r="29" spans="1:7" x14ac:dyDescent="0.3">
      <c r="A29" s="18">
        <v>82</v>
      </c>
      <c r="B29" s="18">
        <f t="shared" si="0"/>
        <v>355</v>
      </c>
      <c r="C29" s="3">
        <v>1.01</v>
      </c>
      <c r="D29" s="11">
        <f>1/B29</f>
        <v>2.8169014084507044E-3</v>
      </c>
      <c r="E29" s="10">
        <f>LN(1/(C29*1000))</f>
        <v>-6.9177056098353047</v>
      </c>
      <c r="F29" s="10">
        <f>D29^2</f>
        <v>7.9349335449315615E-6</v>
      </c>
      <c r="G29" s="10">
        <f>D29*E29</f>
        <v>-1.9486494675592408E-2</v>
      </c>
    </row>
    <row r="30" spans="1:7" x14ac:dyDescent="0.3">
      <c r="A30" s="18">
        <v>84</v>
      </c>
      <c r="B30" s="18">
        <f t="shared" si="0"/>
        <v>357</v>
      </c>
      <c r="C30" s="3">
        <v>1.01</v>
      </c>
      <c r="D30" s="11">
        <f>1/B30</f>
        <v>2.8011204481792717E-3</v>
      </c>
      <c r="E30" s="10">
        <f>LN(1/(C30*1000))</f>
        <v>-6.9177056098353047</v>
      </c>
      <c r="F30" s="10">
        <f>D30^2</f>
        <v>7.8462757652080447E-6</v>
      </c>
      <c r="G30" s="10">
        <f>D30*E30</f>
        <v>-1.937732663819413E-2</v>
      </c>
    </row>
    <row r="31" spans="1:7" x14ac:dyDescent="0.3">
      <c r="A31" s="18">
        <v>86</v>
      </c>
      <c r="B31" s="18">
        <f t="shared" si="0"/>
        <v>359</v>
      </c>
      <c r="C31" s="3">
        <v>1.01</v>
      </c>
      <c r="D31" s="11">
        <f>1/B31</f>
        <v>2.7855153203342618E-3</v>
      </c>
      <c r="E31" s="10">
        <f>LN(1/(C31*1000))</f>
        <v>-6.9177056098353047</v>
      </c>
      <c r="F31" s="10">
        <f>D31^2</f>
        <v>7.759095599816886E-6</v>
      </c>
      <c r="G31" s="10">
        <f>D31*E31</f>
        <v>-1.926937495775851E-2</v>
      </c>
    </row>
    <row r="32" spans="1:7" x14ac:dyDescent="0.3">
      <c r="A32" s="17" t="s">
        <v>10</v>
      </c>
      <c r="B32" s="18">
        <f>SUM(B3:B31)</f>
        <v>9599</v>
      </c>
      <c r="C32" s="3">
        <f t="shared" ref="C32" si="1">SUM(C3:C31)</f>
        <v>100.11400000000002</v>
      </c>
      <c r="D32" s="19">
        <f t="shared" ref="D32" si="2">SUM(D3:D31)</f>
        <v>8.783823634268248E-2</v>
      </c>
      <c r="E32" s="12">
        <f t="shared" ref="E32" si="3">SUM(E3:E31)</f>
        <v>-229.03922800825947</v>
      </c>
      <c r="F32" s="12">
        <f t="shared" ref="F32" si="4">SUM(F3:F31)</f>
        <v>2.6673777147263834E-4</v>
      </c>
      <c r="G32" s="12">
        <f t="shared" ref="G32" si="5">SUM(G3:G31)</f>
        <v>-0.69694430917220163</v>
      </c>
    </row>
    <row r="38" spans="3:4" x14ac:dyDescent="0.3">
      <c r="C38" s="17" t="s">
        <v>11</v>
      </c>
      <c r="D38" s="17">
        <f>(29*G32-D32*E32)/(29*F32-(D32)^2)</f>
        <v>-4686.7418034247039</v>
      </c>
    </row>
    <row r="43" spans="3:4" x14ac:dyDescent="0.3">
      <c r="C43" s="17" t="s">
        <v>12</v>
      </c>
      <c r="D43" s="17">
        <f>(E32-D38*D32)/(29)</f>
        <v>6.297789868899641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3787-F56E-4971-87A8-E158745C3D0F}">
  <dimension ref="A1:L44"/>
  <sheetViews>
    <sheetView topLeftCell="A22" workbookViewId="0">
      <selection activeCell="S12" sqref="S12"/>
    </sheetView>
  </sheetViews>
  <sheetFormatPr defaultRowHeight="14.4" x14ac:dyDescent="0.3"/>
  <cols>
    <col min="1" max="2" width="9.109375" bestFit="1" customWidth="1"/>
    <col min="3" max="3" width="9.21875" bestFit="1" customWidth="1"/>
    <col min="4" max="4" width="10.5546875" bestFit="1" customWidth="1"/>
    <col min="5" max="6" width="9.21875" bestFit="1" customWidth="1"/>
    <col min="7" max="7" width="9.5546875" bestFit="1" customWidth="1"/>
    <col min="8" max="8" width="10.5546875" bestFit="1" customWidth="1"/>
    <col min="9" max="9" width="9.21875" bestFit="1" customWidth="1"/>
    <col min="10" max="10" width="10" bestFit="1" customWidth="1"/>
    <col min="11" max="11" width="9.5546875" bestFit="1" customWidth="1"/>
  </cols>
  <sheetData>
    <row r="1" spans="1:12" ht="15.6" x14ac:dyDescent="0.3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.6" x14ac:dyDescent="0.3">
      <c r="A2" s="5" t="s">
        <v>0</v>
      </c>
      <c r="B2" s="5" t="s">
        <v>5</v>
      </c>
      <c r="C2" s="5" t="s">
        <v>1</v>
      </c>
      <c r="D2" s="5"/>
      <c r="E2" s="5" t="s">
        <v>6</v>
      </c>
      <c r="F2" s="5"/>
      <c r="G2" s="5" t="s">
        <v>9</v>
      </c>
      <c r="H2" s="5" t="s">
        <v>7</v>
      </c>
      <c r="I2" s="5"/>
      <c r="J2" s="5" t="s">
        <v>8</v>
      </c>
      <c r="K2" s="4"/>
      <c r="L2" s="4"/>
    </row>
    <row r="3" spans="1:12" ht="15.6" x14ac:dyDescent="0.3">
      <c r="A3" s="5">
        <v>86</v>
      </c>
      <c r="B3" s="5">
        <f>A3+273</f>
        <v>359</v>
      </c>
      <c r="C3" s="5">
        <v>1.01</v>
      </c>
      <c r="D3" s="5">
        <f>C3*1000</f>
        <v>1010</v>
      </c>
      <c r="E3" s="6">
        <f t="shared" ref="E3:E31" si="0">1/B3</f>
        <v>2.7855153203342618E-3</v>
      </c>
      <c r="F3" s="7">
        <f t="shared" ref="F3:F31" si="1">E3*1000</f>
        <v>2.785515320334262</v>
      </c>
      <c r="G3" s="7">
        <f>LN(1/(C3*1000))</f>
        <v>-6.9177056098353047</v>
      </c>
      <c r="H3" s="6">
        <f t="shared" ref="H3:H31" si="2">E3^2</f>
        <v>7.759095599816886E-6</v>
      </c>
      <c r="I3" s="7">
        <f>H3*1000000</f>
        <v>7.7590955998168862</v>
      </c>
      <c r="J3" s="6">
        <f>E3*G3</f>
        <v>-1.926937495775851E-2</v>
      </c>
      <c r="K3" s="7">
        <f>J3*100</f>
        <v>-1.9269374957758509</v>
      </c>
      <c r="L3" s="4"/>
    </row>
    <row r="4" spans="1:12" ht="15.6" x14ac:dyDescent="0.3">
      <c r="A4" s="5">
        <v>84</v>
      </c>
      <c r="B4" s="5">
        <f t="shared" ref="B4:B31" si="3">A4+273</f>
        <v>357</v>
      </c>
      <c r="C4" s="5">
        <v>1.02</v>
      </c>
      <c r="D4" s="5">
        <f t="shared" ref="D4:D31" si="4">C4*1000</f>
        <v>1020</v>
      </c>
      <c r="E4" s="6">
        <f t="shared" si="0"/>
        <v>2.8011204481792717E-3</v>
      </c>
      <c r="F4" s="7">
        <f t="shared" si="1"/>
        <v>2.8011204481792715</v>
      </c>
      <c r="G4" s="7">
        <f t="shared" ref="G4:G31" si="5">LN(1/(C4*1000))</f>
        <v>-6.9275579062783166</v>
      </c>
      <c r="H4" s="6">
        <f t="shared" si="2"/>
        <v>7.8462757652080447E-6</v>
      </c>
      <c r="I4" s="7">
        <f t="shared" ref="I4:I31" si="6">H4*1000000</f>
        <v>7.8462757652080448</v>
      </c>
      <c r="J4" s="6">
        <f t="shared" ref="J4:J31" si="7">E4*G4</f>
        <v>-1.9404924107222176E-2</v>
      </c>
      <c r="K4" s="7">
        <f t="shared" ref="K4:K31" si="8">J4*100</f>
        <v>-1.9404924107222177</v>
      </c>
      <c r="L4" s="4"/>
    </row>
    <row r="5" spans="1:12" ht="15.6" x14ac:dyDescent="0.3">
      <c r="A5" s="5">
        <v>82</v>
      </c>
      <c r="B5" s="5">
        <f t="shared" si="3"/>
        <v>355</v>
      </c>
      <c r="C5" s="5">
        <v>1.08</v>
      </c>
      <c r="D5" s="5">
        <f t="shared" si="4"/>
        <v>1080</v>
      </c>
      <c r="E5" s="6">
        <f t="shared" si="0"/>
        <v>2.8169014084507044E-3</v>
      </c>
      <c r="F5" s="7">
        <f t="shared" si="1"/>
        <v>2.8169014084507045</v>
      </c>
      <c r="G5" s="7">
        <f t="shared" si="5"/>
        <v>-6.9847163201182649</v>
      </c>
      <c r="H5" s="6">
        <f t="shared" si="2"/>
        <v>7.9349335449315615E-6</v>
      </c>
      <c r="I5" s="7">
        <f t="shared" si="6"/>
        <v>7.9349335449315612</v>
      </c>
      <c r="J5" s="6">
        <f t="shared" si="7"/>
        <v>-1.9675257239769761E-2</v>
      </c>
      <c r="K5" s="7">
        <f t="shared" si="8"/>
        <v>-1.9675257239769761</v>
      </c>
      <c r="L5" s="4"/>
    </row>
    <row r="6" spans="1:12" ht="15.6" x14ac:dyDescent="0.3">
      <c r="A6" s="5">
        <v>80</v>
      </c>
      <c r="B6" s="5">
        <f t="shared" si="3"/>
        <v>353</v>
      </c>
      <c r="C6" s="5">
        <v>1.2</v>
      </c>
      <c r="D6" s="5">
        <f t="shared" si="4"/>
        <v>1200</v>
      </c>
      <c r="E6" s="6">
        <f t="shared" si="0"/>
        <v>2.8328611898016999E-3</v>
      </c>
      <c r="F6" s="7">
        <f t="shared" si="1"/>
        <v>2.8328611898017</v>
      </c>
      <c r="G6" s="7">
        <f t="shared" si="5"/>
        <v>-7.0900768357760917</v>
      </c>
      <c r="H6" s="6">
        <f t="shared" si="2"/>
        <v>8.0251025206847028E-6</v>
      </c>
      <c r="I6" s="7">
        <f t="shared" si="6"/>
        <v>8.0251025206847029</v>
      </c>
      <c r="J6" s="6">
        <f t="shared" si="7"/>
        <v>-2.008520350078213E-2</v>
      </c>
      <c r="K6" s="7">
        <f t="shared" si="8"/>
        <v>-2.0085203500782129</v>
      </c>
      <c r="L6" s="4"/>
    </row>
    <row r="7" spans="1:12" ht="15.6" x14ac:dyDescent="0.3">
      <c r="A7" s="5">
        <v>78</v>
      </c>
      <c r="B7" s="5">
        <f t="shared" si="3"/>
        <v>351</v>
      </c>
      <c r="C7" s="5">
        <v>1.3</v>
      </c>
      <c r="D7" s="5">
        <f t="shared" si="4"/>
        <v>1300</v>
      </c>
      <c r="E7" s="6">
        <f t="shared" si="0"/>
        <v>2.8490028490028491E-3</v>
      </c>
      <c r="F7" s="7">
        <f t="shared" si="1"/>
        <v>2.8490028490028489</v>
      </c>
      <c r="G7" s="7">
        <f t="shared" si="5"/>
        <v>-7.1701195434496281</v>
      </c>
      <c r="H7" s="6">
        <f t="shared" si="2"/>
        <v>8.1168172336263505E-6</v>
      </c>
      <c r="I7" s="7">
        <f t="shared" si="6"/>
        <v>8.1168172336263513</v>
      </c>
      <c r="J7" s="6">
        <f t="shared" si="7"/>
        <v>-2.0427691006978999E-2</v>
      </c>
      <c r="K7" s="7">
        <f t="shared" si="8"/>
        <v>-2.0427691006978996</v>
      </c>
      <c r="L7" s="4"/>
    </row>
    <row r="8" spans="1:12" ht="15.6" x14ac:dyDescent="0.3">
      <c r="A8" s="5">
        <v>76</v>
      </c>
      <c r="B8" s="5">
        <f t="shared" si="3"/>
        <v>349</v>
      </c>
      <c r="C8" s="5">
        <v>1.45</v>
      </c>
      <c r="D8" s="5">
        <f t="shared" si="4"/>
        <v>1450</v>
      </c>
      <c r="E8" s="6">
        <f t="shared" si="0"/>
        <v>2.8653295128939827E-3</v>
      </c>
      <c r="F8" s="7">
        <f t="shared" si="1"/>
        <v>2.8653295128939829</v>
      </c>
      <c r="G8" s="7">
        <f t="shared" si="5"/>
        <v>-7.2793188354146201</v>
      </c>
      <c r="H8" s="6">
        <f t="shared" si="2"/>
        <v>8.2101132174612691E-6</v>
      </c>
      <c r="I8" s="7">
        <f t="shared" si="6"/>
        <v>8.2101132174612683</v>
      </c>
      <c r="J8" s="6">
        <f t="shared" si="7"/>
        <v>-2.0857647092878566E-2</v>
      </c>
      <c r="K8" s="7">
        <f t="shared" si="8"/>
        <v>-2.0857647092878566</v>
      </c>
      <c r="L8" s="4"/>
    </row>
    <row r="9" spans="1:12" ht="15.6" x14ac:dyDescent="0.3">
      <c r="A9" s="5">
        <v>74</v>
      </c>
      <c r="B9" s="5">
        <f t="shared" si="3"/>
        <v>347</v>
      </c>
      <c r="C9" s="5">
        <v>1.72</v>
      </c>
      <c r="D9" s="5">
        <f t="shared" si="4"/>
        <v>1720</v>
      </c>
      <c r="E9" s="6">
        <f t="shared" si="0"/>
        <v>2.881844380403458E-3</v>
      </c>
      <c r="F9" s="7">
        <f t="shared" si="1"/>
        <v>2.8818443804034581</v>
      </c>
      <c r="G9" s="7">
        <f t="shared" si="5"/>
        <v>-7.4500795698074986</v>
      </c>
      <c r="H9" s="6">
        <f t="shared" si="2"/>
        <v>8.305027032862991E-6</v>
      </c>
      <c r="I9" s="7">
        <f t="shared" si="6"/>
        <v>8.3050270328629914</v>
      </c>
      <c r="J9" s="6">
        <f t="shared" si="7"/>
        <v>-2.1469969941808352E-2</v>
      </c>
      <c r="K9" s="7">
        <f t="shared" si="8"/>
        <v>-2.1469969941808351</v>
      </c>
      <c r="L9" s="4"/>
    </row>
    <row r="10" spans="1:12" ht="15.6" x14ac:dyDescent="0.3">
      <c r="A10" s="5">
        <v>72</v>
      </c>
      <c r="B10" s="5">
        <f t="shared" si="3"/>
        <v>345</v>
      </c>
      <c r="C10" s="5">
        <v>1.83</v>
      </c>
      <c r="D10" s="5">
        <f t="shared" si="4"/>
        <v>1830</v>
      </c>
      <c r="E10" s="6">
        <f t="shared" si="0"/>
        <v>2.8985507246376812E-3</v>
      </c>
      <c r="F10" s="7">
        <f t="shared" si="1"/>
        <v>2.8985507246376812</v>
      </c>
      <c r="G10" s="7">
        <f t="shared" si="5"/>
        <v>-7.5120712458354664</v>
      </c>
      <c r="H10" s="6">
        <f t="shared" si="2"/>
        <v>8.4015963032976262E-6</v>
      </c>
      <c r="I10" s="7">
        <f t="shared" si="6"/>
        <v>8.4015963032976266</v>
      </c>
      <c r="J10" s="6">
        <f t="shared" si="7"/>
        <v>-2.177411955314628E-2</v>
      </c>
      <c r="K10" s="7">
        <f t="shared" si="8"/>
        <v>-2.1774119553146281</v>
      </c>
      <c r="L10" s="4"/>
    </row>
    <row r="11" spans="1:12" ht="15.6" x14ac:dyDescent="0.3">
      <c r="A11" s="5">
        <v>70</v>
      </c>
      <c r="B11" s="5">
        <f t="shared" si="3"/>
        <v>343</v>
      </c>
      <c r="C11" s="5">
        <v>2.0499999999999998</v>
      </c>
      <c r="D11" s="5">
        <f t="shared" si="4"/>
        <v>2050</v>
      </c>
      <c r="E11" s="6">
        <f t="shared" si="0"/>
        <v>2.9154518950437317E-3</v>
      </c>
      <c r="F11" s="7">
        <f t="shared" si="1"/>
        <v>2.9154518950437316</v>
      </c>
      <c r="G11" s="7">
        <f t="shared" si="5"/>
        <v>-7.6255950721324535</v>
      </c>
      <c r="H11" s="6">
        <f t="shared" si="2"/>
        <v>8.4998597523140868E-6</v>
      </c>
      <c r="I11" s="7">
        <f t="shared" si="6"/>
        <v>8.4998597523140873</v>
      </c>
      <c r="J11" s="6">
        <f t="shared" si="7"/>
        <v>-2.2232055603884703E-2</v>
      </c>
      <c r="K11" s="7">
        <f t="shared" si="8"/>
        <v>-2.2232055603884704</v>
      </c>
      <c r="L11" s="4"/>
    </row>
    <row r="12" spans="1:12" ht="15.6" x14ac:dyDescent="0.3">
      <c r="A12" s="5">
        <v>68</v>
      </c>
      <c r="B12" s="5">
        <f t="shared" si="3"/>
        <v>341</v>
      </c>
      <c r="C12" s="5">
        <v>2.17</v>
      </c>
      <c r="D12" s="5">
        <f t="shared" si="4"/>
        <v>2170</v>
      </c>
      <c r="E12" s="6">
        <f t="shared" si="0"/>
        <v>2.9325513196480938E-3</v>
      </c>
      <c r="F12" s="7">
        <f t="shared" si="1"/>
        <v>2.9325513196480939</v>
      </c>
      <c r="G12" s="7">
        <f t="shared" si="5"/>
        <v>-7.6824824465345056</v>
      </c>
      <c r="H12" s="6">
        <f t="shared" si="2"/>
        <v>8.5998572423697766E-6</v>
      </c>
      <c r="I12" s="7">
        <f t="shared" si="6"/>
        <v>8.5998572423697759</v>
      </c>
      <c r="J12" s="6">
        <f t="shared" si="7"/>
        <v>-2.2529274036758081E-2</v>
      </c>
      <c r="K12" s="7">
        <f t="shared" si="8"/>
        <v>-2.252927403675808</v>
      </c>
      <c r="L12" s="4"/>
    </row>
    <row r="13" spans="1:12" ht="15.6" x14ac:dyDescent="0.3">
      <c r="A13" s="5">
        <v>66</v>
      </c>
      <c r="B13" s="5">
        <f t="shared" si="3"/>
        <v>339</v>
      </c>
      <c r="C13" s="5">
        <v>2.25</v>
      </c>
      <c r="D13" s="5">
        <f t="shared" si="4"/>
        <v>2250</v>
      </c>
      <c r="E13" s="6">
        <f t="shared" si="0"/>
        <v>2.9498525073746312E-3</v>
      </c>
      <c r="F13" s="7">
        <f t="shared" si="1"/>
        <v>2.9498525073746311</v>
      </c>
      <c r="G13" s="7">
        <f t="shared" si="5"/>
        <v>-7.718685495198466</v>
      </c>
      <c r="H13" s="6">
        <f t="shared" si="2"/>
        <v>8.701629815264398E-6</v>
      </c>
      <c r="I13" s="7">
        <f t="shared" si="6"/>
        <v>8.7016298152643987</v>
      </c>
      <c r="J13" s="6">
        <f t="shared" si="7"/>
        <v>-2.2768983761647391E-2</v>
      </c>
      <c r="K13" s="7">
        <f t="shared" si="8"/>
        <v>-2.276898376164739</v>
      </c>
      <c r="L13" s="4"/>
    </row>
    <row r="14" spans="1:12" ht="15.6" x14ac:dyDescent="0.3">
      <c r="A14" s="5">
        <v>64</v>
      </c>
      <c r="B14" s="5">
        <f t="shared" si="3"/>
        <v>337</v>
      </c>
      <c r="C14" s="5">
        <v>2.4</v>
      </c>
      <c r="D14" s="5">
        <f t="shared" si="4"/>
        <v>2400</v>
      </c>
      <c r="E14" s="6">
        <f t="shared" si="0"/>
        <v>2.967359050445104E-3</v>
      </c>
      <c r="F14" s="7">
        <f t="shared" si="1"/>
        <v>2.9673590504451042</v>
      </c>
      <c r="G14" s="7">
        <f t="shared" si="5"/>
        <v>-7.7832240163360371</v>
      </c>
      <c r="H14" s="6">
        <f t="shared" si="2"/>
        <v>8.8052197342584694E-6</v>
      </c>
      <c r="I14" s="7">
        <f t="shared" si="6"/>
        <v>8.8052197342584702</v>
      </c>
      <c r="J14" s="6">
        <f t="shared" si="7"/>
        <v>-2.3095620226516431E-2</v>
      </c>
      <c r="K14" s="7">
        <f t="shared" si="8"/>
        <v>-2.3095620226516433</v>
      </c>
      <c r="L14" s="4"/>
    </row>
    <row r="15" spans="1:12" ht="15.6" x14ac:dyDescent="0.3">
      <c r="A15" s="5">
        <v>62</v>
      </c>
      <c r="B15" s="5">
        <f t="shared" si="3"/>
        <v>335</v>
      </c>
      <c r="C15" s="5">
        <v>2.52</v>
      </c>
      <c r="D15" s="5">
        <f t="shared" si="4"/>
        <v>2520</v>
      </c>
      <c r="E15" s="6">
        <f t="shared" si="0"/>
        <v>2.9850746268656717E-3</v>
      </c>
      <c r="F15" s="7">
        <f t="shared" si="1"/>
        <v>2.9850746268656718</v>
      </c>
      <c r="G15" s="7">
        <f t="shared" si="5"/>
        <v>-7.8320141805054693</v>
      </c>
      <c r="H15" s="6">
        <f t="shared" si="2"/>
        <v>8.910670527957229E-6</v>
      </c>
      <c r="I15" s="7">
        <f t="shared" si="6"/>
        <v>8.9106705279572296</v>
      </c>
      <c r="J15" s="6">
        <f t="shared" si="7"/>
        <v>-2.3379146807479014E-2</v>
      </c>
      <c r="K15" s="7">
        <f t="shared" si="8"/>
        <v>-2.3379146807479012</v>
      </c>
      <c r="L15" s="4"/>
    </row>
    <row r="16" spans="1:12" ht="15.6" x14ac:dyDescent="0.3">
      <c r="A16" s="5">
        <v>60</v>
      </c>
      <c r="B16" s="5">
        <f t="shared" si="3"/>
        <v>333</v>
      </c>
      <c r="C16" s="5">
        <v>2.72</v>
      </c>
      <c r="D16" s="5">
        <f t="shared" si="4"/>
        <v>2720</v>
      </c>
      <c r="E16" s="6">
        <f t="shared" si="0"/>
        <v>3.003003003003003E-3</v>
      </c>
      <c r="F16" s="7">
        <f t="shared" si="1"/>
        <v>3.0030030030030028</v>
      </c>
      <c r="G16" s="7">
        <f t="shared" si="5"/>
        <v>-7.9083871592900428</v>
      </c>
      <c r="H16" s="6">
        <f t="shared" si="2"/>
        <v>9.0180270360450547E-6</v>
      </c>
      <c r="I16" s="7">
        <f t="shared" si="6"/>
        <v>9.018027036045055</v>
      </c>
      <c r="J16" s="6">
        <f t="shared" si="7"/>
        <v>-2.3748910388258385E-2</v>
      </c>
      <c r="K16" s="7">
        <f t="shared" si="8"/>
        <v>-2.3748910388258384</v>
      </c>
      <c r="L16" s="4"/>
    </row>
    <row r="17" spans="1:12" ht="15.6" x14ac:dyDescent="0.3">
      <c r="A17" s="5">
        <v>58</v>
      </c>
      <c r="B17" s="5">
        <f t="shared" si="3"/>
        <v>331</v>
      </c>
      <c r="C17" s="5">
        <v>2.9</v>
      </c>
      <c r="D17" s="5">
        <f t="shared" si="4"/>
        <v>2900</v>
      </c>
      <c r="E17" s="6">
        <f t="shared" si="0"/>
        <v>3.0211480362537764E-3</v>
      </c>
      <c r="F17" s="7">
        <f t="shared" si="1"/>
        <v>3.0211480362537766</v>
      </c>
      <c r="G17" s="7">
        <f t="shared" si="5"/>
        <v>-7.9724660159745655</v>
      </c>
      <c r="H17" s="6">
        <f t="shared" si="2"/>
        <v>9.1273354569600489E-6</v>
      </c>
      <c r="I17" s="7">
        <f t="shared" si="6"/>
        <v>9.1273354569600489</v>
      </c>
      <c r="J17" s="6">
        <f t="shared" si="7"/>
        <v>-2.4086000048261526E-2</v>
      </c>
      <c r="K17" s="7">
        <f t="shared" si="8"/>
        <v>-2.4086000048261527</v>
      </c>
      <c r="L17" s="4"/>
    </row>
    <row r="18" spans="1:12" ht="15.6" x14ac:dyDescent="0.3">
      <c r="A18" s="5">
        <v>56</v>
      </c>
      <c r="B18" s="5">
        <f t="shared" si="3"/>
        <v>329</v>
      </c>
      <c r="C18" s="5">
        <v>3.08</v>
      </c>
      <c r="D18" s="5">
        <f t="shared" si="4"/>
        <v>3080</v>
      </c>
      <c r="E18" s="6">
        <f t="shared" si="0"/>
        <v>3.0395136778115501E-3</v>
      </c>
      <c r="F18" s="7">
        <f t="shared" si="1"/>
        <v>3.0395136778115504</v>
      </c>
      <c r="G18" s="7">
        <f t="shared" si="5"/>
        <v>-8.0326848759676199</v>
      </c>
      <c r="H18" s="6">
        <f t="shared" si="2"/>
        <v>9.2386433976034954E-6</v>
      </c>
      <c r="I18" s="7">
        <f t="shared" si="6"/>
        <v>9.2386433976034947</v>
      </c>
      <c r="J18" s="6">
        <f t="shared" si="7"/>
        <v>-2.4415455550053557E-2</v>
      </c>
      <c r="K18" s="7">
        <f t="shared" si="8"/>
        <v>-2.4415455550053555</v>
      </c>
      <c r="L18" s="4"/>
    </row>
    <row r="19" spans="1:12" ht="15.6" x14ac:dyDescent="0.3">
      <c r="A19" s="5">
        <v>54</v>
      </c>
      <c r="B19" s="5">
        <f t="shared" si="3"/>
        <v>327</v>
      </c>
      <c r="C19" s="5">
        <v>3.29</v>
      </c>
      <c r="D19" s="5">
        <f t="shared" si="4"/>
        <v>3290</v>
      </c>
      <c r="E19" s="6">
        <f t="shared" si="0"/>
        <v>3.0581039755351682E-3</v>
      </c>
      <c r="F19" s="7">
        <f t="shared" si="1"/>
        <v>3.0581039755351682</v>
      </c>
      <c r="G19" s="7">
        <f t="shared" si="5"/>
        <v>-8.0986428437594178</v>
      </c>
      <c r="H19" s="6">
        <f t="shared" si="2"/>
        <v>9.3519999251840002E-6</v>
      </c>
      <c r="I19" s="7">
        <f t="shared" si="6"/>
        <v>9.3519999251839998</v>
      </c>
      <c r="J19" s="6">
        <f t="shared" si="7"/>
        <v>-2.4766491876940116E-2</v>
      </c>
      <c r="K19" s="7">
        <f t="shared" si="8"/>
        <v>-2.4766491876940115</v>
      </c>
      <c r="L19" s="4"/>
    </row>
    <row r="20" spans="1:12" ht="15.6" x14ac:dyDescent="0.3">
      <c r="A20" s="5">
        <v>52</v>
      </c>
      <c r="B20" s="5">
        <f t="shared" si="3"/>
        <v>325</v>
      </c>
      <c r="C20" s="5">
        <v>3.52</v>
      </c>
      <c r="D20" s="5">
        <f t="shared" si="4"/>
        <v>3520</v>
      </c>
      <c r="E20" s="6">
        <f t="shared" si="0"/>
        <v>3.0769230769230769E-3</v>
      </c>
      <c r="F20" s="7">
        <f t="shared" si="1"/>
        <v>3.0769230769230771</v>
      </c>
      <c r="G20" s="7">
        <f t="shared" si="5"/>
        <v>-8.1662162685921427</v>
      </c>
      <c r="H20" s="6">
        <f t="shared" si="2"/>
        <v>9.4674556213017744E-6</v>
      </c>
      <c r="I20" s="7">
        <f t="shared" si="6"/>
        <v>9.4674556213017738</v>
      </c>
      <c r="J20" s="6">
        <f t="shared" si="7"/>
        <v>-2.5126819287975822E-2</v>
      </c>
      <c r="K20" s="7">
        <f t="shared" si="8"/>
        <v>-2.5126819287975821</v>
      </c>
      <c r="L20" s="4"/>
    </row>
    <row r="21" spans="1:12" ht="15.6" x14ac:dyDescent="0.3">
      <c r="A21" s="5">
        <v>50</v>
      </c>
      <c r="B21" s="5">
        <f t="shared" si="3"/>
        <v>323</v>
      </c>
      <c r="C21" s="5">
        <v>3.79</v>
      </c>
      <c r="D21" s="5">
        <f t="shared" si="4"/>
        <v>3790</v>
      </c>
      <c r="E21" s="6">
        <f t="shared" si="0"/>
        <v>3.0959752321981426E-3</v>
      </c>
      <c r="F21" s="7">
        <f t="shared" si="1"/>
        <v>3.0959752321981426</v>
      </c>
      <c r="G21" s="7">
        <f t="shared" si="5"/>
        <v>-8.2401212980764722</v>
      </c>
      <c r="H21" s="6">
        <f t="shared" si="2"/>
        <v>9.585062638384343E-6</v>
      </c>
      <c r="I21" s="7">
        <f t="shared" si="6"/>
        <v>9.5850626383843434</v>
      </c>
      <c r="J21" s="6">
        <f t="shared" si="7"/>
        <v>-2.5511211449153165E-2</v>
      </c>
      <c r="K21" s="7">
        <f t="shared" si="8"/>
        <v>-2.5511211449153164</v>
      </c>
      <c r="L21" s="4"/>
    </row>
    <row r="22" spans="1:12" ht="15.6" x14ac:dyDescent="0.3">
      <c r="A22" s="5">
        <v>48</v>
      </c>
      <c r="B22" s="5">
        <f t="shared" si="3"/>
        <v>321</v>
      </c>
      <c r="C22" s="5">
        <v>4.0199999999999996</v>
      </c>
      <c r="D22" s="5">
        <f t="shared" si="4"/>
        <v>4019.9999999999995</v>
      </c>
      <c r="E22" s="6">
        <f t="shared" si="0"/>
        <v>3.1152647975077881E-3</v>
      </c>
      <c r="F22" s="7">
        <f t="shared" si="1"/>
        <v>3.1152647975077881</v>
      </c>
      <c r="G22" s="7">
        <f t="shared" si="5"/>
        <v>-8.2990371816130661</v>
      </c>
      <c r="H22" s="6">
        <f t="shared" si="2"/>
        <v>9.7048747585912402E-6</v>
      </c>
      <c r="I22" s="7">
        <f t="shared" si="6"/>
        <v>9.7048747585912398</v>
      </c>
      <c r="J22" s="6">
        <f t="shared" si="7"/>
        <v>-2.5853698385087432E-2</v>
      </c>
      <c r="K22" s="7">
        <f t="shared" si="8"/>
        <v>-2.5853698385087434</v>
      </c>
      <c r="L22" s="4"/>
    </row>
    <row r="23" spans="1:12" ht="15.6" x14ac:dyDescent="0.3">
      <c r="A23" s="5">
        <v>46</v>
      </c>
      <c r="B23" s="5">
        <f t="shared" si="3"/>
        <v>319</v>
      </c>
      <c r="C23" s="5">
        <v>4.34</v>
      </c>
      <c r="D23" s="5">
        <f t="shared" si="4"/>
        <v>4340</v>
      </c>
      <c r="E23" s="6">
        <f t="shared" si="0"/>
        <v>3.134796238244514E-3</v>
      </c>
      <c r="F23" s="7">
        <f t="shared" si="1"/>
        <v>3.134796238244514</v>
      </c>
      <c r="G23" s="7">
        <f t="shared" si="5"/>
        <v>-8.375629627094451</v>
      </c>
      <c r="H23" s="6">
        <f t="shared" si="2"/>
        <v>9.8269474553119552E-6</v>
      </c>
      <c r="I23" s="7">
        <f t="shared" si="6"/>
        <v>9.8269474553119558</v>
      </c>
      <c r="J23" s="6">
        <f t="shared" si="7"/>
        <v>-2.6255892247944987E-2</v>
      </c>
      <c r="K23" s="7">
        <f t="shared" si="8"/>
        <v>-2.6255892247944987</v>
      </c>
      <c r="L23" s="4"/>
    </row>
    <row r="24" spans="1:12" ht="15.6" x14ac:dyDescent="0.3">
      <c r="A24" s="5">
        <v>44</v>
      </c>
      <c r="B24" s="5">
        <f t="shared" si="3"/>
        <v>317</v>
      </c>
      <c r="C24" s="5">
        <v>4.6900000000000004</v>
      </c>
      <c r="D24" s="5">
        <f t="shared" si="4"/>
        <v>4690</v>
      </c>
      <c r="E24" s="6">
        <f t="shared" si="0"/>
        <v>3.1545741324921135E-3</v>
      </c>
      <c r="F24" s="7">
        <f t="shared" si="1"/>
        <v>3.1545741324921135</v>
      </c>
      <c r="G24" s="7">
        <f t="shared" si="5"/>
        <v>-8.4531878614403251</v>
      </c>
      <c r="H24" s="6">
        <f t="shared" si="2"/>
        <v>9.9513379573883708E-6</v>
      </c>
      <c r="I24" s="7">
        <f t="shared" si="6"/>
        <v>9.95133795738837</v>
      </c>
      <c r="J24" s="6">
        <f t="shared" si="7"/>
        <v>-2.6666207764795977E-2</v>
      </c>
      <c r="K24" s="7">
        <f t="shared" si="8"/>
        <v>-2.6666207764795979</v>
      </c>
      <c r="L24" s="4"/>
    </row>
    <row r="25" spans="1:12" ht="15.6" x14ac:dyDescent="0.3">
      <c r="A25" s="5">
        <v>42</v>
      </c>
      <c r="B25" s="5">
        <f t="shared" si="3"/>
        <v>315</v>
      </c>
      <c r="C25" s="5">
        <v>5.0599999999999996</v>
      </c>
      <c r="D25" s="5">
        <f t="shared" si="4"/>
        <v>5060</v>
      </c>
      <c r="E25" s="6">
        <f t="shared" si="0"/>
        <v>3.1746031746031746E-3</v>
      </c>
      <c r="F25" s="7">
        <f t="shared" si="1"/>
        <v>3.1746031746031744</v>
      </c>
      <c r="G25" s="7">
        <f t="shared" si="5"/>
        <v>-8.5291217622815108</v>
      </c>
      <c r="H25" s="6">
        <f t="shared" si="2"/>
        <v>1.0078105316200555E-5</v>
      </c>
      <c r="I25" s="7">
        <f t="shared" si="6"/>
        <v>10.078105316200554</v>
      </c>
      <c r="J25" s="6">
        <f t="shared" si="7"/>
        <v>-2.7076577023115906E-2</v>
      </c>
      <c r="K25" s="7">
        <f t="shared" si="8"/>
        <v>-2.7076577023115904</v>
      </c>
      <c r="L25" s="4"/>
    </row>
    <row r="26" spans="1:12" ht="15.6" x14ac:dyDescent="0.3">
      <c r="A26" s="5">
        <v>40</v>
      </c>
      <c r="B26" s="5">
        <f t="shared" si="3"/>
        <v>313</v>
      </c>
      <c r="C26" s="5">
        <v>5.48</v>
      </c>
      <c r="D26" s="5">
        <f t="shared" si="4"/>
        <v>5480</v>
      </c>
      <c r="E26" s="6">
        <f t="shared" si="0"/>
        <v>3.1948881789137379E-3</v>
      </c>
      <c r="F26" s="7">
        <f t="shared" si="1"/>
        <v>3.1948881789137378</v>
      </c>
      <c r="G26" s="7">
        <f t="shared" si="5"/>
        <v>-8.6088603799420618</v>
      </c>
      <c r="H26" s="6">
        <f t="shared" si="2"/>
        <v>1.020731047576274E-5</v>
      </c>
      <c r="I26" s="7">
        <f t="shared" si="6"/>
        <v>10.207310475762741</v>
      </c>
      <c r="J26" s="6">
        <f t="shared" si="7"/>
        <v>-2.7504346261795723E-2</v>
      </c>
      <c r="K26" s="7">
        <f t="shared" si="8"/>
        <v>-2.7504346261795725</v>
      </c>
      <c r="L26" s="4"/>
    </row>
    <row r="27" spans="1:12" ht="15.6" x14ac:dyDescent="0.3">
      <c r="A27" s="5">
        <v>38</v>
      </c>
      <c r="B27" s="5">
        <f t="shared" si="3"/>
        <v>311</v>
      </c>
      <c r="C27" s="5">
        <v>5.93</v>
      </c>
      <c r="D27" s="5">
        <f t="shared" si="4"/>
        <v>5930</v>
      </c>
      <c r="E27" s="6">
        <f t="shared" si="0"/>
        <v>3.2154340836012861E-3</v>
      </c>
      <c r="F27" s="7">
        <f t="shared" si="1"/>
        <v>3.215434083601286</v>
      </c>
      <c r="G27" s="7">
        <f t="shared" si="5"/>
        <v>-8.6877794919917708</v>
      </c>
      <c r="H27" s="6">
        <f t="shared" si="2"/>
        <v>1.0339016345984843E-5</v>
      </c>
      <c r="I27" s="7">
        <f t="shared" si="6"/>
        <v>10.339016345984843</v>
      </c>
      <c r="J27" s="6">
        <f t="shared" si="7"/>
        <v>-2.7934982289362607E-2</v>
      </c>
      <c r="K27" s="7">
        <f t="shared" si="8"/>
        <v>-2.7934982289362607</v>
      </c>
      <c r="L27" s="4"/>
    </row>
    <row r="28" spans="1:12" ht="15.6" x14ac:dyDescent="0.3">
      <c r="A28" s="5">
        <v>36</v>
      </c>
      <c r="B28" s="5">
        <f t="shared" si="3"/>
        <v>309</v>
      </c>
      <c r="C28" s="5">
        <v>6.44</v>
      </c>
      <c r="D28" s="5">
        <f t="shared" si="4"/>
        <v>6440</v>
      </c>
      <c r="E28" s="6">
        <f t="shared" si="0"/>
        <v>3.2362459546925568E-3</v>
      </c>
      <c r="F28" s="7">
        <f t="shared" si="1"/>
        <v>3.2362459546925568</v>
      </c>
      <c r="G28" s="7">
        <f t="shared" si="5"/>
        <v>-8.7702838190983989</v>
      </c>
      <c r="H28" s="6">
        <f t="shared" si="2"/>
        <v>1.0473287879263938E-5</v>
      </c>
      <c r="I28" s="7">
        <f t="shared" si="6"/>
        <v>10.473287879263937</v>
      </c>
      <c r="J28" s="6">
        <f t="shared" si="7"/>
        <v>-2.8382795531062779E-2</v>
      </c>
      <c r="K28" s="7">
        <f t="shared" si="8"/>
        <v>-2.8382795531062781</v>
      </c>
      <c r="L28" s="4"/>
    </row>
    <row r="29" spans="1:12" ht="15.6" x14ac:dyDescent="0.3">
      <c r="A29" s="5">
        <v>34</v>
      </c>
      <c r="B29" s="5">
        <f t="shared" si="3"/>
        <v>307</v>
      </c>
      <c r="C29" s="5">
        <v>7.01</v>
      </c>
      <c r="D29" s="5">
        <f t="shared" si="4"/>
        <v>7010</v>
      </c>
      <c r="E29" s="6">
        <f t="shared" si="0"/>
        <v>3.2573289902280132E-3</v>
      </c>
      <c r="F29" s="7">
        <f t="shared" si="1"/>
        <v>3.2573289902280131</v>
      </c>
      <c r="G29" s="7">
        <f t="shared" si="5"/>
        <v>-8.8550929800286351</v>
      </c>
      <c r="H29" s="6">
        <f t="shared" si="2"/>
        <v>1.0610192150579848E-5</v>
      </c>
      <c r="I29" s="7">
        <f t="shared" si="6"/>
        <v>10.610192150579847</v>
      </c>
      <c r="J29" s="6">
        <f t="shared" si="7"/>
        <v>-2.8843951075011844E-2</v>
      </c>
      <c r="K29" s="7">
        <f t="shared" si="8"/>
        <v>-2.8843951075011844</v>
      </c>
      <c r="L29" s="4"/>
    </row>
    <row r="30" spans="1:12" ht="15.6" x14ac:dyDescent="0.3">
      <c r="A30" s="5">
        <v>32</v>
      </c>
      <c r="B30" s="5">
        <f t="shared" si="3"/>
        <v>305</v>
      </c>
      <c r="C30" s="5">
        <v>7.74</v>
      </c>
      <c r="D30" s="5">
        <f t="shared" si="4"/>
        <v>7740</v>
      </c>
      <c r="E30" s="6">
        <f t="shared" si="0"/>
        <v>3.2786885245901639E-3</v>
      </c>
      <c r="F30" s="7">
        <f t="shared" si="1"/>
        <v>3.278688524590164</v>
      </c>
      <c r="G30" s="7">
        <f t="shared" si="5"/>
        <v>-8.9541569665837724</v>
      </c>
      <c r="H30" s="6">
        <f t="shared" si="2"/>
        <v>1.0749798441279227E-5</v>
      </c>
      <c r="I30" s="7">
        <f t="shared" si="6"/>
        <v>10.749798441279227</v>
      </c>
      <c r="J30" s="6">
        <f t="shared" si="7"/>
        <v>-2.9357891693717286E-2</v>
      </c>
      <c r="K30" s="7">
        <f t="shared" si="8"/>
        <v>-2.9357891693717284</v>
      </c>
      <c r="L30" s="4"/>
    </row>
    <row r="31" spans="1:12" ht="15.6" x14ac:dyDescent="0.3">
      <c r="A31" s="5">
        <v>30</v>
      </c>
      <c r="B31" s="5">
        <f t="shared" si="3"/>
        <v>303</v>
      </c>
      <c r="C31" s="5">
        <v>8.2200000000000006</v>
      </c>
      <c r="D31" s="5">
        <f t="shared" si="4"/>
        <v>8220</v>
      </c>
      <c r="E31" s="6">
        <f t="shared" si="0"/>
        <v>3.3003300330033004E-3</v>
      </c>
      <c r="F31" s="7">
        <f t="shared" si="1"/>
        <v>3.3003300330033003</v>
      </c>
      <c r="G31" s="7">
        <f t="shared" si="5"/>
        <v>-9.0143254880502255</v>
      </c>
      <c r="H31" s="6">
        <f t="shared" si="2"/>
        <v>1.0892178326743566E-5</v>
      </c>
      <c r="I31" s="7">
        <f t="shared" si="6"/>
        <v>10.892178326743567</v>
      </c>
      <c r="J31" s="6">
        <f t="shared" si="7"/>
        <v>-2.9750249135479294E-2</v>
      </c>
      <c r="K31" s="7">
        <f t="shared" si="8"/>
        <v>-2.9750249135479292</v>
      </c>
      <c r="L31" s="4"/>
    </row>
    <row r="32" spans="1:12" ht="15.6" x14ac:dyDescent="0.3">
      <c r="A32" s="4" t="s">
        <v>10</v>
      </c>
      <c r="B32" s="5">
        <f>SUM(B3:B31)</f>
        <v>9599</v>
      </c>
      <c r="C32" s="8">
        <f t="shared" ref="C32:K32" si="9">SUM(C3:C31)</f>
        <v>100.22999999999999</v>
      </c>
      <c r="D32" s="8">
        <f t="shared" si="9"/>
        <v>100230</v>
      </c>
      <c r="E32" s="8">
        <f t="shared" si="9"/>
        <v>8.7838236342682521E-2</v>
      </c>
      <c r="F32" s="8">
        <f>SUM(F3:F31)</f>
        <v>87.838236342682535</v>
      </c>
      <c r="G32" s="8">
        <f t="shared" si="9"/>
        <v>-230.93964109700659</v>
      </c>
      <c r="H32" s="9">
        <f t="shared" si="9"/>
        <v>2.6673777147263834E-4</v>
      </c>
      <c r="I32" s="8">
        <f t="shared" si="9"/>
        <v>266.73777147263843</v>
      </c>
      <c r="J32" s="8">
        <f t="shared" si="9"/>
        <v>-0.70225074784464692</v>
      </c>
      <c r="K32" s="8">
        <f t="shared" si="9"/>
        <v>-70.225074784464667</v>
      </c>
      <c r="L32" s="4"/>
    </row>
    <row r="33" spans="1:12" ht="15.6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ht="15.6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ht="15.6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ht="15.6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ht="15.6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ht="15.6" x14ac:dyDescent="0.3">
      <c r="A38" s="4"/>
      <c r="B38" s="4"/>
      <c r="C38" s="4" t="s">
        <v>11</v>
      </c>
      <c r="D38" s="4"/>
      <c r="E38" s="7">
        <f>(29*J32-E32*G32)/(29*H32-(E32)^2)</f>
        <v>-4029.3592615618454</v>
      </c>
      <c r="F38" s="4"/>
      <c r="G38" s="4"/>
      <c r="H38" s="4"/>
      <c r="I38" s="4"/>
      <c r="J38" s="4"/>
      <c r="K38" s="4"/>
      <c r="L38" s="4"/>
    </row>
    <row r="39" spans="1:12" ht="15.6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ht="15.6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ht="15.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ht="15.6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5.6" x14ac:dyDescent="0.3">
      <c r="A43" s="4"/>
      <c r="B43" s="4"/>
      <c r="C43" s="4" t="s">
        <v>12</v>
      </c>
      <c r="D43" s="4"/>
      <c r="E43" s="4">
        <f>(G32-E38*E32)/(29)</f>
        <v>4.2411093113668796</v>
      </c>
      <c r="F43" s="4"/>
      <c r="G43" s="4"/>
      <c r="H43" s="4"/>
      <c r="I43" s="4"/>
      <c r="J43" s="4"/>
      <c r="K43" s="4"/>
      <c r="L43" s="4"/>
    </row>
    <row r="44" spans="1:12" ht="15.6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6BBF-BCE5-42AA-9A16-02891D6BD92A}">
  <dimension ref="A1:H33"/>
  <sheetViews>
    <sheetView workbookViewId="0">
      <selection activeCell="F3" sqref="F3"/>
    </sheetView>
  </sheetViews>
  <sheetFormatPr defaultRowHeight="14.4" x14ac:dyDescent="0.3"/>
  <cols>
    <col min="1" max="1" width="12.109375" bestFit="1" customWidth="1"/>
    <col min="2" max="2" width="12.6640625" bestFit="1" customWidth="1"/>
    <col min="3" max="3" width="15" customWidth="1"/>
    <col min="4" max="4" width="14.6640625" bestFit="1" customWidth="1"/>
    <col min="5" max="5" width="15.44140625" customWidth="1"/>
    <col min="6" max="6" width="15.33203125" customWidth="1"/>
    <col min="7" max="7" width="18.88671875" bestFit="1" customWidth="1"/>
    <col min="8" max="8" width="12.6640625" customWidth="1"/>
  </cols>
  <sheetData>
    <row r="1" spans="1:8" x14ac:dyDescent="0.3">
      <c r="A1" t="s">
        <v>14</v>
      </c>
    </row>
    <row r="2" spans="1:8" ht="15.6" x14ac:dyDescent="0.3">
      <c r="A2" s="5" t="s">
        <v>6</v>
      </c>
      <c r="B2" s="5"/>
      <c r="C2" s="5" t="s">
        <v>9</v>
      </c>
      <c r="D2" s="4" t="s">
        <v>15</v>
      </c>
      <c r="E2" s="5" t="s">
        <v>16</v>
      </c>
      <c r="F2" s="4"/>
      <c r="G2" s="5" t="s">
        <v>17</v>
      </c>
      <c r="H2" s="4"/>
    </row>
    <row r="3" spans="1:8" ht="15.6" x14ac:dyDescent="0.3">
      <c r="A3" s="6">
        <v>3.3003300330033004E-3</v>
      </c>
      <c r="B3" s="7">
        <v>3.3003300330033003</v>
      </c>
      <c r="C3" s="7">
        <v>-9.0143254880502255</v>
      </c>
      <c r="D3" s="7">
        <f>'Best Fit Increasing'!$D$38*A3+'Best Fit Increasing'!$D$43</f>
        <v>-9.1700048618749612</v>
      </c>
      <c r="E3" s="6">
        <f>(A3-$A$33)^2</f>
        <v>7.3671710596979629E-8</v>
      </c>
      <c r="F3" s="7">
        <f>E3*1000000000</f>
        <v>73.671710596979636</v>
      </c>
      <c r="G3" s="6">
        <f>(C3-D3)^2</f>
        <v>2.4236067434461814E-2</v>
      </c>
      <c r="H3" s="7">
        <f>G3*1000</f>
        <v>24.236067434461813</v>
      </c>
    </row>
    <row r="4" spans="1:8" ht="15.6" x14ac:dyDescent="0.3">
      <c r="A4" s="6">
        <v>3.2786885245901639E-3</v>
      </c>
      <c r="B4" s="7">
        <v>3.278688524590164</v>
      </c>
      <c r="C4" s="7">
        <v>-8.9411528821605657</v>
      </c>
      <c r="D4" s="7">
        <f>'Best Fit Increasing'!$D$38*A4+'Best Fit Increasing'!$D$43</f>
        <v>-9.0685766997059467</v>
      </c>
      <c r="E4" s="6">
        <f t="shared" ref="E4:E32" si="0">(A4-$A$33)^2</f>
        <v>6.2391958291621281E-8</v>
      </c>
      <c r="F4" s="7">
        <f t="shared" ref="F4:F31" si="1">E4*1000000000</f>
        <v>62.391958291621279</v>
      </c>
      <c r="G4" s="6">
        <f t="shared" ref="G4:G30" si="2">(C4-D4)^2</f>
        <v>1.6236829277838549E-2</v>
      </c>
      <c r="H4" s="7">
        <f t="shared" ref="H4:H32" si="3">G4*1000</f>
        <v>16.236829277838549</v>
      </c>
    </row>
    <row r="5" spans="1:8" ht="15.6" x14ac:dyDescent="0.3">
      <c r="A5" s="6">
        <v>3.2573289902280132E-3</v>
      </c>
      <c r="B5" s="7">
        <v>3.2573289902280131</v>
      </c>
      <c r="C5" s="7">
        <v>-8.8832242302789943</v>
      </c>
      <c r="D5" s="7">
        <f>'Best Fit Increasing'!$D$38*A5+'Best Fit Increasing'!$D$43</f>
        <v>-8.968470077109167</v>
      </c>
      <c r="E5" s="6">
        <f t="shared" si="0"/>
        <v>5.2177655693777428E-8</v>
      </c>
      <c r="F5" s="7">
        <f t="shared" si="1"/>
        <v>52.177655693777432</v>
      </c>
      <c r="G5" s="6">
        <f t="shared" si="2"/>
        <v>7.2668544017932589E-3</v>
      </c>
      <c r="H5" s="7">
        <f t="shared" si="3"/>
        <v>7.2668544017932586</v>
      </c>
    </row>
    <row r="6" spans="1:8" ht="15.6" x14ac:dyDescent="0.3">
      <c r="A6" s="6">
        <v>3.2362459546925568E-3</v>
      </c>
      <c r="B6" s="7">
        <v>3.2362459546925568</v>
      </c>
      <c r="C6" s="7">
        <v>-8.8378263640077037</v>
      </c>
      <c r="D6" s="7">
        <f>'Best Fit Increasing'!$D$38*A6+'Best Fit Increasing'!$D$43</f>
        <v>-8.8696593331220548</v>
      </c>
      <c r="E6" s="6">
        <f t="shared" si="0"/>
        <v>4.2990395287149966E-8</v>
      </c>
      <c r="F6" s="7">
        <f t="shared" si="1"/>
        <v>42.990395287149965</v>
      </c>
      <c r="G6" s="6">
        <f t="shared" si="2"/>
        <v>1.0133379226352293E-3</v>
      </c>
      <c r="H6" s="7">
        <f t="shared" si="3"/>
        <v>1.0133379226352293</v>
      </c>
    </row>
    <row r="7" spans="1:8" ht="15.6" x14ac:dyDescent="0.3">
      <c r="A7" s="6">
        <v>3.2154340836012861E-3</v>
      </c>
      <c r="B7" s="7">
        <v>3.215434083601286</v>
      </c>
      <c r="C7" s="7">
        <v>-8.8098628053790566</v>
      </c>
      <c r="D7" s="7">
        <f>'Best Fit Increasing'!$D$38*A7+'Best Fit Increasing'!$D$43</f>
        <v>-8.7721194668711107</v>
      </c>
      <c r="E7" s="6">
        <f t="shared" si="0"/>
        <v>3.4793210397604247E-8</v>
      </c>
      <c r="F7" s="7">
        <f t="shared" si="1"/>
        <v>34.793210397604248</v>
      </c>
      <c r="G7" s="6">
        <f t="shared" si="2"/>
        <v>1.4245596017253977E-3</v>
      </c>
      <c r="H7" s="7">
        <f t="shared" si="3"/>
        <v>1.4245596017253976</v>
      </c>
    </row>
    <row r="8" spans="1:8" ht="15.6" x14ac:dyDescent="0.3">
      <c r="A8" s="6">
        <v>3.1948881789137379E-3</v>
      </c>
      <c r="B8" s="7">
        <v>3.1948881789137378</v>
      </c>
      <c r="C8" s="7">
        <v>-8.7323045710331826</v>
      </c>
      <c r="D8" s="7">
        <f>'Best Fit Increasing'!$D$38*A8+'Best Fit Increasing'!$D$43</f>
        <v>-8.6758261164827992</v>
      </c>
      <c r="E8" s="6">
        <f t="shared" si="0"/>
        <v>2.7550514783715087E-8</v>
      </c>
      <c r="F8" s="7">
        <f t="shared" si="1"/>
        <v>27.550514783715087</v>
      </c>
      <c r="G8" s="6">
        <f t="shared" si="2"/>
        <v>3.189815828399719E-3</v>
      </c>
      <c r="H8" s="7">
        <f t="shared" si="3"/>
        <v>3.1898158283997189</v>
      </c>
    </row>
    <row r="9" spans="1:8" ht="15.6" x14ac:dyDescent="0.3">
      <c r="A9" s="6">
        <v>3.1746031746031746E-3</v>
      </c>
      <c r="B9" s="7">
        <v>3.1746031746031744</v>
      </c>
      <c r="C9" s="7">
        <v>-8.6707722793445381</v>
      </c>
      <c r="D9" s="7">
        <f>'Best Fit Increasing'!$D$38*A9+'Best Fit Increasing'!$D$43</f>
        <v>-8.5807555387978312</v>
      </c>
      <c r="E9" s="6">
        <f t="shared" si="0"/>
        <v>2.1228045072811062E-8</v>
      </c>
      <c r="F9" s="7">
        <f t="shared" si="1"/>
        <v>21.228045072811064</v>
      </c>
      <c r="G9" s="6">
        <f t="shared" si="2"/>
        <v>8.1030135786531541E-3</v>
      </c>
      <c r="H9" s="7">
        <f t="shared" si="3"/>
        <v>8.1030135786531545</v>
      </c>
    </row>
    <row r="10" spans="1:8" ht="15.6" x14ac:dyDescent="0.3">
      <c r="A10" s="6">
        <v>3.1545741324921135E-3</v>
      </c>
      <c r="B10" s="7">
        <v>3.1545741324921135</v>
      </c>
      <c r="C10" s="7">
        <v>-8.5583351347474128</v>
      </c>
      <c r="D10" s="7">
        <f>'Best Fit Increasing'!$D$38*A10+'Best Fit Increasing'!$D$43</f>
        <v>-8.4868845898533678</v>
      </c>
      <c r="E10" s="6">
        <f t="shared" si="0"/>
        <v>1.5792805892966891E-8</v>
      </c>
      <c r="F10" s="7">
        <f t="shared" si="1"/>
        <v>15.792805892966891</v>
      </c>
      <c r="G10" s="6">
        <f t="shared" si="2"/>
        <v>5.1051803656559413E-3</v>
      </c>
      <c r="H10" s="7">
        <f t="shared" si="3"/>
        <v>5.1051803656559409</v>
      </c>
    </row>
    <row r="11" spans="1:8" ht="15.6" x14ac:dyDescent="0.3">
      <c r="A11" s="6">
        <v>3.134796238244514E-3</v>
      </c>
      <c r="B11" s="7">
        <v>3.134796238244514</v>
      </c>
      <c r="C11" s="7">
        <v>-8.4338115824771869</v>
      </c>
      <c r="D11" s="7">
        <f>'Best Fit Increasing'!$D$38*A11+'Best Fit Increasing'!$D$43</f>
        <v>-8.3941907060994296</v>
      </c>
      <c r="E11" s="6">
        <f t="shared" si="0"/>
        <v>1.1213017560084985E-8</v>
      </c>
      <c r="F11" s="7">
        <f t="shared" si="1"/>
        <v>11.213017560084985</v>
      </c>
      <c r="G11" s="6">
        <f t="shared" si="2"/>
        <v>1.5698138449415219E-3</v>
      </c>
      <c r="H11" s="7">
        <f t="shared" si="3"/>
        <v>1.569813844941522</v>
      </c>
    </row>
    <row r="12" spans="1:8" ht="15.6" x14ac:dyDescent="0.3">
      <c r="A12" s="6">
        <v>3.1152647975077881E-3</v>
      </c>
      <c r="B12" s="7">
        <v>3.1152647975077881</v>
      </c>
      <c r="C12" s="7">
        <v>-8.3187422526923989</v>
      </c>
      <c r="D12" s="7">
        <f>'Best Fit Increasing'!$D$38*A12+'Best Fit Increasing'!$D$43</f>
        <v>-8.3026518863175056</v>
      </c>
      <c r="E12" s="6">
        <f t="shared" si="0"/>
        <v>7.4580661873434096E-9</v>
      </c>
      <c r="F12" s="7">
        <f t="shared" si="1"/>
        <v>7.4580661873434098</v>
      </c>
      <c r="G12" s="6">
        <f t="shared" si="2"/>
        <v>2.5889989007829535E-4</v>
      </c>
      <c r="H12" s="7">
        <f t="shared" si="3"/>
        <v>0.25889989007829534</v>
      </c>
    </row>
    <row r="13" spans="1:8" ht="15.6" x14ac:dyDescent="0.3">
      <c r="A13" s="6">
        <v>3.0959752321981426E-3</v>
      </c>
      <c r="B13" s="7">
        <v>3.0959752321981426</v>
      </c>
      <c r="C13" s="7">
        <v>-8.2940496401020276</v>
      </c>
      <c r="D13" s="7">
        <f>'Best Fit Increasing'!$D$38*A13+'Best Fit Increasing'!$D$43</f>
        <v>-8.212246674210899</v>
      </c>
      <c r="E13" s="6">
        <f t="shared" si="0"/>
        <v>4.4984560919119667E-9</v>
      </c>
      <c r="F13" s="7">
        <f t="shared" si="1"/>
        <v>4.4984560919119669</v>
      </c>
      <c r="G13" s="6">
        <f t="shared" si="2"/>
        <v>6.6917252285851438E-3</v>
      </c>
      <c r="H13" s="7">
        <f t="shared" si="3"/>
        <v>6.6917252285851436</v>
      </c>
    </row>
    <row r="14" spans="1:8" ht="15.6" x14ac:dyDescent="0.3">
      <c r="A14" s="6">
        <v>3.0769230769230769E-3</v>
      </c>
      <c r="B14" s="7">
        <v>3.0769230769230771</v>
      </c>
      <c r="C14" s="7">
        <v>-8.2687318321177372</v>
      </c>
      <c r="D14" s="7">
        <f>'Best Fit Increasing'!$D$38*A14+'Best Fit Increasing'!$D$43</f>
        <v>-8.1229541416379085</v>
      </c>
      <c r="E14" s="6">
        <f t="shared" si="0"/>
        <v>2.3057643809788634E-9</v>
      </c>
      <c r="F14" s="7">
        <f t="shared" si="1"/>
        <v>2.3057643809788635</v>
      </c>
      <c r="G14" s="6">
        <f t="shared" si="2"/>
        <v>2.1251135041632736E-2</v>
      </c>
      <c r="H14" s="7">
        <f t="shared" si="3"/>
        <v>21.251135041632736</v>
      </c>
    </row>
    <row r="15" spans="1:8" ht="15.6" x14ac:dyDescent="0.3">
      <c r="A15" s="6">
        <v>3.0581039755351682E-3</v>
      </c>
      <c r="B15" s="7">
        <v>3.0581039755351682</v>
      </c>
      <c r="C15" s="7">
        <v>-8.1605182474775049</v>
      </c>
      <c r="D15" s="7">
        <f>'Best Fit Increasing'!$D$38*A15+'Best Fit Increasing'!$D$43</f>
        <v>-8.0347538724603105</v>
      </c>
      <c r="E15" s="6">
        <f t="shared" si="0"/>
        <v>8.5259760582712221E-10</v>
      </c>
      <c r="F15" s="7">
        <f t="shared" si="1"/>
        <v>0.85259760582712218</v>
      </c>
      <c r="G15" s="6">
        <f t="shared" si="2"/>
        <v>1.5816678023465511E-2</v>
      </c>
      <c r="H15" s="7">
        <f t="shared" si="3"/>
        <v>15.816678023465512</v>
      </c>
    </row>
    <row r="16" spans="1:8" ht="15.6" x14ac:dyDescent="0.3">
      <c r="A16" s="6">
        <v>3.0395136778115501E-3</v>
      </c>
      <c r="B16" s="7">
        <v>3.0395136778115504</v>
      </c>
      <c r="C16" s="7">
        <v>-8.0391573904732372</v>
      </c>
      <c r="D16" s="7">
        <f>'Best Fit Increasing'!$D$38*A16+'Best Fit Increasing'!$D$43</f>
        <v>-7.9476259469809181</v>
      </c>
      <c r="E16" s="6">
        <f t="shared" si="0"/>
        <v>1.1255037897717268E-10</v>
      </c>
      <c r="F16" s="7">
        <f t="shared" si="1"/>
        <v>0.11255037897717268</v>
      </c>
      <c r="G16" s="6">
        <f t="shared" si="2"/>
        <v>8.3780051477876077E-3</v>
      </c>
      <c r="H16" s="7">
        <f t="shared" si="3"/>
        <v>8.3780051477876079</v>
      </c>
    </row>
    <row r="17" spans="1:8" ht="15.6" x14ac:dyDescent="0.3">
      <c r="A17" s="6">
        <v>3.0211480362537764E-3</v>
      </c>
      <c r="B17" s="7">
        <v>3.0211480362537766</v>
      </c>
      <c r="C17" s="7">
        <v>-7.9620673087536664</v>
      </c>
      <c r="D17" s="7">
        <f>'Best Fit Increasing'!$D$38*A17+'Best Fit Increasing'!$D$43</f>
        <v>-7.8615509269453865</v>
      </c>
      <c r="E17" s="6">
        <f t="shared" si="0"/>
        <v>6.0165855304646925E-11</v>
      </c>
      <c r="F17" s="7">
        <f t="shared" si="1"/>
        <v>6.0165855304646923E-2</v>
      </c>
      <c r="G17" s="6">
        <f t="shared" si="2"/>
        <v>1.0103543011827908E-2</v>
      </c>
      <c r="H17" s="7">
        <f t="shared" si="3"/>
        <v>10.103543011827908</v>
      </c>
    </row>
    <row r="18" spans="1:8" ht="15.6" x14ac:dyDescent="0.3">
      <c r="A18" s="6">
        <v>3.003003003003003E-3</v>
      </c>
      <c r="B18" s="7">
        <v>3.0030030030030028</v>
      </c>
      <c r="C18" s="7">
        <v>-7.7873820264847007</v>
      </c>
      <c r="D18" s="7">
        <f>'Best Fit Increasing'!$D$38*A18+'Best Fit Increasing'!$D$43</f>
        <v>-7.7765098410844553</v>
      </c>
      <c r="E18" s="6">
        <f t="shared" si="0"/>
        <v>6.70897983568984E-10</v>
      </c>
      <c r="F18" s="7">
        <f t="shared" si="1"/>
        <v>0.670897983568984</v>
      </c>
      <c r="G18" s="6">
        <f t="shared" si="2"/>
        <v>1.1820441537730859E-4</v>
      </c>
      <c r="H18" s="7">
        <f t="shared" si="3"/>
        <v>0.11820441537730859</v>
      </c>
    </row>
    <row r="19" spans="1:8" ht="15.6" x14ac:dyDescent="0.3">
      <c r="A19" s="6">
        <v>2.9850746268656717E-3</v>
      </c>
      <c r="B19" s="7">
        <v>2.9850746268656718</v>
      </c>
      <c r="C19" s="7">
        <v>-7.7275351104754479</v>
      </c>
      <c r="D19" s="7">
        <f>'Best Fit Increasing'!$D$38*A19+'Best Fit Increasing'!$D$43</f>
        <v>-7.6924841711741019</v>
      </c>
      <c r="E19" s="6">
        <f>(A19-$A$33)^2</f>
        <v>1.9210754399796246E-9</v>
      </c>
      <c r="F19" s="7">
        <f t="shared" si="1"/>
        <v>1.9210754399796246</v>
      </c>
      <c r="G19" s="6">
        <f t="shared" si="2"/>
        <v>1.228568345906646E-3</v>
      </c>
      <c r="H19" s="7">
        <f t="shared" si="3"/>
        <v>1.2285683459066459</v>
      </c>
    </row>
    <row r="20" spans="1:8" ht="15.6" x14ac:dyDescent="0.3">
      <c r="A20" s="6">
        <v>2.967359050445104E-3</v>
      </c>
      <c r="B20" s="7">
        <v>2.9673590504451042</v>
      </c>
      <c r="C20" s="7">
        <v>-7.5806997522245627</v>
      </c>
      <c r="D20" s="7">
        <f>'Best Fit Increasing'!$D$38*A20+'Best Fit Increasing'!$D$43</f>
        <v>-7.609455838592063</v>
      </c>
      <c r="E20" s="6">
        <f t="shared" si="0"/>
        <v>3.7878671603010435E-9</v>
      </c>
      <c r="F20" s="7">
        <f t="shared" si="1"/>
        <v>3.7878671603010434</v>
      </c>
      <c r="G20" s="6">
        <f t="shared" si="2"/>
        <v>8.2691250317513466E-4</v>
      </c>
      <c r="H20" s="7">
        <f t="shared" si="3"/>
        <v>0.82691250317513465</v>
      </c>
    </row>
    <row r="21" spans="1:8" ht="15.6" x14ac:dyDescent="0.3">
      <c r="A21" s="6">
        <v>2.9498525073746312E-3</v>
      </c>
      <c r="B21" s="7">
        <v>2.9498525073746311</v>
      </c>
      <c r="C21" s="7">
        <v>-7.4955419438842563</v>
      </c>
      <c r="D21" s="7">
        <f>'Best Fit Increasing'!$D$38*A21+'Best Fit Increasing'!$D$43</f>
        <v>-7.5274071913502221</v>
      </c>
      <c r="E21" s="6">
        <f t="shared" si="0"/>
        <v>6.2492493915779774E-9</v>
      </c>
      <c r="F21" s="7">
        <f t="shared" si="1"/>
        <v>6.249249391577977</v>
      </c>
      <c r="G21" s="6">
        <f t="shared" si="2"/>
        <v>1.0153939960672368E-3</v>
      </c>
      <c r="H21" s="7">
        <f t="shared" si="3"/>
        <v>1.0153939960672367</v>
      </c>
    </row>
    <row r="22" spans="1:8" ht="15.6" x14ac:dyDescent="0.3">
      <c r="A22" s="6">
        <v>2.9325513196480938E-3</v>
      </c>
      <c r="B22" s="7">
        <v>2.9325513196480939</v>
      </c>
      <c r="C22" s="7">
        <v>-7.438383530044308</v>
      </c>
      <c r="D22" s="7">
        <f>'Best Fit Increasing'!$D$38*A22+'Best Fit Increasing'!$D$43</f>
        <v>-7.4463209915833621</v>
      </c>
      <c r="E22" s="6">
        <f t="shared" si="0"/>
        <v>9.2839741888667766E-9</v>
      </c>
      <c r="F22" s="7">
        <f t="shared" si="1"/>
        <v>9.2839741888667771</v>
      </c>
      <c r="G22" s="6">
        <f t="shared" si="2"/>
        <v>6.3003295683964177E-5</v>
      </c>
      <c r="H22" s="7">
        <f t="shared" si="3"/>
        <v>6.3003295683964178E-2</v>
      </c>
    </row>
    <row r="23" spans="1:8" ht="15.6" x14ac:dyDescent="0.3">
      <c r="A23" s="6">
        <v>2.9154518950437317E-3</v>
      </c>
      <c r="B23" s="7">
        <v>2.9154518950437316</v>
      </c>
      <c r="C23" s="7">
        <v>-7.1701195434496281</v>
      </c>
      <c r="D23" s="7">
        <f>'Best Fit Increasing'!$D$38*A23+'Best Fit Increasing'!$D$43</f>
        <v>-7.366180403475588</v>
      </c>
      <c r="E23" s="6">
        <f t="shared" si="0"/>
        <v>1.2871539286406928E-8</v>
      </c>
      <c r="F23" s="7">
        <f t="shared" si="1"/>
        <v>12.871539286406927</v>
      </c>
      <c r="G23" s="6">
        <f t="shared" si="2"/>
        <v>3.8439860834119044E-2</v>
      </c>
      <c r="H23" s="7">
        <f t="shared" si="3"/>
        <v>38.439860834119045</v>
      </c>
    </row>
    <row r="24" spans="1:8" ht="15.6" x14ac:dyDescent="0.3">
      <c r="A24" s="6">
        <v>2.8985507246376812E-3</v>
      </c>
      <c r="B24" s="7">
        <v>2.8985507246376812</v>
      </c>
      <c r="C24" s="7">
        <v>-7.114769448366463</v>
      </c>
      <c r="D24" s="7">
        <f>'Best Fit Increasing'!$D$38*A24+'Best Fit Increasing'!$D$43</f>
        <v>-7.2869689816067469</v>
      </c>
      <c r="E24" s="6">
        <f t="shared" si="0"/>
        <v>1.6992159276472509E-8</v>
      </c>
      <c r="F24" s="7">
        <f t="shared" si="1"/>
        <v>16.99215927647251</v>
      </c>
      <c r="G24" s="6">
        <f t="shared" si="2"/>
        <v>2.9652679248171648E-2</v>
      </c>
      <c r="H24" s="7">
        <f t="shared" si="3"/>
        <v>29.652679248171648</v>
      </c>
    </row>
    <row r="25" spans="1:8" ht="15.6" x14ac:dyDescent="0.3">
      <c r="A25" s="6">
        <v>2.881844380403458E-3</v>
      </c>
      <c r="B25" s="7">
        <v>2.8818443804034581</v>
      </c>
      <c r="C25" s="7">
        <v>-7.0800264999225906</v>
      </c>
      <c r="D25" s="7">
        <f>'Best Fit Increasing'!$D$38*A25+'Best Fit Increasing'!$D$43</f>
        <v>-7.2086706597018102</v>
      </c>
      <c r="E25" s="6">
        <f t="shared" si="0"/>
        <v>2.1626738032726678E-8</v>
      </c>
      <c r="F25" s="7">
        <f t="shared" si="1"/>
        <v>21.626738032726678</v>
      </c>
      <c r="G25" s="6">
        <f t="shared" si="2"/>
        <v>1.6549319845301384E-2</v>
      </c>
      <c r="H25" s="7">
        <f t="shared" si="3"/>
        <v>16.549319845301383</v>
      </c>
    </row>
    <row r="26" spans="1:8" ht="15.6" x14ac:dyDescent="0.3">
      <c r="A26" s="6">
        <v>2.8653295128939827E-3</v>
      </c>
      <c r="B26" s="7">
        <v>2.8653295128939829</v>
      </c>
      <c r="C26" s="7">
        <v>-7.0396603498620758</v>
      </c>
      <c r="D26" s="7">
        <f>'Best Fit Increasing'!$D$38*A26+'Best Fit Increasing'!$D$43</f>
        <v>-7.1312697397671316</v>
      </c>
      <c r="E26" s="6">
        <f t="shared" si="0"/>
        <v>2.6756842318271656E-8</v>
      </c>
      <c r="F26" s="7">
        <f t="shared" si="1"/>
        <v>26.756842318271655</v>
      </c>
      <c r="G26" s="6">
        <f t="shared" si="2"/>
        <v>8.3922803187765488E-3</v>
      </c>
      <c r="H26" s="7">
        <f t="shared" si="3"/>
        <v>8.3922803187765496</v>
      </c>
    </row>
    <row r="27" spans="1:8" ht="15.6" x14ac:dyDescent="0.3">
      <c r="A27" s="6">
        <v>2.8490028490028491E-3</v>
      </c>
      <c r="B27" s="7">
        <v>2.8490028490028489</v>
      </c>
      <c r="C27" s="7">
        <v>-6.9782137426306985</v>
      </c>
      <c r="D27" s="7">
        <f>'Best Fit Increasing'!$D$38*A27+'Best Fit Increasing'!$D$43</f>
        <v>-7.0547508815980917</v>
      </c>
      <c r="E27" s="6">
        <f t="shared" si="0"/>
        <v>3.2364676521763648E-8</v>
      </c>
      <c r="F27" s="7">
        <f t="shared" si="1"/>
        <v>32.364676521763649</v>
      </c>
      <c r="G27" s="6">
        <f t="shared" si="2"/>
        <v>5.8579336413140627E-3</v>
      </c>
      <c r="H27" s="7">
        <f t="shared" si="3"/>
        <v>5.8579336413140624</v>
      </c>
    </row>
    <row r="28" spans="1:8" ht="15.6" x14ac:dyDescent="0.3">
      <c r="A28" s="6">
        <v>2.8328611898016999E-3</v>
      </c>
      <c r="B28" s="7">
        <v>2.8328611898017</v>
      </c>
      <c r="C28" s="7">
        <v>-6.9488972223133123</v>
      </c>
      <c r="D28" s="7">
        <f>'Best Fit Increasing'!$D$38*A28+'Best Fit Increasing'!$D$43</f>
        <v>-6.9790990926434295</v>
      </c>
      <c r="E28" s="6">
        <f t="shared" si="0"/>
        <v>3.843305846794849E-8</v>
      </c>
      <c r="F28" s="7">
        <f t="shared" si="1"/>
        <v>38.433058467948491</v>
      </c>
      <c r="G28" s="6">
        <f t="shared" si="2"/>
        <v>9.1215297143721545E-4</v>
      </c>
      <c r="H28" s="7">
        <f t="shared" si="3"/>
        <v>0.91215297143721541</v>
      </c>
    </row>
    <row r="29" spans="1:8" ht="15.6" x14ac:dyDescent="0.3">
      <c r="A29" s="6">
        <v>2.8169014084507044E-3</v>
      </c>
      <c r="B29" s="7">
        <v>2.8169014084507045</v>
      </c>
      <c r="C29" s="7">
        <v>-6.9177056098353047</v>
      </c>
      <c r="D29" s="7">
        <f>'Best Fit Increasing'!$D$38*A29+'Best Fit Increasing'!$D$43</f>
        <v>-6.9042997182122017</v>
      </c>
      <c r="E29" s="6">
        <f t="shared" si="0"/>
        <v>4.4945396251792644E-8</v>
      </c>
      <c r="F29" s="7">
        <f t="shared" si="1"/>
        <v>44.945396251792644</v>
      </c>
      <c r="G29" s="6">
        <f t="shared" si="2"/>
        <v>1.7971793021038363E-4</v>
      </c>
      <c r="H29" s="7">
        <f t="shared" si="3"/>
        <v>0.17971793021038363</v>
      </c>
    </row>
    <row r="30" spans="1:8" ht="15.6" x14ac:dyDescent="0.3">
      <c r="A30" s="6">
        <v>2.8011204481792717E-3</v>
      </c>
      <c r="B30" s="7">
        <v>2.8011204481792715</v>
      </c>
      <c r="C30" s="7">
        <v>-6.9177056098353047</v>
      </c>
      <c r="D30" s="7">
        <f>'Best Fit Increasing'!$D$38*A30+'Best Fit Increasing'!$D$43</f>
        <v>-6.830338432009893</v>
      </c>
      <c r="E30" s="6">
        <f t="shared" si="0"/>
        <v>5.1885666048039088E-8</v>
      </c>
      <c r="F30" s="7">
        <f t="shared" si="1"/>
        <v>51.885666048039091</v>
      </c>
      <c r="G30" s="6">
        <f t="shared" si="2"/>
        <v>7.6330237611771101E-3</v>
      </c>
      <c r="H30" s="7">
        <f t="shared" si="3"/>
        <v>7.6330237611771103</v>
      </c>
    </row>
    <row r="31" spans="1:8" ht="15.6" x14ac:dyDescent="0.3">
      <c r="A31" s="6">
        <v>2.7855153203342618E-3</v>
      </c>
      <c r="B31" s="7">
        <v>2.785515320334262</v>
      </c>
      <c r="C31" s="7">
        <v>-6.9177056098353047</v>
      </c>
      <c r="D31" s="7">
        <f>'Best Fit Increasing'!$D$38*A31+'Best Fit Increasing'!$D$43</f>
        <v>-6.7572012269908983</v>
      </c>
      <c r="E31" s="6">
        <f t="shared" si="0"/>
        <v>5.923839085051853E-8</v>
      </c>
      <c r="F31" s="7">
        <f t="shared" si="1"/>
        <v>59.238390850518527</v>
      </c>
      <c r="G31" s="6">
        <f>(C31-D31)^2</f>
        <v>2.5761656912263772E-2</v>
      </c>
      <c r="H31" s="7">
        <f t="shared" si="3"/>
        <v>25.761656912263771</v>
      </c>
    </row>
    <row r="32" spans="1:8" ht="15.6" x14ac:dyDescent="0.3">
      <c r="A32" s="13">
        <f>SUM(A3:A31)</f>
        <v>8.783823634268248E-2</v>
      </c>
      <c r="B32" s="13">
        <f t="shared" ref="B32:E32" si="4">SUM(B3:B31)</f>
        <v>87.838236342682507</v>
      </c>
      <c r="C32" s="13">
        <f t="shared" si="4"/>
        <v>-229.03922800825947</v>
      </c>
      <c r="D32" s="13">
        <f t="shared" si="4"/>
        <v>-229.03922800825958</v>
      </c>
      <c r="E32" s="13">
        <f t="shared" si="4"/>
        <v>6.8412444529528828E-7</v>
      </c>
      <c r="F32" s="13">
        <f t="shared" ref="F32" si="5">SUM(F3:F31)</f>
        <v>684.12444529528841</v>
      </c>
      <c r="G32" s="13">
        <f t="shared" ref="G32" si="6">SUM(G3:G31)</f>
        <v>0.26727616661846326</v>
      </c>
      <c r="H32" s="15">
        <f t="shared" si="3"/>
        <v>267.27616661846326</v>
      </c>
    </row>
    <row r="33" spans="1:8" ht="15.6" x14ac:dyDescent="0.3">
      <c r="A33" s="6">
        <f>AVERAGE(A3:A31)</f>
        <v>3.0289047014718097E-3</v>
      </c>
      <c r="B33" s="14"/>
      <c r="C33" s="14"/>
      <c r="D33" s="14"/>
      <c r="E33" s="4"/>
      <c r="F33" s="4"/>
      <c r="G33" s="4"/>
      <c r="H3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689DA-9F4C-4356-91B9-9C08B96B8133}">
  <dimension ref="A1:I33"/>
  <sheetViews>
    <sheetView tabSelected="1" topLeftCell="A16" workbookViewId="0">
      <selection activeCell="G27" sqref="G27"/>
    </sheetView>
  </sheetViews>
  <sheetFormatPr defaultRowHeight="14.4" x14ac:dyDescent="0.3"/>
  <cols>
    <col min="1" max="1" width="12.109375" bestFit="1" customWidth="1"/>
    <col min="2" max="2" width="12.6640625" bestFit="1" customWidth="1"/>
    <col min="3" max="3" width="15" customWidth="1"/>
    <col min="4" max="4" width="14.6640625" bestFit="1" customWidth="1"/>
    <col min="5" max="6" width="15.44140625" customWidth="1"/>
    <col min="7" max="7" width="15.33203125" customWidth="1"/>
    <col min="8" max="8" width="18.88671875" bestFit="1" customWidth="1"/>
    <col min="9" max="9" width="14.44140625" customWidth="1"/>
  </cols>
  <sheetData>
    <row r="1" spans="1:9" x14ac:dyDescent="0.3">
      <c r="A1" t="s">
        <v>14</v>
      </c>
    </row>
    <row r="2" spans="1:9" ht="15.6" x14ac:dyDescent="0.3">
      <c r="A2" s="5" t="s">
        <v>6</v>
      </c>
      <c r="B2" s="5"/>
      <c r="C2" s="5" t="s">
        <v>9</v>
      </c>
      <c r="D2" s="4" t="s">
        <v>15</v>
      </c>
      <c r="E2" s="5" t="s">
        <v>16</v>
      </c>
      <c r="F2" s="5"/>
      <c r="G2" s="4"/>
      <c r="H2" s="5" t="s">
        <v>17</v>
      </c>
    </row>
    <row r="3" spans="1:9" ht="15.6" x14ac:dyDescent="0.3">
      <c r="A3" s="6">
        <v>2.7855153203342618E-3</v>
      </c>
      <c r="B3" s="7">
        <f>A3*1000</f>
        <v>2.785515320334262</v>
      </c>
      <c r="C3" s="7">
        <v>-6.9177056098353047</v>
      </c>
      <c r="D3" s="7">
        <f>'Best Fit Decreasing'!$E$38*'Error Decreasing'!A3+'Best Fit Decreasing'!$E$43</f>
        <v>-6.9827326428443888</v>
      </c>
      <c r="E3" s="6">
        <f>(A3-$A$33)^2</f>
        <v>5.9238390850519165E-8</v>
      </c>
      <c r="F3" s="7">
        <f>E3*1000000000</f>
        <v>59.238390850519167</v>
      </c>
      <c r="G3" s="7">
        <f>E3*1000000000</f>
        <v>59.238390850519167</v>
      </c>
      <c r="H3" s="21">
        <f>(C3-D3)^2</f>
        <v>4.2285150219645105E-3</v>
      </c>
      <c r="I3" s="2">
        <f>H3*1000</f>
        <v>4.2285150219645109</v>
      </c>
    </row>
    <row r="4" spans="1:9" ht="15.6" x14ac:dyDescent="0.3">
      <c r="A4" s="6">
        <v>2.8011204481792717E-3</v>
      </c>
      <c r="B4" s="7">
        <f t="shared" ref="B4:B32" si="0">A4*1000</f>
        <v>2.8011204481792715</v>
      </c>
      <c r="C4" s="7">
        <v>-6.9275579062783166</v>
      </c>
      <c r="D4" s="7">
        <f>'Best Fit Decreasing'!$E$38*'Error Decreasing'!A4+'Best Fit Decreasing'!$E$43</f>
        <v>-7.0456113092545367</v>
      </c>
      <c r="E4" s="6">
        <f t="shared" ref="E4:E32" si="1">(A4-$A$33)^2</f>
        <v>5.1885666048039684E-8</v>
      </c>
      <c r="F4" s="7">
        <f t="shared" ref="F4:F31" si="2">E4*1000000000</f>
        <v>51.885666048039681</v>
      </c>
      <c r="G4" s="7">
        <f t="shared" ref="G4:G31" si="3">E4*1000000000</f>
        <v>51.885666048039681</v>
      </c>
      <c r="H4" s="21">
        <f t="shared" ref="H4:H30" si="4">(C4-D4)^2</f>
        <v>1.393660595426582E-2</v>
      </c>
      <c r="I4" s="2">
        <f t="shared" ref="I4:I31" si="5">H4*1000</f>
        <v>13.93660595426582</v>
      </c>
    </row>
    <row r="5" spans="1:9" ht="15.6" x14ac:dyDescent="0.3">
      <c r="A5" s="6">
        <v>2.8169014084507044E-3</v>
      </c>
      <c r="B5" s="7">
        <f t="shared" si="0"/>
        <v>2.8169014084507045</v>
      </c>
      <c r="C5" s="7">
        <v>-6.9847163201182649</v>
      </c>
      <c r="D5" s="7">
        <f>'Best Fit Decreasing'!$E$38*'Error Decreasing'!A5+'Best Fit Decreasing'!$E$43</f>
        <v>-7.1091984676805735</v>
      </c>
      <c r="E5" s="6">
        <f t="shared" si="1"/>
        <v>4.4945396251793193E-8</v>
      </c>
      <c r="F5" s="7">
        <f t="shared" si="2"/>
        <v>44.945396251793191</v>
      </c>
      <c r="G5" s="7">
        <f t="shared" si="3"/>
        <v>44.945396251793191</v>
      </c>
      <c r="H5" s="21">
        <f t="shared" si="4"/>
        <v>1.5495805061724367E-2</v>
      </c>
      <c r="I5" s="2">
        <f t="shared" si="5"/>
        <v>15.495805061724367</v>
      </c>
    </row>
    <row r="6" spans="1:9" ht="15.6" x14ac:dyDescent="0.3">
      <c r="A6" s="6">
        <v>2.8328611898016999E-3</v>
      </c>
      <c r="B6" s="7">
        <f t="shared" si="0"/>
        <v>2.8328611898017</v>
      </c>
      <c r="C6" s="7">
        <v>-7.0900768357760917</v>
      </c>
      <c r="D6" s="7">
        <f>'Best Fit Decreasing'!$E$38*'Error Decreasing'!A6+'Best Fit Decreasing'!$E$43</f>
        <v>-7.1735061604797083</v>
      </c>
      <c r="E6" s="6">
        <f t="shared" si="1"/>
        <v>3.8433058467949006E-8</v>
      </c>
      <c r="F6" s="7">
        <f t="shared" si="2"/>
        <v>38.433058467949003</v>
      </c>
      <c r="G6" s="7">
        <f t="shared" si="3"/>
        <v>38.433058467949003</v>
      </c>
      <c r="H6" s="21">
        <f t="shared" si="4"/>
        <v>6.9604522205014971E-3</v>
      </c>
      <c r="I6" s="2">
        <f t="shared" si="5"/>
        <v>6.9604522205014971</v>
      </c>
    </row>
    <row r="7" spans="1:9" ht="15.6" x14ac:dyDescent="0.3">
      <c r="A7" s="6">
        <v>2.8490028490028491E-3</v>
      </c>
      <c r="B7" s="7">
        <f t="shared" si="0"/>
        <v>2.8490028490028489</v>
      </c>
      <c r="C7" s="7">
        <v>-7.1701195434496281</v>
      </c>
      <c r="D7" s="7">
        <f>'Best Fit Decreasing'!$E$38*'Error Decreasing'!A7+'Best Fit Decreasing'!$E$43</f>
        <v>-7.2385467044788347</v>
      </c>
      <c r="E7" s="6">
        <f t="shared" si="1"/>
        <v>3.2364676521764111E-8</v>
      </c>
      <c r="F7" s="7">
        <f t="shared" si="2"/>
        <v>32.36467652176411</v>
      </c>
      <c r="G7" s="7">
        <f t="shared" si="3"/>
        <v>32.36467652176411</v>
      </c>
      <c r="H7" s="21">
        <f t="shared" si="4"/>
        <v>4.6822763665169773E-3</v>
      </c>
      <c r="I7" s="2">
        <f t="shared" si="5"/>
        <v>4.6822763665169775</v>
      </c>
    </row>
    <row r="8" spans="1:9" ht="15.6" x14ac:dyDescent="0.3">
      <c r="A8" s="6">
        <v>2.8653295128939827E-3</v>
      </c>
      <c r="B8" s="7">
        <f t="shared" si="0"/>
        <v>2.8653295128939829</v>
      </c>
      <c r="C8" s="7">
        <v>-7.2793188354146201</v>
      </c>
      <c r="D8" s="7">
        <f>'Best Fit Decreasing'!$E$38*'Error Decreasing'!A8+'Best Fit Decreasing'!$E$43</f>
        <v>-7.304332698838981</v>
      </c>
      <c r="E8" s="6">
        <f t="shared" si="1"/>
        <v>2.6756842318272079E-8</v>
      </c>
      <c r="F8" s="7">
        <f t="shared" si="2"/>
        <v>26.756842318272078</v>
      </c>
      <c r="G8" s="7">
        <f t="shared" si="3"/>
        <v>26.756842318272078</v>
      </c>
      <c r="H8" s="21">
        <f t="shared" si="4"/>
        <v>6.2569336341257746E-4</v>
      </c>
      <c r="I8" s="2">
        <f t="shared" si="5"/>
        <v>0.62569336341257742</v>
      </c>
    </row>
    <row r="9" spans="1:9" ht="15.6" x14ac:dyDescent="0.3">
      <c r="A9" s="6">
        <v>2.881844380403458E-3</v>
      </c>
      <c r="B9" s="7">
        <f t="shared" si="0"/>
        <v>2.8818443804034581</v>
      </c>
      <c r="C9" s="7">
        <v>-7.4500795698074986</v>
      </c>
      <c r="D9" s="7">
        <f>'Best Fit Decreasing'!$E$38*'Error Decreasing'!A9+'Best Fit Decreasing'!$E$43</f>
        <v>-7.3708770331917526</v>
      </c>
      <c r="E9" s="6">
        <f t="shared" si="1"/>
        <v>2.1626738032727058E-8</v>
      </c>
      <c r="F9" s="7">
        <f t="shared" si="2"/>
        <v>21.626738032727058</v>
      </c>
      <c r="G9" s="7">
        <f t="shared" si="3"/>
        <v>21.626738032727058</v>
      </c>
      <c r="H9" s="21">
        <f t="shared" si="4"/>
        <v>6.2730418063685943E-3</v>
      </c>
      <c r="I9" s="2">
        <f t="shared" si="5"/>
        <v>6.2730418063685942</v>
      </c>
    </row>
    <row r="10" spans="1:9" ht="15.6" x14ac:dyDescent="0.3">
      <c r="A10" s="6">
        <v>2.8985507246376812E-3</v>
      </c>
      <c r="B10" s="7">
        <f t="shared" si="0"/>
        <v>2.8985507246376812</v>
      </c>
      <c r="C10" s="7">
        <v>-7.5120712458354664</v>
      </c>
      <c r="D10" s="7">
        <f>'Best Fit Decreasing'!$E$38*'Error Decreasing'!A10+'Best Fit Decreasing'!$E$43</f>
        <v>-7.4381928960587596</v>
      </c>
      <c r="E10" s="6">
        <f t="shared" si="1"/>
        <v>1.6992159276472846E-8</v>
      </c>
      <c r="F10" s="7">
        <f t="shared" si="2"/>
        <v>16.992159276472847</v>
      </c>
      <c r="G10" s="7">
        <f t="shared" si="3"/>
        <v>16.992159276472847</v>
      </c>
      <c r="H10" s="21">
        <f t="shared" si="4"/>
        <v>5.4580105657294365E-3</v>
      </c>
      <c r="I10" s="2">
        <f t="shared" si="5"/>
        <v>5.4580105657294364</v>
      </c>
    </row>
    <row r="11" spans="1:9" ht="15.6" x14ac:dyDescent="0.3">
      <c r="A11" s="6">
        <v>2.9154518950437317E-3</v>
      </c>
      <c r="B11" s="7">
        <f t="shared" si="0"/>
        <v>2.9154518950437316</v>
      </c>
      <c r="C11" s="7">
        <v>-7.6255950721324535</v>
      </c>
      <c r="D11" s="7">
        <f>'Best Fit Decreasing'!$E$38*'Error Decreasing'!A11+'Best Fit Decreasing'!$E$43</f>
        <v>-7.5062937835656145</v>
      </c>
      <c r="E11" s="6">
        <f t="shared" si="1"/>
        <v>1.2871539286407222E-8</v>
      </c>
      <c r="F11" s="7">
        <f t="shared" si="2"/>
        <v>12.871539286407222</v>
      </c>
      <c r="G11" s="7">
        <f t="shared" si="3"/>
        <v>12.871539286407222</v>
      </c>
      <c r="H11" s="21">
        <f t="shared" si="4"/>
        <v>1.4232797453708182E-2</v>
      </c>
      <c r="I11" s="2">
        <f t="shared" si="5"/>
        <v>14.232797453708182</v>
      </c>
    </row>
    <row r="12" spans="1:9" ht="15.6" x14ac:dyDescent="0.3">
      <c r="A12" s="6">
        <v>2.9325513196480938E-3</v>
      </c>
      <c r="B12" s="7">
        <f t="shared" si="0"/>
        <v>2.9325513196480939</v>
      </c>
      <c r="C12" s="7">
        <v>-7.6824824465345056</v>
      </c>
      <c r="D12" s="7">
        <f>'Best Fit Decreasing'!$E$38*'Error Decreasing'!A12+'Best Fit Decreasing'!$E$43</f>
        <v>-7.5751935084625783</v>
      </c>
      <c r="E12" s="6">
        <f t="shared" si="1"/>
        <v>9.2839741888670264E-9</v>
      </c>
      <c r="F12" s="7">
        <f t="shared" si="2"/>
        <v>9.2839741888670257</v>
      </c>
      <c r="G12" s="7">
        <f t="shared" si="3"/>
        <v>9.2839741888670257</v>
      </c>
      <c r="H12" s="21">
        <f t="shared" si="4"/>
        <v>1.151091623260185E-2</v>
      </c>
      <c r="I12" s="2">
        <f t="shared" si="5"/>
        <v>11.510916232601851</v>
      </c>
    </row>
    <row r="13" spans="1:9" ht="15.6" x14ac:dyDescent="0.3">
      <c r="A13" s="6">
        <v>2.9498525073746312E-3</v>
      </c>
      <c r="B13" s="7">
        <f t="shared" si="0"/>
        <v>2.9498525073746311</v>
      </c>
      <c r="C13" s="7">
        <v>-7.718685495198466</v>
      </c>
      <c r="D13" s="7">
        <f>'Best Fit Decreasing'!$E$38*'Error Decreasing'!A13+'Best Fit Decreasing'!$E$43</f>
        <v>-7.6449062094645219</v>
      </c>
      <c r="E13" s="6">
        <f t="shared" si="1"/>
        <v>6.2492493915781833E-9</v>
      </c>
      <c r="F13" s="7">
        <f t="shared" si="2"/>
        <v>6.249249391578183</v>
      </c>
      <c r="G13" s="7">
        <f t="shared" si="3"/>
        <v>6.249249391578183</v>
      </c>
      <c r="H13" s="21">
        <f t="shared" si="4"/>
        <v>5.4433830034109672E-3</v>
      </c>
      <c r="I13" s="2">
        <f t="shared" si="5"/>
        <v>5.4433830034109674</v>
      </c>
    </row>
    <row r="14" spans="1:9" ht="15.6" x14ac:dyDescent="0.3">
      <c r="A14" s="6">
        <v>2.967359050445104E-3</v>
      </c>
      <c r="B14" s="7">
        <f t="shared" si="0"/>
        <v>2.9673590504451042</v>
      </c>
      <c r="C14" s="7">
        <v>-7.7832240163360371</v>
      </c>
      <c r="D14" s="7">
        <f>'Best Fit Decreasing'!$E$38*'Error Decreasing'!A14+'Best Fit Decreasing'!$E$43</f>
        <v>-7.7154463609234627</v>
      </c>
      <c r="E14" s="6">
        <f t="shared" si="1"/>
        <v>3.7878671603012032E-9</v>
      </c>
      <c r="F14" s="7">
        <f t="shared" si="2"/>
        <v>3.7878671603012033</v>
      </c>
      <c r="G14" s="7">
        <f t="shared" si="3"/>
        <v>3.7878671603012033</v>
      </c>
      <c r="H14" s="21">
        <f t="shared" si="4"/>
        <v>4.5938105732256772E-3</v>
      </c>
      <c r="I14" s="2">
        <f t="shared" si="5"/>
        <v>4.5938105732256771</v>
      </c>
    </row>
    <row r="15" spans="1:9" ht="15.6" x14ac:dyDescent="0.3">
      <c r="A15" s="6">
        <v>2.9850746268656717E-3</v>
      </c>
      <c r="B15" s="7">
        <f t="shared" si="0"/>
        <v>2.9850746268656718</v>
      </c>
      <c r="C15" s="7">
        <v>-7.8320141805054693</v>
      </c>
      <c r="D15" s="7">
        <f>'Best Fit Decreasing'!$E$38*'Error Decreasing'!A15+'Best Fit Decreasing'!$E$43</f>
        <v>-7.7868287828475848</v>
      </c>
      <c r="E15" s="6">
        <f t="shared" si="1"/>
        <v>1.9210754399797387E-9</v>
      </c>
      <c r="F15" s="7">
        <f t="shared" si="2"/>
        <v>1.9210754399797387</v>
      </c>
      <c r="G15" s="7">
        <f t="shared" si="3"/>
        <v>1.9210754399797387</v>
      </c>
      <c r="H15" s="21">
        <f t="shared" si="4"/>
        <v>2.0417201615011479E-3</v>
      </c>
      <c r="I15" s="2">
        <f t="shared" si="5"/>
        <v>2.0417201615011478</v>
      </c>
    </row>
    <row r="16" spans="1:9" ht="15.6" x14ac:dyDescent="0.3">
      <c r="A16" s="6">
        <v>3.003003003003003E-3</v>
      </c>
      <c r="B16" s="7">
        <f t="shared" si="0"/>
        <v>3.0030030030030028</v>
      </c>
      <c r="C16" s="7">
        <v>-7.9083871592900428</v>
      </c>
      <c r="D16" s="7">
        <f>'Best Fit Decreasing'!$E$38*'Error Decreasing'!A16+'Best Fit Decreasing'!$E$43</f>
        <v>-7.8590686512813042</v>
      </c>
      <c r="E16" s="6">
        <f t="shared" si="1"/>
        <v>6.7089798356905142E-10</v>
      </c>
      <c r="F16" s="7">
        <f t="shared" si="2"/>
        <v>0.67089798356905139</v>
      </c>
      <c r="G16" s="7">
        <f t="shared" si="3"/>
        <v>0.67089798356905139</v>
      </c>
      <c r="H16" s="21">
        <f t="shared" si="4"/>
        <v>2.4323152322080137E-3</v>
      </c>
      <c r="I16" s="2">
        <f t="shared" si="5"/>
        <v>2.4323152322080137</v>
      </c>
    </row>
    <row r="17" spans="1:9" ht="15.6" x14ac:dyDescent="0.3">
      <c r="A17" s="6">
        <v>3.0211480362537764E-3</v>
      </c>
      <c r="B17" s="7">
        <f t="shared" si="0"/>
        <v>3.0211480362537766</v>
      </c>
      <c r="C17" s="7">
        <v>-7.9724660159745655</v>
      </c>
      <c r="D17" s="7">
        <f>'Best Fit Decreasing'!$E$38*'Error Decreasing'!A17+'Best Fit Decreasing'!$E$43</f>
        <v>-7.9321815090616559</v>
      </c>
      <c r="E17" s="6">
        <f t="shared" si="1"/>
        <v>6.0165855304667101E-11</v>
      </c>
      <c r="F17" s="7">
        <f t="shared" si="2"/>
        <v>6.0165855304667101E-2</v>
      </c>
      <c r="G17" s="7">
        <f t="shared" si="3"/>
        <v>6.0165855304667101E-2</v>
      </c>
      <c r="H17" s="21">
        <f t="shared" si="4"/>
        <v>1.6228414972162641E-3</v>
      </c>
      <c r="I17" s="2">
        <f t="shared" si="5"/>
        <v>1.6228414972162641</v>
      </c>
    </row>
    <row r="18" spans="1:9" ht="15.6" x14ac:dyDescent="0.3">
      <c r="A18" s="6">
        <v>3.0395136778115501E-3</v>
      </c>
      <c r="B18" s="7">
        <f t="shared" si="0"/>
        <v>3.0395136778115504</v>
      </c>
      <c r="C18" s="7">
        <v>-8.0326848759676199</v>
      </c>
      <c r="D18" s="7">
        <f>'Best Fit Decreasing'!$E$38*'Error Decreasing'!A18+'Best Fit Decreasing'!$E$43</f>
        <v>-8.0061832769669969</v>
      </c>
      <c r="E18" s="6">
        <f t="shared" si="1"/>
        <v>1.1255037897714507E-10</v>
      </c>
      <c r="F18" s="7">
        <f t="shared" si="2"/>
        <v>0.11255037897714507</v>
      </c>
      <c r="G18" s="7">
        <f t="shared" si="3"/>
        <v>0.11255037897714507</v>
      </c>
      <c r="H18" s="21">
        <f t="shared" si="4"/>
        <v>7.0233474958982141E-4</v>
      </c>
      <c r="I18" s="2">
        <f t="shared" si="5"/>
        <v>0.70233474958982145</v>
      </c>
    </row>
    <row r="19" spans="1:9" ht="15.6" x14ac:dyDescent="0.3">
      <c r="A19" s="6">
        <v>3.0581039755351682E-3</v>
      </c>
      <c r="B19" s="7">
        <f t="shared" si="0"/>
        <v>3.0581039755351682</v>
      </c>
      <c r="C19" s="7">
        <v>-8.0986428437594178</v>
      </c>
      <c r="D19" s="7">
        <f>'Best Fit Decreasing'!$E$38*'Error Decreasing'!A19+'Best Fit Decreasing'!$E$43</f>
        <v>-8.0810902652748489</v>
      </c>
      <c r="E19" s="6">
        <f>(A19-$A$33)^2</f>
        <v>8.5259760582704621E-10</v>
      </c>
      <c r="F19" s="7">
        <f t="shared" si="2"/>
        <v>0.85259760582704625</v>
      </c>
      <c r="G19" s="7">
        <f t="shared" si="3"/>
        <v>0.85259760582704625</v>
      </c>
      <c r="H19" s="21">
        <f t="shared" si="4"/>
        <v>3.0809301145695198E-4</v>
      </c>
      <c r="I19" s="2">
        <f t="shared" si="5"/>
        <v>0.308093011456952</v>
      </c>
    </row>
    <row r="20" spans="1:9" ht="15.6" x14ac:dyDescent="0.3">
      <c r="A20" s="6">
        <v>3.0769230769230769E-3</v>
      </c>
      <c r="B20" s="7">
        <f t="shared" si="0"/>
        <v>3.0769230769230771</v>
      </c>
      <c r="C20" s="7">
        <v>-8.1662162685921427</v>
      </c>
      <c r="D20" s="7">
        <f>'Best Fit Decreasing'!$E$38*'Error Decreasing'!A20+'Best Fit Decreasing'!$E$43</f>
        <v>-8.1569191857464922</v>
      </c>
      <c r="E20" s="6">
        <f t="shared" si="1"/>
        <v>2.3057643809787385E-9</v>
      </c>
      <c r="F20" s="7">
        <f t="shared" si="2"/>
        <v>2.3057643809787387</v>
      </c>
      <c r="G20" s="7">
        <f t="shared" si="3"/>
        <v>2.3057643809787387</v>
      </c>
      <c r="H20" s="21">
        <f t="shared" si="4"/>
        <v>8.6435749438887883E-5</v>
      </c>
      <c r="I20" s="2">
        <f t="shared" si="5"/>
        <v>8.6435749438887877E-2</v>
      </c>
    </row>
    <row r="21" spans="1:9" ht="15.6" x14ac:dyDescent="0.3">
      <c r="A21" s="6">
        <v>3.0959752321981426E-3</v>
      </c>
      <c r="B21" s="7">
        <f t="shared" si="0"/>
        <v>3.0959752321981426</v>
      </c>
      <c r="C21" s="7">
        <v>-8.2401212980764722</v>
      </c>
      <c r="D21" s="7">
        <f>'Best Fit Decreasing'!$E$38*'Error Decreasing'!A21+'Best Fit Decreasing'!$E$43</f>
        <v>-8.2336871640567928</v>
      </c>
      <c r="E21" s="6">
        <f t="shared" si="1"/>
        <v>4.4984560919117922E-9</v>
      </c>
      <c r="F21" s="7">
        <f t="shared" si="2"/>
        <v>4.498456091911792</v>
      </c>
      <c r="G21" s="7">
        <f t="shared" si="3"/>
        <v>4.498456091911792</v>
      </c>
      <c r="H21" s="21">
        <f t="shared" si="4"/>
        <v>4.1398080583195857E-5</v>
      </c>
      <c r="I21" s="2">
        <f t="shared" si="5"/>
        <v>4.1398080583195856E-2</v>
      </c>
    </row>
    <row r="22" spans="1:9" ht="15.6" x14ac:dyDescent="0.3">
      <c r="A22" s="6">
        <v>3.1152647975077881E-3</v>
      </c>
      <c r="B22" s="7">
        <f t="shared" si="0"/>
        <v>3.1152647975077881</v>
      </c>
      <c r="C22" s="7">
        <v>-8.2990371816130661</v>
      </c>
      <c r="D22" s="7">
        <f>'Best Fit Decreasing'!$E$38*'Error Decreasing'!A22+'Best Fit Decreasing'!$E$43</f>
        <v>-8.3114117526887128</v>
      </c>
      <c r="E22" s="6">
        <f t="shared" si="1"/>
        <v>7.4580661873431846E-9</v>
      </c>
      <c r="F22" s="7">
        <f t="shared" si="2"/>
        <v>7.458066187343185</v>
      </c>
      <c r="G22" s="7">
        <f t="shared" si="3"/>
        <v>7.458066187343185</v>
      </c>
      <c r="H22" s="21">
        <f t="shared" si="4"/>
        <v>1.5313000930623085E-4</v>
      </c>
      <c r="I22" s="2">
        <f t="shared" si="5"/>
        <v>0.15313000930623086</v>
      </c>
    </row>
    <row r="23" spans="1:9" ht="15.6" x14ac:dyDescent="0.3">
      <c r="A23" s="6">
        <v>3.134796238244514E-3</v>
      </c>
      <c r="B23" s="7">
        <f t="shared" si="0"/>
        <v>3.134796238244514</v>
      </c>
      <c r="C23" s="7">
        <v>-8.375629627094451</v>
      </c>
      <c r="D23" s="7">
        <f>'Best Fit Decreasing'!$E$38*'Error Decreasing'!A23+'Best Fit Decreasing'!$E$43</f>
        <v>-8.3901109443128874</v>
      </c>
      <c r="E23" s="6">
        <f t="shared" si="1"/>
        <v>1.121301756008471E-8</v>
      </c>
      <c r="F23" s="7">
        <f t="shared" si="2"/>
        <v>11.21301756008471</v>
      </c>
      <c r="G23" s="7">
        <f t="shared" si="3"/>
        <v>11.21301756008471</v>
      </c>
      <c r="H23" s="21">
        <f t="shared" si="4"/>
        <v>2.0970854838098178E-4</v>
      </c>
      <c r="I23" s="2">
        <f t="shared" si="5"/>
        <v>0.2097085483809818</v>
      </c>
    </row>
    <row r="24" spans="1:9" ht="15.6" x14ac:dyDescent="0.3">
      <c r="A24" s="6">
        <v>3.1545741324921135E-3</v>
      </c>
      <c r="B24" s="7">
        <f t="shared" si="0"/>
        <v>3.1545741324921135</v>
      </c>
      <c r="C24" s="7">
        <v>-8.4531878614403251</v>
      </c>
      <c r="D24" s="7">
        <f>'Best Fit Decreasing'!$E$38*'Error Decreasing'!A24+'Best Fit Decreasing'!$E$43</f>
        <v>-8.4698031856736407</v>
      </c>
      <c r="E24" s="6">
        <f t="shared" si="1"/>
        <v>1.5792805892966563E-8</v>
      </c>
      <c r="F24" s="7">
        <f t="shared" si="2"/>
        <v>15.792805892966562</v>
      </c>
      <c r="G24" s="7">
        <f t="shared" si="3"/>
        <v>15.792805892966562</v>
      </c>
      <c r="H24" s="21">
        <f t="shared" si="4"/>
        <v>2.7606899937820381E-4</v>
      </c>
      <c r="I24" s="2">
        <f t="shared" si="5"/>
        <v>0.27606899937820378</v>
      </c>
    </row>
    <row r="25" spans="1:9" ht="15.6" x14ac:dyDescent="0.3">
      <c r="A25" s="6">
        <v>3.1746031746031746E-3</v>
      </c>
      <c r="B25" s="7">
        <f t="shared" si="0"/>
        <v>3.1746031746031744</v>
      </c>
      <c r="C25" s="7">
        <v>-8.5291217622815108</v>
      </c>
      <c r="D25" s="7">
        <f>'Best Fit Decreasing'!$E$38*'Error Decreasing'!A25+'Best Fit Decreasing'!$E$43</f>
        <v>-8.5505073920040573</v>
      </c>
      <c r="E25" s="6">
        <f t="shared" si="1"/>
        <v>2.1228045072810685E-8</v>
      </c>
      <c r="F25" s="7">
        <f t="shared" si="2"/>
        <v>21.228045072810684</v>
      </c>
      <c r="G25" s="7">
        <f t="shared" si="3"/>
        <v>21.228045072810684</v>
      </c>
      <c r="H25" s="21">
        <f t="shared" si="4"/>
        <v>4.5734515862986598E-4</v>
      </c>
      <c r="I25" s="2">
        <f t="shared" si="5"/>
        <v>0.45734515862986597</v>
      </c>
    </row>
    <row r="26" spans="1:9" ht="15.6" x14ac:dyDescent="0.3">
      <c r="A26" s="6">
        <v>3.1948881789137379E-3</v>
      </c>
      <c r="B26" s="7">
        <f t="shared" si="0"/>
        <v>3.1948881789137378</v>
      </c>
      <c r="C26" s="7">
        <v>-8.6088603799420618</v>
      </c>
      <c r="D26" s="7">
        <f>'Best Fit Decreasing'!$E$38*'Error Decreasing'!A26+'Best Fit Decreasing'!$E$43</f>
        <v>-8.6322429619936472</v>
      </c>
      <c r="E26" s="6">
        <f t="shared" si="1"/>
        <v>2.7550514783714654E-8</v>
      </c>
      <c r="F26" s="7">
        <f t="shared" si="2"/>
        <v>27.550514783714654</v>
      </c>
      <c r="G26" s="7">
        <f t="shared" si="3"/>
        <v>27.550514783714654</v>
      </c>
      <c r="H26" s="21">
        <f t="shared" si="4"/>
        <v>5.4674514339912315E-4</v>
      </c>
      <c r="I26" s="2">
        <f t="shared" si="5"/>
        <v>0.54674514339912317</v>
      </c>
    </row>
    <row r="27" spans="1:9" ht="15.6" x14ac:dyDescent="0.3">
      <c r="A27" s="6">
        <v>3.2154340836012861E-3</v>
      </c>
      <c r="B27" s="7">
        <f t="shared" si="0"/>
        <v>3.215434083601286</v>
      </c>
      <c r="C27" s="7">
        <v>-8.6877794919917708</v>
      </c>
      <c r="D27" s="7">
        <f>'Best Fit Decreasing'!$E$38*'Error Decreasing'!A27+'Best Fit Decreasing'!$E$43</f>
        <v>-8.7150297933335885</v>
      </c>
      <c r="E27" s="6">
        <f t="shared" si="1"/>
        <v>3.4793210397603764E-8</v>
      </c>
      <c r="F27" s="7">
        <f t="shared" si="2"/>
        <v>34.793210397603765</v>
      </c>
      <c r="G27" s="7">
        <f t="shared" si="3"/>
        <v>34.793210397603765</v>
      </c>
      <c r="H27" s="21">
        <f t="shared" si="4"/>
        <v>7.4257892321987254E-4</v>
      </c>
      <c r="I27" s="2">
        <f t="shared" si="5"/>
        <v>0.74257892321987251</v>
      </c>
    </row>
    <row r="28" spans="1:9" ht="15.6" x14ac:dyDescent="0.3">
      <c r="A28" s="6">
        <v>3.2362459546925568E-3</v>
      </c>
      <c r="B28" s="7">
        <f t="shared" si="0"/>
        <v>3.2362459546925568</v>
      </c>
      <c r="C28" s="7">
        <v>-8.7702838190983989</v>
      </c>
      <c r="D28" s="7">
        <f>'Best Fit Decreasing'!$E$38*'Error Decreasing'!A28+'Best Fit Decreasing'!$E$43</f>
        <v>-8.7988882988656307</v>
      </c>
      <c r="E28" s="6">
        <f t="shared" si="1"/>
        <v>4.299039528714943E-8</v>
      </c>
      <c r="F28" s="7">
        <f t="shared" si="2"/>
        <v>42.990395287149433</v>
      </c>
      <c r="G28" s="7">
        <f t="shared" si="3"/>
        <v>42.990395287149433</v>
      </c>
      <c r="H28" s="21">
        <f t="shared" si="4"/>
        <v>8.1821626275397307E-4</v>
      </c>
      <c r="I28" s="2">
        <f t="shared" si="5"/>
        <v>0.81821626275397308</v>
      </c>
    </row>
    <row r="29" spans="1:9" ht="15.6" x14ac:dyDescent="0.3">
      <c r="A29" s="6">
        <v>3.2573289902280132E-3</v>
      </c>
      <c r="B29" s="7">
        <f t="shared" si="0"/>
        <v>3.2573289902280131</v>
      </c>
      <c r="C29" s="7">
        <v>-8.8550929800286351</v>
      </c>
      <c r="D29" s="7">
        <f>'Best Fit Decreasing'!$E$38*'Error Decreasing'!A29+'Best Fit Decreasing'!$E$43</f>
        <v>-8.8838394233622608</v>
      </c>
      <c r="E29" s="6">
        <f t="shared" si="1"/>
        <v>5.2177655693776833E-8</v>
      </c>
      <c r="F29" s="7">
        <f t="shared" si="2"/>
        <v>52.177655693776835</v>
      </c>
      <c r="G29" s="7">
        <f t="shared" si="3"/>
        <v>52.177655693776835</v>
      </c>
      <c r="H29" s="21">
        <f t="shared" si="4"/>
        <v>8.2635800433335628E-4</v>
      </c>
      <c r="I29" s="2">
        <f t="shared" si="5"/>
        <v>0.82635800433335627</v>
      </c>
    </row>
    <row r="30" spans="1:9" ht="15.6" x14ac:dyDescent="0.3">
      <c r="A30" s="6">
        <v>3.2786885245901639E-3</v>
      </c>
      <c r="B30" s="7">
        <f t="shared" si="0"/>
        <v>3.278688524590164</v>
      </c>
      <c r="C30" s="7">
        <v>-8.9541569665837724</v>
      </c>
      <c r="D30" s="7">
        <f>'Best Fit Decreasing'!$E$38*'Error Decreasing'!A30+'Best Fit Decreasing'!$E$43</f>
        <v>-8.969904660967039</v>
      </c>
      <c r="E30" s="6">
        <f t="shared" si="1"/>
        <v>6.2391958291620633E-8</v>
      </c>
      <c r="F30" s="7">
        <f t="shared" si="2"/>
        <v>62.391958291620632</v>
      </c>
      <c r="G30" s="7">
        <f t="shared" si="3"/>
        <v>62.391958291620632</v>
      </c>
      <c r="H30" s="21">
        <f t="shared" si="4"/>
        <v>2.4798987838876705E-4</v>
      </c>
      <c r="I30" s="2">
        <f t="shared" si="5"/>
        <v>0.24798987838876704</v>
      </c>
    </row>
    <row r="31" spans="1:9" ht="15.6" x14ac:dyDescent="0.3">
      <c r="A31" s="6">
        <v>3.3003300330033004E-3</v>
      </c>
      <c r="B31" s="7">
        <f t="shared" si="0"/>
        <v>3.3003300330033003</v>
      </c>
      <c r="C31" s="7">
        <v>-9.0143254880502255</v>
      </c>
      <c r="D31" s="7">
        <f>'Best Fit Decreasing'!$E$38*'Error Decreasing'!A31+'Best Fit Decreasing'!$E$43</f>
        <v>-9.0571060733256807</v>
      </c>
      <c r="E31" s="6">
        <f t="shared" si="1"/>
        <v>7.3671710596978928E-8</v>
      </c>
      <c r="F31" s="7">
        <f t="shared" si="2"/>
        <v>73.671710596978926</v>
      </c>
      <c r="G31" s="7">
        <f t="shared" si="3"/>
        <v>73.671710596978926</v>
      </c>
      <c r="H31" s="21">
        <f>(C31-D31)^2</f>
        <v>1.8301784765104986E-3</v>
      </c>
      <c r="I31" s="2">
        <f t="shared" si="5"/>
        <v>1.8301784765104987</v>
      </c>
    </row>
    <row r="32" spans="1:9" ht="15.6" x14ac:dyDescent="0.3">
      <c r="A32" s="13">
        <f>SUM(A3:A31)</f>
        <v>8.7838236342682521E-2</v>
      </c>
      <c r="B32" s="7">
        <f t="shared" si="0"/>
        <v>87.838236342682521</v>
      </c>
      <c r="C32" s="13">
        <f t="shared" ref="C32:I32" si="6">SUM(C3:C31)</f>
        <v>-230.93964109700659</v>
      </c>
      <c r="D32" s="7">
        <f>'Best Fit Decreasing'!$E$38*'Error Decreasing'!A32+'Error Decreasing'!E72</f>
        <v>-353.9318111266461</v>
      </c>
      <c r="E32" s="20">
        <f t="shared" si="6"/>
        <v>6.8412444529528817E-7</v>
      </c>
      <c r="F32" s="8">
        <f t="shared" si="6"/>
        <v>684.1244452952883</v>
      </c>
      <c r="G32" s="13">
        <f t="shared" si="6"/>
        <v>684.1244452952883</v>
      </c>
      <c r="H32" s="13">
        <f t="shared" si="6"/>
        <v>0.10678476550972561</v>
      </c>
      <c r="I32" s="8">
        <f t="shared" si="6"/>
        <v>106.78476550972562</v>
      </c>
    </row>
    <row r="33" spans="1:8" ht="15.6" x14ac:dyDescent="0.3">
      <c r="A33" s="6">
        <f>AVERAGE(A3:A31)</f>
        <v>3.028904701471811E-3</v>
      </c>
      <c r="B33" s="14"/>
      <c r="C33" s="14"/>
      <c r="D33" s="14"/>
      <c r="E33" s="4"/>
      <c r="F33" s="4"/>
      <c r="G33" s="4"/>
      <c r="H3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Thermistor</vt:lpstr>
      <vt:lpstr>Best Fit Increasing</vt:lpstr>
      <vt:lpstr>Best Fit Decreasing</vt:lpstr>
      <vt:lpstr>Error Increasing</vt:lpstr>
      <vt:lpstr>Error Decreasing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Beli</dc:creator>
  <cp:lastModifiedBy>Sunil Kunwar</cp:lastModifiedBy>
  <dcterms:created xsi:type="dcterms:W3CDTF">2024-09-03T07:26:03Z</dcterms:created>
  <dcterms:modified xsi:type="dcterms:W3CDTF">2024-12-22T14:28:43Z</dcterms:modified>
</cp:coreProperties>
</file>