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ancesv\Dokumente C\LC-Impact follow-up\UPDATED VERSION 2018\3-stratospheric ozone depletion\Put online\"/>
    </mc:Choice>
  </mc:AlternateContent>
  <bookViews>
    <workbookView xWindow="0" yWindow="0" windowWidth="19170" windowHeight="3900" activeTab="1"/>
  </bookViews>
  <sheets>
    <sheet name="About" sheetId="3" r:id="rId1"/>
    <sheet name="Characterization factors" sheetId="4" r:id="rId2"/>
  </sheets>
  <calcPr calcId="162913"/>
</workbook>
</file>

<file path=xl/calcChain.xml><?xml version="1.0" encoding="utf-8"?>
<calcChain xmlns="http://schemas.openxmlformats.org/spreadsheetml/2006/main">
  <c r="H8" i="4" l="1"/>
  <c r="H11" i="4"/>
  <c r="H20" i="4"/>
  <c r="H22" i="4"/>
  <c r="H30" i="4"/>
  <c r="I30" i="4"/>
  <c r="D30" i="4"/>
  <c r="I29" i="4"/>
  <c r="D29" i="4"/>
  <c r="I28" i="4"/>
  <c r="D28" i="4"/>
  <c r="I26" i="4"/>
  <c r="D26" i="4"/>
  <c r="I24" i="4"/>
  <c r="D24" i="4"/>
  <c r="I23" i="4"/>
  <c r="D23" i="4"/>
  <c r="I22" i="4"/>
  <c r="D22" i="4"/>
  <c r="I21" i="4"/>
  <c r="D21" i="4"/>
  <c r="I20" i="4"/>
  <c r="D20" i="4"/>
  <c r="I19" i="4"/>
  <c r="D19" i="4"/>
  <c r="I18" i="4"/>
  <c r="D18" i="4"/>
  <c r="I16" i="4"/>
  <c r="D16" i="4"/>
  <c r="I14" i="4"/>
  <c r="D14" i="4"/>
  <c r="E14" i="4" s="1"/>
  <c r="I12" i="4"/>
  <c r="D12" i="4"/>
  <c r="I11" i="4"/>
  <c r="D11" i="4"/>
  <c r="I10" i="4"/>
  <c r="D10" i="4"/>
  <c r="E10" i="4" s="1"/>
  <c r="L9" i="4"/>
  <c r="H10" i="4" s="1"/>
  <c r="I8" i="4"/>
  <c r="D8" i="4"/>
  <c r="I7" i="4"/>
  <c r="D7" i="4"/>
  <c r="E7" i="4" s="1"/>
  <c r="I6" i="4"/>
  <c r="D6" i="4"/>
  <c r="E6" i="4" s="1"/>
  <c r="I5" i="4"/>
  <c r="D5" i="4"/>
  <c r="I4" i="4"/>
  <c r="D4" i="4"/>
  <c r="E24" i="4" s="1"/>
  <c r="G14" i="4" l="1"/>
  <c r="G24" i="4"/>
  <c r="E8" i="4"/>
  <c r="G8" i="4" s="1"/>
  <c r="L11" i="4"/>
  <c r="H29" i="4"/>
  <c r="H19" i="4"/>
  <c r="H7" i="4"/>
  <c r="E18" i="4"/>
  <c r="E5" i="4"/>
  <c r="E12" i="4"/>
  <c r="H28" i="4"/>
  <c r="H18" i="4"/>
  <c r="H6" i="4"/>
  <c r="E29" i="4"/>
  <c r="G29" i="4" s="1"/>
  <c r="H26" i="4"/>
  <c r="H16" i="4"/>
  <c r="H5" i="4"/>
  <c r="H24" i="4"/>
  <c r="H14" i="4"/>
  <c r="G4" i="4"/>
  <c r="G10" i="4" s="1"/>
  <c r="E20" i="4"/>
  <c r="G20" i="4" s="1"/>
  <c r="E30" i="4"/>
  <c r="G30" i="4" s="1"/>
  <c r="H23" i="4"/>
  <c r="H12" i="4"/>
  <c r="E26" i="4"/>
  <c r="H4" i="4"/>
  <c r="H21" i="4"/>
  <c r="E22" i="4"/>
  <c r="G22" i="4" s="1"/>
  <c r="E11" i="4"/>
  <c r="G11" i="4" s="1"/>
  <c r="E16" i="4"/>
  <c r="G16" i="4" s="1"/>
  <c r="E19" i="4"/>
  <c r="G19" i="4" s="1"/>
  <c r="E28" i="4"/>
  <c r="G28" i="4" s="1"/>
  <c r="F4" i="4"/>
  <c r="F24" i="4" s="1"/>
  <c r="E21" i="4"/>
  <c r="G21" i="4" s="1"/>
  <c r="E23" i="4"/>
  <c r="G23" i="4" s="1"/>
  <c r="E4" i="4"/>
  <c r="F23" i="4" l="1"/>
  <c r="G12" i="4"/>
  <c r="G7" i="4"/>
  <c r="G26" i="4"/>
  <c r="G5" i="4"/>
  <c r="G6" i="4"/>
  <c r="G18" i="4"/>
  <c r="F16" i="4"/>
  <c r="F10" i="4"/>
  <c r="F5" i="4"/>
  <c r="F29" i="4"/>
  <c r="F21" i="4"/>
  <c r="F18" i="4"/>
  <c r="F11" i="4"/>
  <c r="F6" i="4"/>
  <c r="F8" i="4"/>
  <c r="F28" i="4"/>
  <c r="F22" i="4"/>
  <c r="F20" i="4"/>
  <c r="F26" i="4"/>
  <c r="F7" i="4"/>
  <c r="F30" i="4"/>
  <c r="F19" i="4"/>
  <c r="F14" i="4"/>
  <c r="F12" i="4"/>
</calcChain>
</file>

<file path=xl/sharedStrings.xml><?xml version="1.0" encoding="utf-8"?>
<sst xmlns="http://schemas.openxmlformats.org/spreadsheetml/2006/main" count="55" uniqueCount="53">
  <si>
    <t>Substance</t>
  </si>
  <si>
    <t>CFC-11</t>
  </si>
  <si>
    <t>CFC-12</t>
  </si>
  <si>
    <t>CFC-113</t>
  </si>
  <si>
    <t>CFC-114</t>
  </si>
  <si>
    <t>CFC-115</t>
  </si>
  <si>
    <t>Annex A-II</t>
  </si>
  <si>
    <t>Annex A-I</t>
  </si>
  <si>
    <t>Halon-1301</t>
  </si>
  <si>
    <t>Halon-1211</t>
  </si>
  <si>
    <t>Halon-2402</t>
  </si>
  <si>
    <t>Annex B-II</t>
  </si>
  <si>
    <t>CCl4</t>
  </si>
  <si>
    <t>Annex B-III</t>
  </si>
  <si>
    <t>CH3CCl3</t>
  </si>
  <si>
    <t>Annex C-I</t>
  </si>
  <si>
    <t>HCFC-22</t>
  </si>
  <si>
    <t>HCFC-123</t>
  </si>
  <si>
    <t>HCFC-124</t>
  </si>
  <si>
    <t>HCFC-141b</t>
  </si>
  <si>
    <t>HCFC-142b</t>
  </si>
  <si>
    <t>HCFC-225ca</t>
  </si>
  <si>
    <t>HCFC-225cb</t>
  </si>
  <si>
    <t>Annex E</t>
  </si>
  <si>
    <t>CH3Br</t>
  </si>
  <si>
    <t>Others</t>
  </si>
  <si>
    <t>Halon-1202</t>
  </si>
  <si>
    <t>CH3Cl</t>
  </si>
  <si>
    <t>Lifetime</t>
  </si>
  <si>
    <t>Ft100</t>
  </si>
  <si>
    <t>Transport time from troposphere to stratosphere</t>
  </si>
  <si>
    <t>Time horizon Egalitarian</t>
  </si>
  <si>
    <t>y</t>
  </si>
  <si>
    <t>Value</t>
  </si>
  <si>
    <t>Unit</t>
  </si>
  <si>
    <t>Note</t>
  </si>
  <si>
    <t>Equation parameters</t>
  </si>
  <si>
    <t>Endpoint damage factor of CFC-11 from Hayashi (2006), with cataract</t>
  </si>
  <si>
    <t>Endpoint damage factor of CFC-11 from Hayashi (2006), without cataract</t>
  </si>
  <si>
    <t>-</t>
  </si>
  <si>
    <t>Fraction caused by skin cancer</t>
  </si>
  <si>
    <t>N2O</t>
  </si>
  <si>
    <t>Daly/kg CFC-11</t>
  </si>
  <si>
    <t>Damage factor</t>
  </si>
  <si>
    <t>ODP100 (kg CFC-11 equivalents ~100 year horizon)</t>
  </si>
  <si>
    <t>ODP infinite (kg CFC-11 equivalents ~infinite)</t>
  </si>
  <si>
    <t>Column D is used to transform the amount of ozone depleted during an infinite time horizon to the amount depleted during a 100 year horizon. The value represents the fraction depleting during the first 100 years (for short-lived substances this fraction is 1). The certain damage factor only includes the damage caused by skin cancer, while the uncertain factor also takes into account the damage caused by cataract.</t>
  </si>
  <si>
    <t>The worksheet "Characterization factors" shows how the CFs for ozone depletion were calculated. The calculation is straightforward since the damage factor (Daly/kg CFC-11) can simply be multiplied by the ODP (which is given in kg CFC-11-equivalents) to yield the CF for all ozone depleting substances. ODPs were taken from the latest WMO report while the damage factor was taken from Hayashi et al (2006). Small modifications were made to account for the fact that for we also look at a 100 year time horizon instead of an infinite time horizon, also skin cancer effects are considered to be certain effects while cataract has a lower level of robustness. See the worksheet 'Characterization factors' for calculation details.</t>
  </si>
  <si>
    <t>Human health [DALY/kg ODS]</t>
  </si>
  <si>
    <t>All effects, 100 yrs</t>
  </si>
  <si>
    <t>All effects, infinite</t>
  </si>
  <si>
    <t>certain effects, 100 yrs</t>
  </si>
  <si>
    <t>certain effects, infinite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</si>
</sst>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11" fontId="1" fillId="0" borderId="0" xfId="0" applyNumberFormat="1" applyFont="1" applyFill="1" applyBorder="1" applyAlignment="1">
      <alignment vertical="center"/>
    </xf>
    <xf numFmtId="11" fontId="0" fillId="0" borderId="0" xfId="0" applyNumberFormat="1"/>
    <xf numFmtId="0" fontId="0" fillId="0" borderId="0" xfId="0" applyFill="1"/>
    <xf numFmtId="0" fontId="0" fillId="0" borderId="0" xfId="0" applyAlignment="1">
      <alignment vertical="top" wrapText="1"/>
    </xf>
    <xf numFmtId="2" fontId="0" fillId="0" borderId="0" xfId="0" applyNumberFormat="1" applyFill="1"/>
    <xf numFmtId="0" fontId="0" fillId="2" borderId="0" xfId="0" applyFill="1"/>
    <xf numFmtId="0" fontId="2" fillId="2" borderId="0" xfId="0" applyFont="1" applyFill="1"/>
    <xf numFmtId="11" fontId="0" fillId="0" borderId="0" xfId="0" applyNumberFormat="1" applyFill="1"/>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center" wrapText="1"/>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
  <sheetViews>
    <sheetView workbookViewId="0">
      <selection activeCell="A3" sqref="A3:S6"/>
    </sheetView>
  </sheetViews>
  <sheetFormatPr defaultRowHeight="15" x14ac:dyDescent="0.25"/>
  <sheetData>
    <row r="3" spans="1:19" ht="15" customHeight="1" x14ac:dyDescent="0.25">
      <c r="A3" s="9" t="s">
        <v>47</v>
      </c>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4"/>
      <c r="B7" s="4"/>
      <c r="C7" s="4"/>
      <c r="D7" s="4"/>
      <c r="E7" s="4"/>
      <c r="F7" s="4"/>
      <c r="G7" s="4"/>
      <c r="H7" s="4"/>
      <c r="I7" s="4"/>
      <c r="J7" s="4"/>
      <c r="K7" s="4"/>
      <c r="L7" s="4"/>
      <c r="M7" s="4"/>
      <c r="N7" s="4"/>
      <c r="O7" s="4"/>
      <c r="P7" s="4"/>
      <c r="Q7" s="4"/>
      <c r="R7" s="4"/>
    </row>
  </sheetData>
  <mergeCells count="1">
    <mergeCell ref="A3:S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abSelected="1" workbookViewId="0">
      <selection activeCell="H5" sqref="H5"/>
    </sheetView>
  </sheetViews>
  <sheetFormatPr defaultRowHeight="15" x14ac:dyDescent="0.25"/>
  <cols>
    <col min="1" max="1" width="11.28515625" bestFit="1" customWidth="1"/>
    <col min="3" max="3" width="11.85546875" bestFit="1" customWidth="1"/>
    <col min="5" max="5" width="46" bestFit="1" customWidth="1"/>
    <col min="6" max="6" width="22.7109375" bestFit="1" customWidth="1"/>
    <col min="7" max="8" width="22.7109375" customWidth="1"/>
    <col min="9" max="9" width="17.85546875" bestFit="1" customWidth="1"/>
    <col min="13" max="13" width="14.28515625" bestFit="1" customWidth="1"/>
  </cols>
  <sheetData>
    <row r="1" spans="1:20" x14ac:dyDescent="0.25">
      <c r="F1" s="12" t="s">
        <v>48</v>
      </c>
      <c r="G1" s="12"/>
      <c r="H1" s="12"/>
      <c r="I1" s="12"/>
    </row>
    <row r="2" spans="1:20" x14ac:dyDescent="0.25">
      <c r="A2" t="s">
        <v>0</v>
      </c>
      <c r="B2" t="s">
        <v>28</v>
      </c>
      <c r="C2" t="s">
        <v>45</v>
      </c>
      <c r="D2" t="s">
        <v>29</v>
      </c>
      <c r="E2" t="s">
        <v>44</v>
      </c>
      <c r="F2" s="7" t="s">
        <v>51</v>
      </c>
      <c r="G2" s="7" t="s">
        <v>49</v>
      </c>
      <c r="H2" s="7" t="s">
        <v>52</v>
      </c>
      <c r="I2" s="7" t="s">
        <v>50</v>
      </c>
      <c r="L2" t="s">
        <v>36</v>
      </c>
    </row>
    <row r="3" spans="1:20" x14ac:dyDescent="0.25">
      <c r="A3" t="s">
        <v>7</v>
      </c>
      <c r="F3" s="6"/>
      <c r="G3" s="6"/>
      <c r="H3" s="6"/>
      <c r="I3" s="6"/>
      <c r="J3" s="4"/>
      <c r="L3" t="s">
        <v>33</v>
      </c>
      <c r="M3" t="s">
        <v>34</v>
      </c>
      <c r="N3" t="s">
        <v>35</v>
      </c>
    </row>
    <row r="4" spans="1:20" x14ac:dyDescent="0.25">
      <c r="A4" t="s">
        <v>1</v>
      </c>
      <c r="B4">
        <v>45</v>
      </c>
      <c r="C4" s="3">
        <v>1</v>
      </c>
      <c r="D4" s="5">
        <f>1-EXP((-$L$5-$L$4)*(1/B4))</f>
        <v>0.89862095732184788</v>
      </c>
      <c r="E4" s="5">
        <f>C4*(D4/$D$4)</f>
        <v>1</v>
      </c>
      <c r="F4" s="8">
        <f>D4*L8*L11</f>
        <v>5.3108498577721216E-4</v>
      </c>
      <c r="G4" s="8">
        <f>D4*L9*L11</f>
        <v>2.3338852198367209E-4</v>
      </c>
      <c r="H4" s="8">
        <f>C4*$L$9</f>
        <v>5.9100000000000005E-4</v>
      </c>
      <c r="I4" s="8">
        <f>C4*$L$8</f>
        <v>1.3448443133646946E-3</v>
      </c>
      <c r="J4" s="2"/>
      <c r="L4">
        <v>3</v>
      </c>
      <c r="M4" t="s">
        <v>32</v>
      </c>
      <c r="N4" t="s">
        <v>30</v>
      </c>
    </row>
    <row r="5" spans="1:20" x14ac:dyDescent="0.25">
      <c r="A5" t="s">
        <v>2</v>
      </c>
      <c r="B5">
        <v>100</v>
      </c>
      <c r="C5" s="3">
        <v>0.82</v>
      </c>
      <c r="D5" s="5">
        <f>1-EXP((-$L$5-$L$4)*(1/B5))</f>
        <v>0.64299303943085262</v>
      </c>
      <c r="E5" s="5">
        <f>C5*(D5/$D$4)</f>
        <v>0.58673714210346306</v>
      </c>
      <c r="F5" s="8">
        <f>E5*F$4</f>
        <v>3.1160728676897981E-4</v>
      </c>
      <c r="G5" s="8">
        <f>E5*G$4</f>
        <v>1.3693771438845102E-4</v>
      </c>
      <c r="H5" s="8">
        <f t="shared" ref="H5:H30" si="0">C5*$L$9</f>
        <v>4.8462000000000001E-4</v>
      </c>
      <c r="I5" s="8">
        <f>C5*$L$8</f>
        <v>1.1027723369590495E-3</v>
      </c>
      <c r="L5">
        <v>100</v>
      </c>
      <c r="M5" t="s">
        <v>32</v>
      </c>
      <c r="N5" t="s">
        <v>31</v>
      </c>
    </row>
    <row r="6" spans="1:20" x14ac:dyDescent="0.25">
      <c r="A6" t="s">
        <v>3</v>
      </c>
      <c r="B6">
        <v>85</v>
      </c>
      <c r="C6" s="3">
        <v>0.85</v>
      </c>
      <c r="D6" s="5">
        <f>1-EXP((-$L$5-$L$4)*(1/B6))</f>
        <v>0.70232848701521045</v>
      </c>
      <c r="E6" s="5">
        <f>C6*(D6/$D$4)</f>
        <v>0.6643281676204178</v>
      </c>
      <c r="F6" s="8">
        <f>E6*F$4</f>
        <v>3.5281471545209103E-4</v>
      </c>
      <c r="G6" s="8">
        <f t="shared" ref="G6:G30" si="1">E6*G$4</f>
        <v>1.5504656915305047E-4</v>
      </c>
      <c r="H6" s="8">
        <f t="shared" si="0"/>
        <v>5.0235000000000004E-4</v>
      </c>
      <c r="I6" s="8">
        <f>C6*$L$8</f>
        <v>1.1431176663599903E-3</v>
      </c>
    </row>
    <row r="7" spans="1:20" x14ac:dyDescent="0.25">
      <c r="A7" t="s">
        <v>4</v>
      </c>
      <c r="B7">
        <v>190</v>
      </c>
      <c r="C7" s="3">
        <v>0.57999999999999996</v>
      </c>
      <c r="D7" s="5">
        <f>1-EXP((-$L$5-$L$4)*(1/B7))</f>
        <v>0.4184772955489664</v>
      </c>
      <c r="E7" s="5">
        <f>C7*(D7/$D$4)</f>
        <v>0.2700992330979764</v>
      </c>
      <c r="F7" s="8">
        <f>E7*F$4</f>
        <v>1.434456473682747E-4</v>
      </c>
      <c r="G7" s="8">
        <f t="shared" si="1"/>
        <v>6.3038060801660041E-5</v>
      </c>
      <c r="H7" s="8">
        <f t="shared" si="0"/>
        <v>3.4277999999999999E-4</v>
      </c>
      <c r="I7" s="8">
        <f>C7*$L$8</f>
        <v>7.800097017515228E-4</v>
      </c>
      <c r="L7" t="s">
        <v>43</v>
      </c>
    </row>
    <row r="8" spans="1:20" x14ac:dyDescent="0.25">
      <c r="A8" t="s">
        <v>5</v>
      </c>
      <c r="B8">
        <v>1020</v>
      </c>
      <c r="C8" s="3">
        <v>0.56999999999999995</v>
      </c>
      <c r="D8" s="5">
        <f>1-EXP((-$L$5-$L$4)*(1/B8))</f>
        <v>9.6049242763252884E-2</v>
      </c>
      <c r="E8" s="5">
        <f>C8*(D8/$D$4)</f>
        <v>6.0924539906368667E-2</v>
      </c>
      <c r="F8" s="8">
        <f>E8*F$4</f>
        <v>3.2356108409656997E-5</v>
      </c>
      <c r="G8" s="8">
        <f t="shared" si="1"/>
        <v>1.4219088321282631E-5</v>
      </c>
      <c r="H8" s="8">
        <f t="shared" si="0"/>
        <v>3.3687000000000002E-4</v>
      </c>
      <c r="I8" s="8">
        <f>C8*$L$8</f>
        <v>7.6656125861787583E-4</v>
      </c>
      <c r="L8" s="1">
        <v>1.3448443133646946E-3</v>
      </c>
      <c r="M8" t="s">
        <v>42</v>
      </c>
      <c r="N8" t="s">
        <v>37</v>
      </c>
    </row>
    <row r="9" spans="1:20" x14ac:dyDescent="0.25">
      <c r="A9" t="s">
        <v>6</v>
      </c>
      <c r="C9" s="3"/>
      <c r="D9" s="5"/>
      <c r="E9" s="5"/>
      <c r="F9" s="8"/>
      <c r="G9" s="8"/>
      <c r="H9" s="8"/>
      <c r="I9" s="8"/>
      <c r="L9" s="2">
        <f>0.000133+0.000458</f>
        <v>5.9100000000000005E-4</v>
      </c>
      <c r="M9" t="s">
        <v>42</v>
      </c>
      <c r="N9" t="s">
        <v>38</v>
      </c>
    </row>
    <row r="10" spans="1:20" x14ac:dyDescent="0.25">
      <c r="A10" t="s">
        <v>8</v>
      </c>
      <c r="B10">
        <v>65</v>
      </c>
      <c r="C10" s="3">
        <v>15.9</v>
      </c>
      <c r="D10" s="5">
        <f>1-EXP((-$L$5-$L$4)*(1/B10))</f>
        <v>0.79497336564812293</v>
      </c>
      <c r="E10" s="5">
        <f>C10*(D10/$D$4)</f>
        <v>14.066082490971791</v>
      </c>
      <c r="F10" s="8">
        <f>E10*F$4</f>
        <v>7.4702852196588468E-3</v>
      </c>
      <c r="G10" s="8">
        <f t="shared" si="1"/>
        <v>3.282862202668315E-3</v>
      </c>
      <c r="H10" s="8">
        <f t="shared" si="0"/>
        <v>9.3969000000000014E-3</v>
      </c>
      <c r="I10" s="8">
        <f>C10*$L$8</f>
        <v>2.1383024582498644E-2</v>
      </c>
    </row>
    <row r="11" spans="1:20" x14ac:dyDescent="0.25">
      <c r="A11" t="s">
        <v>9</v>
      </c>
      <c r="B11">
        <v>16</v>
      </c>
      <c r="C11" s="3">
        <v>7.9</v>
      </c>
      <c r="D11" s="5">
        <f>1-EXP((-$L$5-$L$4)*(1/B11))</f>
        <v>0.99839959730975547</v>
      </c>
      <c r="E11" s="5">
        <f>C11*(D11/$D$4)</f>
        <v>8.7771788032338893</v>
      </c>
      <c r="F11" s="8">
        <f>E11*F$4</f>
        <v>4.6614278798795183E-3</v>
      </c>
      <c r="G11" s="8">
        <f t="shared" si="1"/>
        <v>2.0484927880731734E-3</v>
      </c>
      <c r="H11" s="8">
        <f t="shared" si="0"/>
        <v>4.668900000000001E-3</v>
      </c>
      <c r="I11" s="8">
        <f>C11*$L$8</f>
        <v>1.0624270075581088E-2</v>
      </c>
      <c r="L11" s="2">
        <f>L9/L8</f>
        <v>0.43945607244407686</v>
      </c>
      <c r="M11" t="s">
        <v>39</v>
      </c>
      <c r="N11" t="s">
        <v>40</v>
      </c>
    </row>
    <row r="12" spans="1:20" x14ac:dyDescent="0.25">
      <c r="A12" t="s">
        <v>10</v>
      </c>
      <c r="B12">
        <v>20</v>
      </c>
      <c r="C12" s="3">
        <v>13</v>
      </c>
      <c r="D12" s="5">
        <f>1-EXP((-$L$5-$L$4)*(1/B12))</f>
        <v>0.99420059527315785</v>
      </c>
      <c r="E12" s="5">
        <f>C12*(D12/$D$4)</f>
        <v>14.382713460267103</v>
      </c>
      <c r="F12" s="8">
        <f>E12*F$4</f>
        <v>7.6384431734836727E-3</v>
      </c>
      <c r="G12" s="8">
        <f t="shared" si="1"/>
        <v>3.3567602366064053E-3</v>
      </c>
      <c r="H12" s="8">
        <f t="shared" si="0"/>
        <v>7.6830000000000006E-3</v>
      </c>
      <c r="I12" s="8">
        <f>C12*$L$8</f>
        <v>1.7482976073741031E-2</v>
      </c>
    </row>
    <row r="13" spans="1:20" ht="15" customHeight="1" x14ac:dyDescent="0.25">
      <c r="A13" t="s">
        <v>11</v>
      </c>
      <c r="C13" s="3"/>
      <c r="D13" s="5"/>
      <c r="E13" s="5"/>
      <c r="F13" s="8"/>
      <c r="G13" s="8"/>
      <c r="H13" s="8"/>
      <c r="I13" s="8"/>
      <c r="L13" s="10" t="s">
        <v>46</v>
      </c>
      <c r="M13" s="10"/>
      <c r="N13" s="10"/>
      <c r="O13" s="10"/>
      <c r="P13" s="10"/>
      <c r="Q13" s="10"/>
      <c r="R13" s="10"/>
      <c r="S13" s="10"/>
      <c r="T13" s="4"/>
    </row>
    <row r="14" spans="1:20" x14ac:dyDescent="0.25">
      <c r="A14" t="s">
        <v>12</v>
      </c>
      <c r="B14">
        <v>26</v>
      </c>
      <c r="C14" s="3">
        <v>0.82</v>
      </c>
      <c r="D14" s="5">
        <f>1-EXP((-$L$5-$L$4)*(1/B14))</f>
        <v>0.98096619102819549</v>
      </c>
      <c r="E14" s="5">
        <f>C14*(D14/$D$4)</f>
        <v>0.89514079333342444</v>
      </c>
      <c r="F14" s="8">
        <f>E14*F$4</f>
        <v>4.7539583549608414E-4</v>
      </c>
      <c r="G14" s="8">
        <f t="shared" si="1"/>
        <v>2.089155867233796E-4</v>
      </c>
      <c r="H14" s="8">
        <f t="shared" si="0"/>
        <v>4.8462000000000001E-4</v>
      </c>
      <c r="I14" s="8">
        <f>C14*$L$8</f>
        <v>1.1027723369590495E-3</v>
      </c>
      <c r="L14" s="10"/>
      <c r="M14" s="10"/>
      <c r="N14" s="10"/>
      <c r="O14" s="10"/>
      <c r="P14" s="10"/>
      <c r="Q14" s="10"/>
      <c r="R14" s="10"/>
      <c r="S14" s="10"/>
      <c r="T14" s="4"/>
    </row>
    <row r="15" spans="1:20" x14ac:dyDescent="0.25">
      <c r="A15" t="s">
        <v>13</v>
      </c>
      <c r="C15" s="3"/>
      <c r="D15" s="5"/>
      <c r="E15" s="5"/>
      <c r="F15" s="8"/>
      <c r="G15" s="8"/>
      <c r="H15" s="8"/>
      <c r="I15" s="8"/>
      <c r="L15" s="10"/>
      <c r="M15" s="10"/>
      <c r="N15" s="10"/>
      <c r="O15" s="10"/>
      <c r="P15" s="10"/>
      <c r="Q15" s="10"/>
      <c r="R15" s="10"/>
      <c r="S15" s="10"/>
      <c r="T15" s="4"/>
    </row>
    <row r="16" spans="1:20" x14ac:dyDescent="0.25">
      <c r="A16" t="s">
        <v>14</v>
      </c>
      <c r="B16">
        <v>5</v>
      </c>
      <c r="C16" s="3">
        <v>0.16</v>
      </c>
      <c r="D16" s="5">
        <f>1-EXP((-$L$5-$L$4)*(1/B16))</f>
        <v>0.99999999886881485</v>
      </c>
      <c r="E16" s="5">
        <f>C16*(D16/$D$4)</f>
        <v>0.17805059910449558</v>
      </c>
      <c r="F16" s="8">
        <f>E16*F$4</f>
        <v>9.4559999893035137E-5</v>
      </c>
      <c r="G16" s="8">
        <f t="shared" si="1"/>
        <v>4.1554966163305551E-5</v>
      </c>
      <c r="H16" s="8">
        <f t="shared" si="0"/>
        <v>9.4560000000000016E-5</v>
      </c>
      <c r="I16" s="8">
        <f>C16*$L$8</f>
        <v>2.1517509013835114E-4</v>
      </c>
      <c r="L16" s="10"/>
      <c r="M16" s="10"/>
      <c r="N16" s="10"/>
      <c r="O16" s="10"/>
      <c r="P16" s="10"/>
      <c r="Q16" s="10"/>
      <c r="R16" s="10"/>
      <c r="S16" s="10"/>
      <c r="T16" s="4"/>
    </row>
    <row r="17" spans="1:20" x14ac:dyDescent="0.25">
      <c r="A17" t="s">
        <v>15</v>
      </c>
      <c r="C17" s="3"/>
      <c r="D17" s="5"/>
      <c r="E17" s="5"/>
      <c r="F17" s="8"/>
      <c r="G17" s="8"/>
      <c r="H17" s="8"/>
      <c r="I17" s="8"/>
      <c r="L17" s="10"/>
      <c r="M17" s="10"/>
      <c r="N17" s="10"/>
      <c r="O17" s="10"/>
      <c r="P17" s="10"/>
      <c r="Q17" s="10"/>
      <c r="R17" s="10"/>
      <c r="S17" s="10"/>
      <c r="T17" s="4"/>
    </row>
    <row r="18" spans="1:20" x14ac:dyDescent="0.25">
      <c r="A18" t="s">
        <v>16</v>
      </c>
      <c r="B18">
        <v>11.9</v>
      </c>
      <c r="C18" s="3">
        <v>0.04</v>
      </c>
      <c r="D18" s="5">
        <f t="shared" ref="D18:D24" si="2">1-EXP((-$L$5-$L$4)*(1/B18))</f>
        <v>0.99982582711931822</v>
      </c>
      <c r="E18" s="5">
        <f t="shared" ref="E18:E24" si="3">C18*(D18/$D$4)</f>
        <v>4.4504896930028889E-2</v>
      </c>
      <c r="F18" s="8">
        <f t="shared" ref="F18:F24" si="4">E18*F$4</f>
        <v>2.3635882553100686E-5</v>
      </c>
      <c r="G18" s="8">
        <f t="shared" si="1"/>
        <v>1.0386932115535107E-5</v>
      </c>
      <c r="H18" s="8">
        <f t="shared" si="0"/>
        <v>2.3640000000000004E-5</v>
      </c>
      <c r="I18" s="8">
        <f t="shared" ref="I18:I24" si="5">C18*$L$8</f>
        <v>5.3793772534587785E-5</v>
      </c>
      <c r="L18" s="10"/>
      <c r="M18" s="10"/>
      <c r="N18" s="10"/>
      <c r="O18" s="10"/>
      <c r="P18" s="10"/>
      <c r="Q18" s="10"/>
      <c r="R18" s="10"/>
      <c r="S18" s="10"/>
      <c r="T18" s="4"/>
    </row>
    <row r="19" spans="1:20" x14ac:dyDescent="0.25">
      <c r="A19" t="s">
        <v>17</v>
      </c>
      <c r="B19">
        <v>1.3</v>
      </c>
      <c r="C19" s="3">
        <v>0.01</v>
      </c>
      <c r="D19" s="5">
        <f t="shared" si="2"/>
        <v>1</v>
      </c>
      <c r="E19" s="5">
        <f t="shared" si="3"/>
        <v>1.1128162456618986E-2</v>
      </c>
      <c r="F19" s="8">
        <f t="shared" si="4"/>
        <v>5.910000000000001E-6</v>
      </c>
      <c r="G19" s="8">
        <f t="shared" si="1"/>
        <v>2.5971853881444947E-6</v>
      </c>
      <c r="H19" s="8">
        <f t="shared" si="0"/>
        <v>5.910000000000001E-6</v>
      </c>
      <c r="I19" s="8">
        <f t="shared" si="5"/>
        <v>1.3448443133646946E-5</v>
      </c>
      <c r="L19" s="4"/>
      <c r="M19" s="4"/>
      <c r="N19" s="4"/>
      <c r="O19" s="4"/>
      <c r="P19" s="4"/>
      <c r="Q19" s="4"/>
      <c r="R19" s="4"/>
      <c r="S19" s="4"/>
      <c r="T19" s="4"/>
    </row>
    <row r="20" spans="1:20" x14ac:dyDescent="0.25">
      <c r="A20" t="s">
        <v>18</v>
      </c>
      <c r="B20">
        <v>5.9</v>
      </c>
      <c r="C20" s="3">
        <v>0.02</v>
      </c>
      <c r="D20" s="5">
        <f t="shared" si="2"/>
        <v>0.99999997380316197</v>
      </c>
      <c r="E20" s="5">
        <f t="shared" si="3"/>
        <v>2.2256324330192631E-2</v>
      </c>
      <c r="F20" s="8">
        <f t="shared" si="4"/>
        <v>1.1819999690353374E-5</v>
      </c>
      <c r="G20" s="8">
        <f t="shared" si="1"/>
        <v>5.1943706402128992E-6</v>
      </c>
      <c r="H20" s="8">
        <f t="shared" si="0"/>
        <v>1.1820000000000002E-5</v>
      </c>
      <c r="I20" s="8">
        <f t="shared" si="5"/>
        <v>2.6896886267293893E-5</v>
      </c>
      <c r="L20" s="4"/>
      <c r="M20" s="4"/>
      <c r="N20" s="4"/>
      <c r="O20" s="4"/>
      <c r="P20" s="4"/>
      <c r="Q20" s="4"/>
      <c r="R20" s="4"/>
      <c r="S20" s="4"/>
      <c r="T20" s="4"/>
    </row>
    <row r="21" spans="1:20" x14ac:dyDescent="0.25">
      <c r="A21" t="s">
        <v>19</v>
      </c>
      <c r="B21">
        <v>9.1999999999999993</v>
      </c>
      <c r="C21" s="3">
        <v>0.12</v>
      </c>
      <c r="D21" s="5">
        <f t="shared" si="2"/>
        <v>0.99998626622147468</v>
      </c>
      <c r="E21" s="5">
        <f t="shared" si="3"/>
        <v>0.13353611549880495</v>
      </c>
      <c r="F21" s="8">
        <f t="shared" si="4"/>
        <v>7.0919026000426994E-5</v>
      </c>
      <c r="G21" s="8">
        <f t="shared" si="1"/>
        <v>3.1165796627707015E-5</v>
      </c>
      <c r="H21" s="8">
        <f t="shared" si="0"/>
        <v>7.0920000000000005E-5</v>
      </c>
      <c r="I21" s="8">
        <f t="shared" si="5"/>
        <v>1.6138131760376335E-4</v>
      </c>
      <c r="L21" s="4"/>
      <c r="Q21" s="4"/>
      <c r="R21" s="4"/>
      <c r="S21" s="4"/>
      <c r="T21" s="4"/>
    </row>
    <row r="22" spans="1:20" x14ac:dyDescent="0.25">
      <c r="A22" t="s">
        <v>20</v>
      </c>
      <c r="B22">
        <v>17.2</v>
      </c>
      <c r="C22" s="3">
        <v>0.06</v>
      </c>
      <c r="D22" s="5">
        <f t="shared" si="2"/>
        <v>0.99749225689836585</v>
      </c>
      <c r="E22" s="5">
        <f t="shared" si="3"/>
        <v>6.6601535303907208E-2</v>
      </c>
      <c r="F22" s="8">
        <f t="shared" si="4"/>
        <v>3.5371075429616055E-5</v>
      </c>
      <c r="G22" s="8">
        <f t="shared" si="1"/>
        <v>1.5544033886422259E-5</v>
      </c>
      <c r="H22" s="8">
        <f t="shared" si="0"/>
        <v>3.5460000000000003E-5</v>
      </c>
      <c r="I22" s="8">
        <f t="shared" si="5"/>
        <v>8.0690658801881675E-5</v>
      </c>
      <c r="L22" s="4"/>
      <c r="M22" s="4"/>
      <c r="N22" s="4"/>
      <c r="O22" s="4"/>
      <c r="P22" s="4"/>
      <c r="Q22" s="4"/>
      <c r="R22" s="4"/>
      <c r="S22" s="4"/>
      <c r="T22" s="4"/>
    </row>
    <row r="23" spans="1:20" x14ac:dyDescent="0.25">
      <c r="A23" t="s">
        <v>21</v>
      </c>
      <c r="B23">
        <v>1.9</v>
      </c>
      <c r="C23" s="3">
        <v>0.02</v>
      </c>
      <c r="D23" s="5">
        <f t="shared" si="2"/>
        <v>1</v>
      </c>
      <c r="E23" s="5">
        <f t="shared" si="3"/>
        <v>2.2256324913237972E-2</v>
      </c>
      <c r="F23" s="8">
        <f t="shared" si="4"/>
        <v>1.1820000000000002E-5</v>
      </c>
      <c r="G23" s="8">
        <f t="shared" si="1"/>
        <v>5.1943707762889895E-6</v>
      </c>
      <c r="H23" s="8">
        <f t="shared" si="0"/>
        <v>1.1820000000000002E-5</v>
      </c>
      <c r="I23" s="8">
        <f t="shared" si="5"/>
        <v>2.6896886267293893E-5</v>
      </c>
      <c r="L23" s="4"/>
      <c r="M23" s="4"/>
      <c r="N23" s="4"/>
      <c r="O23" s="4"/>
      <c r="P23" s="4"/>
      <c r="Q23" s="4"/>
      <c r="R23" s="4"/>
      <c r="S23" s="4"/>
      <c r="T23" s="4"/>
    </row>
    <row r="24" spans="1:20" x14ac:dyDescent="0.25">
      <c r="A24" t="s">
        <v>22</v>
      </c>
      <c r="B24">
        <v>5.9</v>
      </c>
      <c r="C24" s="3">
        <v>0.03</v>
      </c>
      <c r="D24" s="5">
        <f t="shared" si="2"/>
        <v>0.99999997380316197</v>
      </c>
      <c r="E24" s="5">
        <f t="shared" si="3"/>
        <v>3.3384486495288947E-2</v>
      </c>
      <c r="F24" s="8">
        <f t="shared" si="4"/>
        <v>1.7729999535530061E-5</v>
      </c>
      <c r="G24" s="8">
        <f t="shared" si="1"/>
        <v>7.7915559603193488E-6</v>
      </c>
      <c r="H24" s="8">
        <f t="shared" si="0"/>
        <v>1.7730000000000001E-5</v>
      </c>
      <c r="I24" s="8">
        <f t="shared" si="5"/>
        <v>4.0345329400940837E-5</v>
      </c>
      <c r="L24" s="4"/>
      <c r="M24" s="4"/>
      <c r="N24" s="4"/>
      <c r="O24" s="4"/>
      <c r="P24" s="4"/>
      <c r="Q24" s="4"/>
      <c r="R24" s="4"/>
      <c r="S24" s="4"/>
      <c r="T24" s="4"/>
    </row>
    <row r="25" spans="1:20" x14ac:dyDescent="0.25">
      <c r="A25" t="s">
        <v>23</v>
      </c>
      <c r="C25" s="3"/>
      <c r="D25" s="5"/>
      <c r="E25" s="5"/>
      <c r="F25" s="8"/>
      <c r="G25" s="8"/>
      <c r="H25" s="8"/>
      <c r="I25" s="8"/>
      <c r="L25" s="4"/>
      <c r="M25" s="4"/>
      <c r="N25" s="4"/>
      <c r="O25" s="4"/>
      <c r="P25" s="4"/>
      <c r="Q25" s="4"/>
      <c r="R25" s="4"/>
      <c r="S25" s="4"/>
      <c r="T25" s="4"/>
    </row>
    <row r="26" spans="1:20" x14ac:dyDescent="0.25">
      <c r="A26" t="s">
        <v>24</v>
      </c>
      <c r="B26">
        <v>0.8</v>
      </c>
      <c r="C26" s="3">
        <v>0.66</v>
      </c>
      <c r="D26" s="5">
        <f>1-EXP((-$L$5-$L$4)*(1/B26))</f>
        <v>1</v>
      </c>
      <c r="E26" s="5">
        <f>C26*(D26/$D$4)</f>
        <v>0.73445872213685315</v>
      </c>
      <c r="F26" s="8">
        <f>E26*F$4</f>
        <v>3.9006000000000007E-4</v>
      </c>
      <c r="G26" s="8">
        <f t="shared" si="1"/>
        <v>1.7141423561753665E-4</v>
      </c>
      <c r="H26" s="8">
        <f t="shared" si="0"/>
        <v>3.9006000000000007E-4</v>
      </c>
      <c r="I26" s="8">
        <f>C26*$L$8</f>
        <v>8.8759724682069849E-4</v>
      </c>
      <c r="L26" s="4"/>
      <c r="M26" s="4"/>
      <c r="N26" s="4"/>
      <c r="O26" s="4"/>
      <c r="P26" s="4"/>
      <c r="Q26" s="4"/>
      <c r="R26" s="4"/>
      <c r="S26" s="4"/>
      <c r="T26" s="4"/>
    </row>
    <row r="27" spans="1:20" x14ac:dyDescent="0.25">
      <c r="A27" t="s">
        <v>25</v>
      </c>
      <c r="C27" s="3"/>
      <c r="D27" s="5"/>
      <c r="E27" s="5"/>
      <c r="F27" s="8"/>
      <c r="G27" s="8"/>
      <c r="H27" s="8"/>
      <c r="I27" s="8"/>
    </row>
    <row r="28" spans="1:20" x14ac:dyDescent="0.25">
      <c r="A28" t="s">
        <v>26</v>
      </c>
      <c r="B28">
        <v>2.9</v>
      </c>
      <c r="C28" s="3">
        <v>1.7</v>
      </c>
      <c r="D28" s="5">
        <f>1-EXP((-$L$5-$L$4)*(1/B28))</f>
        <v>0.99999999999999967</v>
      </c>
      <c r="E28" s="5">
        <f>C28*(D28/$D$4)</f>
        <v>1.8917876176252268</v>
      </c>
      <c r="F28" s="8">
        <f>E28*F$4</f>
        <v>1.0046999999999996E-3</v>
      </c>
      <c r="G28" s="8">
        <f t="shared" si="1"/>
        <v>4.4152151598456389E-4</v>
      </c>
      <c r="H28" s="8">
        <f t="shared" si="0"/>
        <v>1.0047000000000001E-3</v>
      </c>
      <c r="I28" s="8">
        <f>C28*$L$8</f>
        <v>2.2862353327199807E-3</v>
      </c>
    </row>
    <row r="29" spans="1:20" x14ac:dyDescent="0.25">
      <c r="A29" t="s">
        <v>27</v>
      </c>
      <c r="B29">
        <v>1</v>
      </c>
      <c r="C29" s="3">
        <v>0.02</v>
      </c>
      <c r="D29" s="5">
        <f>1-EXP((-$L$5-$L$4)*(1/B29))</f>
        <v>1</v>
      </c>
      <c r="E29" s="5">
        <f>C29*(D29/$D$4)</f>
        <v>2.2256324913237972E-2</v>
      </c>
      <c r="F29" s="8">
        <f>E29*F$4</f>
        <v>1.1820000000000002E-5</v>
      </c>
      <c r="G29" s="8">
        <f t="shared" si="1"/>
        <v>5.1943707762889895E-6</v>
      </c>
      <c r="H29" s="8">
        <f t="shared" si="0"/>
        <v>1.1820000000000002E-5</v>
      </c>
      <c r="I29" s="8">
        <f>C29*$L$8</f>
        <v>2.6896886267293893E-5</v>
      </c>
    </row>
    <row r="30" spans="1:20" x14ac:dyDescent="0.25">
      <c r="A30" t="s">
        <v>41</v>
      </c>
      <c r="B30">
        <v>125</v>
      </c>
      <c r="C30" s="3">
        <v>1.7000000000000001E-2</v>
      </c>
      <c r="D30" s="5">
        <f>1-EXP((-$L$5-$L$4)*(1/B30))</f>
        <v>0.56132655335203219</v>
      </c>
      <c r="E30" s="5">
        <f>C30*(D30/$D$4)</f>
        <v>1.0619106230756214E-2</v>
      </c>
      <c r="F30" s="8">
        <f>E30*F$4</f>
        <v>5.6396478815278689E-6</v>
      </c>
      <c r="G30" s="8">
        <f t="shared" si="1"/>
        <v>2.4783775079837958E-6</v>
      </c>
      <c r="H30" s="8">
        <f t="shared" si="0"/>
        <v>1.0047000000000002E-5</v>
      </c>
      <c r="I30" s="8">
        <f t="shared" ref="I30" si="6">C30*$L$8</f>
        <v>2.286235332719981E-5</v>
      </c>
      <c r="K30" s="11"/>
      <c r="L30" s="11"/>
      <c r="M30" s="11"/>
      <c r="N30" s="11"/>
      <c r="O30" s="11"/>
      <c r="P30" s="11"/>
      <c r="Q30" s="11"/>
      <c r="R30" s="11"/>
      <c r="S30" s="11"/>
      <c r="T30" s="11"/>
    </row>
    <row r="31" spans="1:20" x14ac:dyDescent="0.25">
      <c r="K31" s="11"/>
      <c r="L31" s="11"/>
      <c r="M31" s="11"/>
      <c r="N31" s="11"/>
      <c r="O31" s="11"/>
      <c r="P31" s="11"/>
      <c r="Q31" s="11"/>
      <c r="R31" s="11"/>
      <c r="S31" s="11"/>
      <c r="T31" s="11"/>
    </row>
  </sheetData>
  <mergeCells count="3">
    <mergeCell ref="L13:S18"/>
    <mergeCell ref="K30:T31"/>
    <mergeCell ref="F1:I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04B154B4FE4B4792C3DE7FC43E85C7" ma:contentTypeVersion="13" ma:contentTypeDescription="Create a new document." ma:contentTypeScope="" ma:versionID="2b745e021aded6b3897d60829a196217">
  <xsd:schema xmlns:xsd="http://www.w3.org/2001/XMLSchema" xmlns:xs="http://www.w3.org/2001/XMLSchema" xmlns:p="http://schemas.microsoft.com/office/2006/metadata/properties" xmlns:ns2="2c2eb49f-f89a-4f1d-ad47-2b6899504409" xmlns:ns3="b928cb52-a054-478a-ac7d-85b44cb2696f" targetNamespace="http://schemas.microsoft.com/office/2006/metadata/properties" ma:root="true" ma:fieldsID="fe4d96319ba03310fe86c43fa001a9af" ns2:_="" ns3:_="">
    <xsd:import namespace="2c2eb49f-f89a-4f1d-ad47-2b6899504409"/>
    <xsd:import namespace="b928cb52-a054-478a-ac7d-85b44cb269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eb49f-f89a-4f1d-ad47-2b68995044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28cb52-a054-478a-ac7d-85b44cb2696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308275-8f95-4f4f-9bb7-21e9bb8a3cd1}" ma:internalName="TaxCatchAll" ma:showField="CatchAllData" ma:web="b928cb52-a054-478a-ac7d-85b44cb269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c2eb49f-f89a-4f1d-ad47-2b6899504409">
      <Terms xmlns="http://schemas.microsoft.com/office/infopath/2007/PartnerControls"/>
    </lcf76f155ced4ddcb4097134ff3c332f>
    <TaxCatchAll xmlns="b928cb52-a054-478a-ac7d-85b44cb2696f" xsi:nil="true"/>
  </documentManagement>
</p:properties>
</file>

<file path=customXml/itemProps1.xml><?xml version="1.0" encoding="utf-8"?>
<ds:datastoreItem xmlns:ds="http://schemas.openxmlformats.org/officeDocument/2006/customXml" ds:itemID="{65BC39E2-343A-4DDF-B078-85BF110E2BD2}"/>
</file>

<file path=customXml/itemProps2.xml><?xml version="1.0" encoding="utf-8"?>
<ds:datastoreItem xmlns:ds="http://schemas.openxmlformats.org/officeDocument/2006/customXml" ds:itemID="{40126B33-8F5B-4FBF-9A78-40C14BC71423}"/>
</file>

<file path=customXml/itemProps3.xml><?xml version="1.0" encoding="utf-8"?>
<ds:datastoreItem xmlns:ds="http://schemas.openxmlformats.org/officeDocument/2006/customXml" ds:itemID="{491E128F-A914-4792-BEE2-D6A8F0A9E09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Characterization factors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dc:creator>
  <cp:lastModifiedBy>Francesca Verones</cp:lastModifiedBy>
  <dcterms:created xsi:type="dcterms:W3CDTF">2013-11-21T19:55:13Z</dcterms:created>
  <dcterms:modified xsi:type="dcterms:W3CDTF">2018-08-16T07:30:28Z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0x010100E204B154B4FE4B4792C3DE7FC43E85C7</vt:lpwstr>
  </property>
</Properties>
</file>